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4242025-W6-injured\L25-4242025-W6-injured_all_given_data\'deeplabcut_project'\'videos'\L25-4242025-W6-11-b\"/>
    </mc:Choice>
  </mc:AlternateContent>
  <xr:revisionPtr revIDLastSave="0" documentId="13_ncr:1_{4E230AD9-406B-44C7-BEEB-15FD7B119A96}" xr6:coauthVersionLast="47" xr6:coauthVersionMax="47" xr10:uidLastSave="{00000000-0000-0000-0000-000000000000}"/>
  <bookViews>
    <workbookView xWindow="-120" yWindow="-120" windowWidth="29040" windowHeight="16440" xr2:uid="{82D97082-6E5F-4C09-8809-3CBC8E087083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Coordination!$R$2096:$R$2099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R4" i="3"/>
  <c r="BS4" i="3"/>
  <c r="BQ12" i="2" s="1"/>
  <c r="BR5" i="3"/>
  <c r="BS5" i="3"/>
  <c r="BR6" i="3"/>
  <c r="BS6" i="3"/>
  <c r="BR7" i="3"/>
  <c r="BS7" i="3"/>
  <c r="BR8" i="3"/>
  <c r="BS8" i="3"/>
  <c r="BR9" i="3"/>
  <c r="BS9" i="3"/>
  <c r="BR10" i="3"/>
  <c r="BS10" i="3"/>
  <c r="BR11" i="3"/>
  <c r="BS11" i="3"/>
  <c r="BR12" i="3"/>
  <c r="BS12" i="3"/>
  <c r="BR13" i="3"/>
  <c r="BS13" i="3"/>
  <c r="BR14" i="3"/>
  <c r="BS14" i="3"/>
  <c r="BR15" i="3"/>
  <c r="BS15" i="3"/>
  <c r="BR16" i="3"/>
  <c r="BS16" i="3"/>
  <c r="BR17" i="3"/>
  <c r="BS17" i="3"/>
  <c r="BS18" i="3"/>
  <c r="BR20" i="3"/>
  <c r="BR21" i="3"/>
  <c r="BS21" i="3"/>
  <c r="BR22" i="3"/>
  <c r="BS22" i="3"/>
  <c r="BR23" i="3"/>
  <c r="BS23" i="3"/>
  <c r="BR24" i="3"/>
  <c r="BS24" i="3"/>
  <c r="BR25" i="3"/>
  <c r="BS25" i="3"/>
  <c r="BR26" i="3"/>
  <c r="BS26" i="3"/>
  <c r="BR27" i="3"/>
  <c r="BS27" i="3"/>
  <c r="BR28" i="3"/>
  <c r="BS28" i="3"/>
  <c r="BR29" i="3"/>
  <c r="BS29" i="3"/>
  <c r="BR30" i="3"/>
  <c r="BS30" i="3"/>
  <c r="BR31" i="3"/>
  <c r="BS31" i="3"/>
  <c r="BR32" i="3"/>
  <c r="BS32" i="3"/>
  <c r="BR33" i="3"/>
  <c r="BS33" i="3"/>
  <c r="BR34" i="3"/>
  <c r="BS34" i="3"/>
  <c r="BS35" i="3"/>
  <c r="BS36" i="3"/>
  <c r="BR37" i="3"/>
  <c r="BR38" i="3"/>
  <c r="BR39" i="3"/>
  <c r="BS39" i="3"/>
  <c r="BR40" i="3"/>
  <c r="BS40" i="3"/>
  <c r="BR41" i="3"/>
  <c r="BS41" i="3"/>
  <c r="BR42" i="3"/>
  <c r="BS42" i="3"/>
  <c r="BR43" i="3"/>
  <c r="BS43" i="3"/>
  <c r="BR44" i="3"/>
  <c r="BS44" i="3"/>
  <c r="BR45" i="3"/>
  <c r="BS45" i="3"/>
  <c r="BR46" i="3"/>
  <c r="BS46" i="3"/>
  <c r="BR47" i="3"/>
  <c r="BS47" i="3"/>
  <c r="BR48" i="3"/>
  <c r="BS48" i="3"/>
  <c r="BS49" i="3"/>
  <c r="BS50" i="3"/>
  <c r="BZ57" i="4"/>
  <c r="CA58" i="4"/>
  <c r="CB56" i="4"/>
  <c r="BZ56" i="4"/>
  <c r="CA57" i="4"/>
  <c r="CA56" i="4"/>
  <c r="CB55" i="4"/>
  <c r="BZ55" i="4"/>
  <c r="CA55" i="4"/>
  <c r="CB54" i="4"/>
  <c r="BZ54" i="4"/>
  <c r="CA54" i="4"/>
  <c r="CB53" i="4"/>
  <c r="BZ53" i="4"/>
  <c r="CA53" i="4"/>
  <c r="CB52" i="4"/>
  <c r="BZ52" i="4"/>
  <c r="CA52" i="4"/>
  <c r="CB51" i="4"/>
  <c r="BZ51" i="4"/>
  <c r="BZ50" i="4"/>
  <c r="CA51" i="4"/>
  <c r="CB50" i="4"/>
  <c r="BZ49" i="4"/>
  <c r="CA50" i="4"/>
  <c r="CA49" i="4"/>
  <c r="CB49" i="4"/>
  <c r="BZ48" i="4"/>
  <c r="CB48" i="4"/>
  <c r="BZ47" i="4"/>
  <c r="CA48" i="4"/>
  <c r="CA47" i="4"/>
  <c r="CB47" i="4"/>
  <c r="BZ46" i="4"/>
  <c r="CA46" i="4"/>
  <c r="CB46" i="4"/>
  <c r="BZ45" i="4"/>
  <c r="CA45" i="4"/>
  <c r="CB45" i="4"/>
  <c r="BW59" i="4"/>
  <c r="BX58" i="4"/>
  <c r="BY57" i="4"/>
  <c r="BW58" i="4"/>
  <c r="BW57" i="4"/>
  <c r="BX57" i="4"/>
  <c r="BY56" i="4"/>
  <c r="BW56" i="4"/>
  <c r="BX56" i="4"/>
  <c r="BY55" i="4"/>
  <c r="BW55" i="4"/>
  <c r="BX55" i="4"/>
  <c r="BY54" i="4"/>
  <c r="BW54" i="4"/>
  <c r="BX54" i="4"/>
  <c r="BY53" i="4"/>
  <c r="BW53" i="4"/>
  <c r="BX53" i="4"/>
  <c r="BY52" i="4"/>
  <c r="BW52" i="4"/>
  <c r="BX52" i="4"/>
  <c r="BX51" i="4"/>
  <c r="BY51" i="4"/>
  <c r="BW51" i="4"/>
  <c r="BW50" i="4"/>
  <c r="BX50" i="4"/>
  <c r="BY50" i="4"/>
  <c r="BX49" i="4"/>
  <c r="BY49" i="4"/>
  <c r="BW49" i="4"/>
  <c r="BW48" i="4"/>
  <c r="BX48" i="4"/>
  <c r="BY48" i="4"/>
  <c r="BW47" i="4"/>
  <c r="BX47" i="4"/>
  <c r="BY47" i="4"/>
  <c r="BW46" i="4"/>
  <c r="BX46" i="4"/>
  <c r="BY46" i="4"/>
  <c r="BW45" i="4"/>
  <c r="BX45" i="4"/>
  <c r="BY45" i="4"/>
  <c r="BT59" i="4"/>
  <c r="BV57" i="4"/>
  <c r="BU58" i="4"/>
  <c r="BT58" i="4"/>
  <c r="BV56" i="4"/>
  <c r="BU57" i="4"/>
  <c r="BT57" i="4"/>
  <c r="BU56" i="4"/>
  <c r="BT56" i="4"/>
  <c r="BV55" i="4"/>
  <c r="BU55" i="4"/>
  <c r="BT55" i="4"/>
  <c r="BV54" i="4"/>
  <c r="BU54" i="4"/>
  <c r="BT54" i="4"/>
  <c r="BV53" i="4"/>
  <c r="BU53" i="4"/>
  <c r="BT53" i="4"/>
  <c r="BV52" i="4"/>
  <c r="BU52" i="4"/>
  <c r="BT52" i="4"/>
  <c r="BV51" i="4"/>
  <c r="BU51" i="4"/>
  <c r="BT51" i="4"/>
  <c r="BV50" i="4"/>
  <c r="BT50" i="4"/>
  <c r="BV49" i="4"/>
  <c r="BU50" i="4"/>
  <c r="BT49" i="4"/>
  <c r="BV48" i="4"/>
  <c r="BU49" i="4"/>
  <c r="BT48" i="4"/>
  <c r="BV47" i="4"/>
  <c r="BU48" i="4"/>
  <c r="BT47" i="4"/>
  <c r="BU47" i="4"/>
  <c r="BT46" i="4"/>
  <c r="BV46" i="4"/>
  <c r="BU46" i="4"/>
  <c r="BT45" i="4"/>
  <c r="BV45" i="4"/>
  <c r="BU45" i="4"/>
  <c r="BQ59" i="4"/>
  <c r="BS57" i="4"/>
  <c r="BR57" i="4"/>
  <c r="BQ58" i="4"/>
  <c r="BS56" i="4"/>
  <c r="BQ57" i="4"/>
  <c r="BS55" i="4"/>
  <c r="BR56" i="4"/>
  <c r="BQ56" i="4"/>
  <c r="BS54" i="4"/>
  <c r="BR55" i="4"/>
  <c r="BQ55" i="4"/>
  <c r="BS53" i="4"/>
  <c r="BR54" i="4"/>
  <c r="BQ54" i="4"/>
  <c r="BS52" i="4"/>
  <c r="BR53" i="4"/>
  <c r="BQ53" i="4"/>
  <c r="BS51" i="4"/>
  <c r="BR52" i="4"/>
  <c r="BQ52" i="4"/>
  <c r="BR51" i="4"/>
  <c r="BQ51" i="4"/>
  <c r="BS50" i="4"/>
  <c r="BQ50" i="4"/>
  <c r="BS49" i="4"/>
  <c r="BR50" i="4"/>
  <c r="BR49" i="4"/>
  <c r="BQ49" i="4"/>
  <c r="BS48" i="4"/>
  <c r="BQ48" i="4"/>
  <c r="BS47" i="4"/>
  <c r="BR48" i="4"/>
  <c r="BQ47" i="4"/>
  <c r="BS46" i="4"/>
  <c r="BR47" i="4"/>
  <c r="BQ46" i="4"/>
  <c r="BS45" i="4"/>
  <c r="BR46" i="4"/>
  <c r="BQ45" i="4"/>
  <c r="BR45" i="4"/>
  <c r="BZ42" i="4"/>
  <c r="CA41" i="4"/>
  <c r="CB39" i="4"/>
  <c r="BZ41" i="4"/>
  <c r="CA40" i="4"/>
  <c r="BZ40" i="4"/>
  <c r="CB38" i="4"/>
  <c r="CA39" i="4"/>
  <c r="BZ39" i="4"/>
  <c r="CB37" i="4"/>
  <c r="CA38" i="4"/>
  <c r="BZ38" i="4"/>
  <c r="CB36" i="4"/>
  <c r="CA37" i="4"/>
  <c r="BZ37" i="4"/>
  <c r="CB35" i="4"/>
  <c r="CA36" i="4"/>
  <c r="BZ36" i="4"/>
  <c r="CA35" i="4"/>
  <c r="CB34" i="4"/>
  <c r="BZ35" i="4"/>
  <c r="CA34" i="4"/>
  <c r="CB33" i="4"/>
  <c r="BZ34" i="4"/>
  <c r="CA33" i="4"/>
  <c r="CB32" i="4"/>
  <c r="BZ33" i="4"/>
  <c r="CA32" i="4"/>
  <c r="BZ32" i="4"/>
  <c r="CB31" i="4"/>
  <c r="CA31" i="4"/>
  <c r="BZ31" i="4"/>
  <c r="CB30" i="4"/>
  <c r="CA30" i="4"/>
  <c r="BZ30" i="4"/>
  <c r="CB29" i="4"/>
  <c r="CA29" i="4"/>
  <c r="BZ29" i="4"/>
  <c r="CA28" i="4"/>
  <c r="CB28" i="4"/>
  <c r="BZ28" i="4"/>
  <c r="CA27" i="4"/>
  <c r="CB27" i="4"/>
  <c r="BZ27" i="4"/>
  <c r="CA26" i="4"/>
  <c r="CB26" i="4"/>
  <c r="BZ26" i="4"/>
  <c r="CA25" i="4"/>
  <c r="CB25" i="4"/>
  <c r="BZ25" i="4"/>
  <c r="CA24" i="4"/>
  <c r="BZ24" i="4"/>
  <c r="CB24" i="4"/>
  <c r="BX41" i="4"/>
  <c r="BW40" i="4"/>
  <c r="BY38" i="4"/>
  <c r="BX40" i="4"/>
  <c r="BW39" i="4"/>
  <c r="BX39" i="4"/>
  <c r="BY37" i="4"/>
  <c r="BW38" i="4"/>
  <c r="BX38" i="4"/>
  <c r="BY36" i="4"/>
  <c r="BW37" i="4"/>
  <c r="BX37" i="4"/>
  <c r="BY35" i="4"/>
  <c r="BW36" i="4"/>
  <c r="BX36" i="4"/>
  <c r="BY34" i="4"/>
  <c r="BW35" i="4"/>
  <c r="BX35" i="4"/>
  <c r="BW34" i="4"/>
  <c r="BY33" i="4"/>
  <c r="BX34" i="4"/>
  <c r="BW33" i="4"/>
  <c r="BY32" i="4"/>
  <c r="BX33" i="4"/>
  <c r="BW32" i="4"/>
  <c r="BY31" i="4"/>
  <c r="BX32" i="4"/>
  <c r="BW31" i="4"/>
  <c r="BX31" i="4"/>
  <c r="BY30" i="4"/>
  <c r="BW30" i="4"/>
  <c r="BX30" i="4"/>
  <c r="BY29" i="4"/>
  <c r="BW29" i="4"/>
  <c r="BX29" i="4"/>
  <c r="BW28" i="4"/>
  <c r="BY28" i="4"/>
  <c r="BX28" i="4"/>
  <c r="BW27" i="4"/>
  <c r="BY27" i="4"/>
  <c r="BX27" i="4"/>
  <c r="BW26" i="4"/>
  <c r="BY26" i="4"/>
  <c r="BX26" i="4"/>
  <c r="BW25" i="4"/>
  <c r="BY25" i="4"/>
  <c r="BX25" i="4"/>
  <c r="BW24" i="4"/>
  <c r="BX24" i="4"/>
  <c r="BY24" i="4"/>
  <c r="BT41" i="4"/>
  <c r="BV39" i="4"/>
  <c r="BU38" i="4"/>
  <c r="BT40" i="4"/>
  <c r="BV38" i="4"/>
  <c r="BT39" i="4"/>
  <c r="BV37" i="4"/>
  <c r="BU37" i="4"/>
  <c r="BT38" i="4"/>
  <c r="BV36" i="4"/>
  <c r="BU36" i="4"/>
  <c r="BT37" i="4"/>
  <c r="BV35" i="4"/>
  <c r="BU35" i="4"/>
  <c r="BT36" i="4"/>
  <c r="BV34" i="4"/>
  <c r="BU34" i="4"/>
  <c r="BT35" i="4"/>
  <c r="BU33" i="4"/>
  <c r="BT34" i="4"/>
  <c r="BV33" i="4"/>
  <c r="BU32" i="4"/>
  <c r="BT33" i="4"/>
  <c r="BV32" i="4"/>
  <c r="BU31" i="4"/>
  <c r="BT32" i="4"/>
  <c r="BV31" i="4"/>
  <c r="BT31" i="4"/>
  <c r="BV30" i="4"/>
  <c r="BU30" i="4"/>
  <c r="BT30" i="4"/>
  <c r="BV29" i="4"/>
  <c r="BU29" i="4"/>
  <c r="BT29" i="4"/>
  <c r="BU28" i="4"/>
  <c r="BT28" i="4"/>
  <c r="BV28" i="4"/>
  <c r="BU27" i="4"/>
  <c r="BT27" i="4"/>
  <c r="BV27" i="4"/>
  <c r="BU26" i="4"/>
  <c r="BT26" i="4"/>
  <c r="BV26" i="4"/>
  <c r="BU25" i="4"/>
  <c r="BT25" i="4"/>
  <c r="BV25" i="4"/>
  <c r="BT24" i="4"/>
  <c r="BV24" i="4"/>
  <c r="BU24" i="4"/>
  <c r="BQ42" i="4"/>
  <c r="BS39" i="4"/>
  <c r="BR39" i="4"/>
  <c r="BQ41" i="4"/>
  <c r="BR38" i="4"/>
  <c r="BQ40" i="4"/>
  <c r="BS38" i="4"/>
  <c r="BR37" i="4"/>
  <c r="BQ39" i="4"/>
  <c r="BS37" i="4"/>
  <c r="BR36" i="4"/>
  <c r="BQ38" i="4"/>
  <c r="BS36" i="4"/>
  <c r="BR35" i="4"/>
  <c r="BQ37" i="4"/>
  <c r="BS35" i="4"/>
  <c r="BR34" i="4"/>
  <c r="BQ36" i="4"/>
  <c r="BS34" i="4"/>
  <c r="BQ35" i="4"/>
  <c r="BS33" i="4"/>
  <c r="BR33" i="4"/>
  <c r="BQ34" i="4"/>
  <c r="BS32" i="4"/>
  <c r="BR32" i="4"/>
  <c r="BQ33" i="4"/>
  <c r="BR31" i="4"/>
  <c r="BQ32" i="4"/>
  <c r="BS31" i="4"/>
  <c r="BR30" i="4"/>
  <c r="BQ31" i="4"/>
  <c r="BS30" i="4"/>
  <c r="BR29" i="4"/>
  <c r="BQ30" i="4"/>
  <c r="BS29" i="4"/>
  <c r="BQ29" i="4"/>
  <c r="BS28" i="4"/>
  <c r="BR28" i="4"/>
  <c r="BQ28" i="4"/>
  <c r="BS27" i="4"/>
  <c r="BR27" i="4"/>
  <c r="BQ27" i="4"/>
  <c r="BS26" i="4"/>
  <c r="BR26" i="4"/>
  <c r="BQ26" i="4"/>
  <c r="BS25" i="4"/>
  <c r="BR25" i="4"/>
  <c r="BQ25" i="4"/>
  <c r="BR24" i="4"/>
  <c r="BQ24" i="4"/>
  <c r="BS24" i="4"/>
  <c r="BZ21" i="4"/>
  <c r="CA20" i="4"/>
  <c r="CB18" i="4"/>
  <c r="BZ20" i="4"/>
  <c r="CA19" i="4"/>
  <c r="CB17" i="4"/>
  <c r="BZ19" i="4"/>
  <c r="CA18" i="4"/>
  <c r="CB16" i="4"/>
  <c r="BZ18" i="4"/>
  <c r="CA17" i="4"/>
  <c r="CB15" i="4"/>
  <c r="BZ17" i="4"/>
  <c r="CA16" i="4"/>
  <c r="BZ16" i="4"/>
  <c r="CB14" i="4"/>
  <c r="CA15" i="4"/>
  <c r="BZ15" i="4"/>
  <c r="CB13" i="4"/>
  <c r="CA14" i="4"/>
  <c r="BZ14" i="4"/>
  <c r="CB12" i="4"/>
  <c r="CA13" i="4"/>
  <c r="BZ13" i="4"/>
  <c r="CB11" i="4"/>
  <c r="CA12" i="4"/>
  <c r="BZ12" i="4"/>
  <c r="CA11" i="4"/>
  <c r="CB10" i="4"/>
  <c r="BZ11" i="4"/>
  <c r="CA10" i="4"/>
  <c r="BZ10" i="4"/>
  <c r="CB9" i="4"/>
  <c r="CA9" i="4"/>
  <c r="BZ9" i="4"/>
  <c r="CB8" i="4"/>
  <c r="CA8" i="4"/>
  <c r="BZ8" i="4"/>
  <c r="CA7" i="4"/>
  <c r="CB7" i="4"/>
  <c r="BZ7" i="4"/>
  <c r="CA6" i="4"/>
  <c r="CB6" i="4"/>
  <c r="BZ6" i="4"/>
  <c r="CA5" i="4"/>
  <c r="CB5" i="4"/>
  <c r="BZ5" i="4"/>
  <c r="CA4" i="4"/>
  <c r="CB4" i="4"/>
  <c r="BZ4" i="4"/>
  <c r="CA3" i="4"/>
  <c r="BZ3" i="4"/>
  <c r="CB3" i="4"/>
  <c r="CA2" i="4"/>
  <c r="AV3" i="2" s="1"/>
  <c r="BZ2" i="4"/>
  <c r="AV2" i="2" s="1"/>
  <c r="CB2" i="4"/>
  <c r="AV4" i="2" s="1"/>
  <c r="BX20" i="4"/>
  <c r="BW19" i="4"/>
  <c r="BY18" i="4"/>
  <c r="BX19" i="4"/>
  <c r="BW18" i="4"/>
  <c r="BY17" i="4"/>
  <c r="BX18" i="4"/>
  <c r="BW17" i="4"/>
  <c r="BY16" i="4"/>
  <c r="BX17" i="4"/>
  <c r="BW16" i="4"/>
  <c r="BY15" i="4"/>
  <c r="BX16" i="4"/>
  <c r="BW15" i="4"/>
  <c r="BX15" i="4"/>
  <c r="BY14" i="4"/>
  <c r="BW14" i="4"/>
  <c r="BX14" i="4"/>
  <c r="BW13" i="4"/>
  <c r="BY13" i="4"/>
  <c r="BX13" i="4"/>
  <c r="BW12" i="4"/>
  <c r="BY12" i="4"/>
  <c r="BX12" i="4"/>
  <c r="BW11" i="4"/>
  <c r="BY11" i="4"/>
  <c r="BY10" i="4"/>
  <c r="BX11" i="4"/>
  <c r="BW10" i="4"/>
  <c r="BY9" i="4"/>
  <c r="BX10" i="4"/>
  <c r="BW9" i="4"/>
  <c r="BX9" i="4"/>
  <c r="BY8" i="4"/>
  <c r="BW8" i="4"/>
  <c r="BX8" i="4"/>
  <c r="BY7" i="4"/>
  <c r="BW7" i="4"/>
  <c r="BX7" i="4"/>
  <c r="BW6" i="4"/>
  <c r="BY6" i="4"/>
  <c r="BX6" i="4"/>
  <c r="BW5" i="4"/>
  <c r="BY5" i="4"/>
  <c r="BX5" i="4"/>
  <c r="BW4" i="4"/>
  <c r="BY4" i="4"/>
  <c r="BX4" i="4"/>
  <c r="BW3" i="4"/>
  <c r="BY3" i="4"/>
  <c r="BX3" i="4"/>
  <c r="BW2" i="4"/>
  <c r="AS2" i="2" s="1"/>
  <c r="BY2" i="4"/>
  <c r="AS4" i="2" s="1"/>
  <c r="BX2" i="4"/>
  <c r="AS3" i="2" s="1"/>
  <c r="BT21" i="4"/>
  <c r="BU18" i="4"/>
  <c r="BT20" i="4"/>
  <c r="BV19" i="4"/>
  <c r="BV18" i="4"/>
  <c r="BU17" i="4"/>
  <c r="BT19" i="4"/>
  <c r="BU16" i="4"/>
  <c r="BT18" i="4"/>
  <c r="BV17" i="4"/>
  <c r="BU15" i="4"/>
  <c r="BT17" i="4"/>
  <c r="BV16" i="4"/>
  <c r="BU14" i="4"/>
  <c r="BT16" i="4"/>
  <c r="BV15" i="4"/>
  <c r="BT15" i="4"/>
  <c r="BV14" i="4"/>
  <c r="BU13" i="4"/>
  <c r="BT14" i="4"/>
  <c r="BV13" i="4"/>
  <c r="BU12" i="4"/>
  <c r="BT13" i="4"/>
  <c r="BV12" i="4"/>
  <c r="BU11" i="4"/>
  <c r="BT12" i="4"/>
  <c r="BV11" i="4"/>
  <c r="BU10" i="4"/>
  <c r="BT11" i="4"/>
  <c r="BV10" i="4"/>
  <c r="BU9" i="4"/>
  <c r="BT10" i="4"/>
  <c r="BV9" i="4"/>
  <c r="BT9" i="4"/>
  <c r="BV8" i="4"/>
  <c r="BU8" i="4"/>
  <c r="BT8" i="4"/>
  <c r="BU7" i="4"/>
  <c r="BT7" i="4"/>
  <c r="BV7" i="4"/>
  <c r="BU6" i="4"/>
  <c r="BT6" i="4"/>
  <c r="BV6" i="4"/>
  <c r="BU5" i="4"/>
  <c r="AP3" i="2" s="1"/>
  <c r="BT5" i="4"/>
  <c r="BV5" i="4"/>
  <c r="BU4" i="4"/>
  <c r="BT4" i="4"/>
  <c r="BV4" i="4"/>
  <c r="BT3" i="4"/>
  <c r="BV3" i="4"/>
  <c r="BU3" i="4"/>
  <c r="BT2" i="4"/>
  <c r="AP2" i="2" s="1"/>
  <c r="BV2" i="4"/>
  <c r="AP4" i="2" s="1"/>
  <c r="BU2" i="4"/>
  <c r="BQ21" i="4"/>
  <c r="BS19" i="4"/>
  <c r="BQ20" i="4"/>
  <c r="BS18" i="4"/>
  <c r="BR17" i="4"/>
  <c r="BQ19" i="4"/>
  <c r="BS17" i="4"/>
  <c r="BR16" i="4"/>
  <c r="BQ18" i="4"/>
  <c r="BS16" i="4"/>
  <c r="BR15" i="4"/>
  <c r="BQ17" i="4"/>
  <c r="BR14" i="4"/>
  <c r="BQ16" i="4"/>
  <c r="BS15" i="4"/>
  <c r="BR13" i="4"/>
  <c r="BQ15" i="4"/>
  <c r="BS14" i="4"/>
  <c r="BQ14" i="4"/>
  <c r="BS13" i="4"/>
  <c r="BR12" i="4"/>
  <c r="BQ13" i="4"/>
  <c r="BS12" i="4"/>
  <c r="BS11" i="4"/>
  <c r="BR11" i="4"/>
  <c r="BQ12" i="4"/>
  <c r="BS10" i="4"/>
  <c r="BR10" i="4"/>
  <c r="BQ11" i="4"/>
  <c r="BR9" i="4"/>
  <c r="BQ10" i="4"/>
  <c r="BS9" i="4"/>
  <c r="BR8" i="4"/>
  <c r="BQ9" i="4"/>
  <c r="BS8" i="4"/>
  <c r="BR7" i="4"/>
  <c r="BQ8" i="4"/>
  <c r="BS7" i="4"/>
  <c r="BQ7" i="4"/>
  <c r="BS6" i="4"/>
  <c r="BR6" i="4"/>
  <c r="BQ6" i="4"/>
  <c r="BS5" i="4"/>
  <c r="BR5" i="4"/>
  <c r="BQ5" i="4"/>
  <c r="BS4" i="4"/>
  <c r="BR4" i="4"/>
  <c r="BQ4" i="4"/>
  <c r="BR3" i="4"/>
  <c r="BS3" i="4"/>
  <c r="BQ3" i="4"/>
  <c r="BR2" i="4"/>
  <c r="AM3" i="2" s="1"/>
  <c r="BS2" i="4"/>
  <c r="AM4" i="2" s="1"/>
  <c r="BQ2" i="4"/>
  <c r="AM2" i="2" s="1"/>
  <c r="BC57" i="4"/>
  <c r="BD58" i="4"/>
  <c r="BE56" i="4"/>
  <c r="BC56" i="4"/>
  <c r="BD57" i="4"/>
  <c r="BD56" i="4"/>
  <c r="BE55" i="4"/>
  <c r="BC55" i="4"/>
  <c r="BD55" i="4"/>
  <c r="BE54" i="4"/>
  <c r="BC54" i="4"/>
  <c r="BD54" i="4"/>
  <c r="BE53" i="4"/>
  <c r="BC53" i="4"/>
  <c r="BD53" i="4"/>
  <c r="BE52" i="4"/>
  <c r="BC52" i="4"/>
  <c r="BD52" i="4"/>
  <c r="BE51" i="4"/>
  <c r="BC51" i="4"/>
  <c r="BC50" i="4"/>
  <c r="BD51" i="4"/>
  <c r="BE50" i="4"/>
  <c r="BC49" i="4"/>
  <c r="BD50" i="4"/>
  <c r="BD49" i="4"/>
  <c r="BE49" i="4"/>
  <c r="BC48" i="4"/>
  <c r="BE48" i="4"/>
  <c r="BC47" i="4"/>
  <c r="BD48" i="4"/>
  <c r="BD47" i="4"/>
  <c r="BE47" i="4"/>
  <c r="BC46" i="4"/>
  <c r="BD46" i="4"/>
  <c r="BE46" i="4"/>
  <c r="BC45" i="4"/>
  <c r="BD45" i="4"/>
  <c r="BE45" i="4"/>
  <c r="AZ59" i="4"/>
  <c r="BA58" i="4"/>
  <c r="BB57" i="4"/>
  <c r="AZ58" i="4"/>
  <c r="AZ57" i="4"/>
  <c r="BA57" i="4"/>
  <c r="BB56" i="4"/>
  <c r="AZ56" i="4"/>
  <c r="BA56" i="4"/>
  <c r="BB55" i="4"/>
  <c r="AZ55" i="4"/>
  <c r="BA55" i="4"/>
  <c r="BB54" i="4"/>
  <c r="AZ54" i="4"/>
  <c r="BA54" i="4"/>
  <c r="BB53" i="4"/>
  <c r="AZ53" i="4"/>
  <c r="BA53" i="4"/>
  <c r="BB52" i="4"/>
  <c r="AZ52" i="4"/>
  <c r="BA52" i="4"/>
  <c r="BA51" i="4"/>
  <c r="BB51" i="4"/>
  <c r="AZ51" i="4"/>
  <c r="AZ50" i="4"/>
  <c r="BA50" i="4"/>
  <c r="BB50" i="4"/>
  <c r="BA49" i="4"/>
  <c r="BB49" i="4"/>
  <c r="AZ49" i="4"/>
  <c r="AZ48" i="4"/>
  <c r="BA48" i="4"/>
  <c r="BB48" i="4"/>
  <c r="AZ47" i="4"/>
  <c r="BA47" i="4"/>
  <c r="BB47" i="4"/>
  <c r="AZ46" i="4"/>
  <c r="BA46" i="4"/>
  <c r="BB46" i="4"/>
  <c r="AZ45" i="4"/>
  <c r="BA45" i="4"/>
  <c r="BB45" i="4"/>
  <c r="AW59" i="4"/>
  <c r="AY57" i="4"/>
  <c r="AX58" i="4"/>
  <c r="AW58" i="4"/>
  <c r="AY56" i="4"/>
  <c r="AX57" i="4"/>
  <c r="AW57" i="4"/>
  <c r="AX56" i="4"/>
  <c r="AW56" i="4"/>
  <c r="AY55" i="4"/>
  <c r="AX55" i="4"/>
  <c r="AW55" i="4"/>
  <c r="AY54" i="4"/>
  <c r="AX54" i="4"/>
  <c r="AW54" i="4"/>
  <c r="AY53" i="4"/>
  <c r="AX53" i="4"/>
  <c r="AW53" i="4"/>
  <c r="AY52" i="4"/>
  <c r="AX52" i="4"/>
  <c r="AW52" i="4"/>
  <c r="AY51" i="4"/>
  <c r="AX51" i="4"/>
  <c r="AW51" i="4"/>
  <c r="AY50" i="4"/>
  <c r="AW50" i="4"/>
  <c r="AY49" i="4"/>
  <c r="AX50" i="4"/>
  <c r="AW49" i="4"/>
  <c r="AY48" i="4"/>
  <c r="AX49" i="4"/>
  <c r="AW48" i="4"/>
  <c r="AY47" i="4"/>
  <c r="AX48" i="4"/>
  <c r="AW47" i="4"/>
  <c r="AX47" i="4"/>
  <c r="AW46" i="4"/>
  <c r="AY46" i="4"/>
  <c r="AX46" i="4"/>
  <c r="AW45" i="4"/>
  <c r="AY45" i="4"/>
  <c r="AX45" i="4"/>
  <c r="AT59" i="4"/>
  <c r="AV57" i="4"/>
  <c r="AU57" i="4"/>
  <c r="AT58" i="4"/>
  <c r="AV56" i="4"/>
  <c r="AT57" i="4"/>
  <c r="AV55" i="4"/>
  <c r="AU56" i="4"/>
  <c r="AT56" i="4"/>
  <c r="AV54" i="4"/>
  <c r="AU55" i="4"/>
  <c r="AT55" i="4"/>
  <c r="AV53" i="4"/>
  <c r="AU54" i="4"/>
  <c r="AT54" i="4"/>
  <c r="AV52" i="4"/>
  <c r="AU53" i="4"/>
  <c r="AT53" i="4"/>
  <c r="AV51" i="4"/>
  <c r="AU52" i="4"/>
  <c r="AT52" i="4"/>
  <c r="AU51" i="4"/>
  <c r="AT51" i="4"/>
  <c r="AV50" i="4"/>
  <c r="AT50" i="4"/>
  <c r="AV49" i="4"/>
  <c r="AU50" i="4"/>
  <c r="AU49" i="4"/>
  <c r="AT49" i="4"/>
  <c r="AV48" i="4"/>
  <c r="AT48" i="4"/>
  <c r="AV47" i="4"/>
  <c r="AU48" i="4"/>
  <c r="AT47" i="4"/>
  <c r="AV46" i="4"/>
  <c r="AU47" i="4"/>
  <c r="AT46" i="4"/>
  <c r="AV45" i="4"/>
  <c r="AU46" i="4"/>
  <c r="AT45" i="4"/>
  <c r="AU45" i="4"/>
  <c r="BC42" i="4"/>
  <c r="BD41" i="4"/>
  <c r="BE39" i="4"/>
  <c r="BC41" i="4"/>
  <c r="BD40" i="4"/>
  <c r="BC40" i="4"/>
  <c r="BE38" i="4"/>
  <c r="BD39" i="4"/>
  <c r="BC39" i="4"/>
  <c r="BE37" i="4"/>
  <c r="BD38" i="4"/>
  <c r="BC38" i="4"/>
  <c r="BE36" i="4"/>
  <c r="BD37" i="4"/>
  <c r="BC37" i="4"/>
  <c r="BE35" i="4"/>
  <c r="BD36" i="4"/>
  <c r="BC36" i="4"/>
  <c r="BD35" i="4"/>
  <c r="BE34" i="4"/>
  <c r="BC35" i="4"/>
  <c r="BD34" i="4"/>
  <c r="BE33" i="4"/>
  <c r="BC34" i="4"/>
  <c r="BD33" i="4"/>
  <c r="BE32" i="4"/>
  <c r="BC33" i="4"/>
  <c r="BD32" i="4"/>
  <c r="BC32" i="4"/>
  <c r="BE31" i="4"/>
  <c r="BD31" i="4"/>
  <c r="BC31" i="4"/>
  <c r="BE30" i="4"/>
  <c r="BD30" i="4"/>
  <c r="BC30" i="4"/>
  <c r="BE29" i="4"/>
  <c r="BD29" i="4"/>
  <c r="BC29" i="4"/>
  <c r="BD28" i="4"/>
  <c r="BE28" i="4"/>
  <c r="BC28" i="4"/>
  <c r="BD27" i="4"/>
  <c r="BE27" i="4"/>
  <c r="BC27" i="4"/>
  <c r="BD26" i="4"/>
  <c r="BE26" i="4"/>
  <c r="BC26" i="4"/>
  <c r="BD25" i="4"/>
  <c r="BE25" i="4"/>
  <c r="BC25" i="4"/>
  <c r="BD24" i="4"/>
  <c r="BC24" i="4"/>
  <c r="BE24" i="4"/>
  <c r="BA41" i="4"/>
  <c r="AZ40" i="4"/>
  <c r="BB38" i="4"/>
  <c r="BA40" i="4"/>
  <c r="AZ39" i="4"/>
  <c r="BA39" i="4"/>
  <c r="BB37" i="4"/>
  <c r="AZ38" i="4"/>
  <c r="BA38" i="4"/>
  <c r="BB36" i="4"/>
  <c r="AZ37" i="4"/>
  <c r="BA37" i="4"/>
  <c r="BB35" i="4"/>
  <c r="AZ36" i="4"/>
  <c r="BA36" i="4"/>
  <c r="BB34" i="4"/>
  <c r="AZ35" i="4"/>
  <c r="BA35" i="4"/>
  <c r="AZ34" i="4"/>
  <c r="BB33" i="4"/>
  <c r="BA34" i="4"/>
  <c r="AZ33" i="4"/>
  <c r="BB32" i="4"/>
  <c r="BA33" i="4"/>
  <c r="AZ32" i="4"/>
  <c r="BB31" i="4"/>
  <c r="BA32" i="4"/>
  <c r="AZ31" i="4"/>
  <c r="BA31" i="4"/>
  <c r="BB30" i="4"/>
  <c r="AZ30" i="4"/>
  <c r="BA30" i="4"/>
  <c r="BB29" i="4"/>
  <c r="AZ29" i="4"/>
  <c r="BA29" i="4"/>
  <c r="AZ28" i="4"/>
  <c r="BB28" i="4"/>
  <c r="BA28" i="4"/>
  <c r="AZ27" i="4"/>
  <c r="BB27" i="4"/>
  <c r="BA27" i="4"/>
  <c r="AZ26" i="4"/>
  <c r="BB26" i="4"/>
  <c r="BA26" i="4"/>
  <c r="AZ25" i="4"/>
  <c r="BB25" i="4"/>
  <c r="BA25" i="4"/>
  <c r="AZ24" i="4"/>
  <c r="BA24" i="4"/>
  <c r="BB24" i="4"/>
  <c r="AW41" i="4"/>
  <c r="AY39" i="4"/>
  <c r="AX38" i="4"/>
  <c r="AW40" i="4"/>
  <c r="AY38" i="4"/>
  <c r="AW39" i="4"/>
  <c r="AY37" i="4"/>
  <c r="AX37" i="4"/>
  <c r="AW38" i="4"/>
  <c r="AY36" i="4"/>
  <c r="AX36" i="4"/>
  <c r="AW37" i="4"/>
  <c r="AY35" i="4"/>
  <c r="AX35" i="4"/>
  <c r="AW36" i="4"/>
  <c r="AY34" i="4"/>
  <c r="AX34" i="4"/>
  <c r="AW35" i="4"/>
  <c r="AX33" i="4"/>
  <c r="AW34" i="4"/>
  <c r="AY33" i="4"/>
  <c r="AX32" i="4"/>
  <c r="AW33" i="4"/>
  <c r="AY32" i="4"/>
  <c r="AX31" i="4"/>
  <c r="AW32" i="4"/>
  <c r="AY31" i="4"/>
  <c r="AW31" i="4"/>
  <c r="AY30" i="4"/>
  <c r="AX30" i="4"/>
  <c r="AW30" i="4"/>
  <c r="AY29" i="4"/>
  <c r="AX29" i="4"/>
  <c r="AW29" i="4"/>
  <c r="AX28" i="4"/>
  <c r="AW28" i="4"/>
  <c r="AY28" i="4"/>
  <c r="AX27" i="4"/>
  <c r="AW27" i="4"/>
  <c r="AY27" i="4"/>
  <c r="AX26" i="4"/>
  <c r="AW26" i="4"/>
  <c r="AY26" i="4"/>
  <c r="AX25" i="4"/>
  <c r="AW25" i="4"/>
  <c r="AY25" i="4"/>
  <c r="AW24" i="4"/>
  <c r="AY24" i="4"/>
  <c r="AX24" i="4"/>
  <c r="AT42" i="4"/>
  <c r="AV39" i="4"/>
  <c r="AU39" i="4"/>
  <c r="AT41" i="4"/>
  <c r="AU38" i="4"/>
  <c r="AT40" i="4"/>
  <c r="AV38" i="4"/>
  <c r="AU37" i="4"/>
  <c r="AT39" i="4"/>
  <c r="AV37" i="4"/>
  <c r="AU36" i="4"/>
  <c r="AT38" i="4"/>
  <c r="AV36" i="4"/>
  <c r="AU35" i="4"/>
  <c r="AT37" i="4"/>
  <c r="AV35" i="4"/>
  <c r="AU34" i="4"/>
  <c r="AT36" i="4"/>
  <c r="AV34" i="4"/>
  <c r="AT35" i="4"/>
  <c r="AV33" i="4"/>
  <c r="AU33" i="4"/>
  <c r="AT34" i="4"/>
  <c r="AV32" i="4"/>
  <c r="AU32" i="4"/>
  <c r="AT33" i="4"/>
  <c r="AU31" i="4"/>
  <c r="AT32" i="4"/>
  <c r="AV31" i="4"/>
  <c r="AU30" i="4"/>
  <c r="AT31" i="4"/>
  <c r="AV30" i="4"/>
  <c r="AU29" i="4"/>
  <c r="AT30" i="4"/>
  <c r="AV29" i="4"/>
  <c r="AT29" i="4"/>
  <c r="AV28" i="4"/>
  <c r="AU28" i="4"/>
  <c r="AT28" i="4"/>
  <c r="AV27" i="4"/>
  <c r="AU27" i="4"/>
  <c r="AT27" i="4"/>
  <c r="AV26" i="4"/>
  <c r="AU26" i="4"/>
  <c r="AT26" i="4"/>
  <c r="AV25" i="4"/>
  <c r="AU25" i="4"/>
  <c r="AT25" i="4"/>
  <c r="AU24" i="4"/>
  <c r="AT24" i="4"/>
  <c r="AV24" i="4"/>
  <c r="BC21" i="4"/>
  <c r="BD20" i="4"/>
  <c r="BE18" i="4"/>
  <c r="BC20" i="4"/>
  <c r="BD19" i="4"/>
  <c r="BE17" i="4"/>
  <c r="BC19" i="4"/>
  <c r="BD18" i="4"/>
  <c r="BE16" i="4"/>
  <c r="BC18" i="4"/>
  <c r="BD17" i="4"/>
  <c r="BE15" i="4"/>
  <c r="BC17" i="4"/>
  <c r="BD16" i="4"/>
  <c r="BC16" i="4"/>
  <c r="BE14" i="4"/>
  <c r="BD15" i="4"/>
  <c r="BC15" i="4"/>
  <c r="BE13" i="4"/>
  <c r="BD14" i="4"/>
  <c r="BC14" i="4"/>
  <c r="BE12" i="4"/>
  <c r="BD13" i="4"/>
  <c r="BC13" i="4"/>
  <c r="BE11" i="4"/>
  <c r="BD12" i="4"/>
  <c r="BC12" i="4"/>
  <c r="BD11" i="4"/>
  <c r="BE10" i="4"/>
  <c r="BC11" i="4"/>
  <c r="BD10" i="4"/>
  <c r="BC10" i="4"/>
  <c r="BE9" i="4"/>
  <c r="BD9" i="4"/>
  <c r="BC9" i="4"/>
  <c r="BE8" i="4"/>
  <c r="BD8" i="4"/>
  <c r="BC8" i="4"/>
  <c r="BD7" i="4"/>
  <c r="BE7" i="4"/>
  <c r="BC7" i="4"/>
  <c r="BD6" i="4"/>
  <c r="BE6" i="4"/>
  <c r="BC6" i="4"/>
  <c r="BD5" i="4"/>
  <c r="BE5" i="4"/>
  <c r="BC5" i="4"/>
  <c r="BD4" i="4"/>
  <c r="BE4" i="4"/>
  <c r="BC4" i="4"/>
  <c r="BD3" i="4"/>
  <c r="BC3" i="4"/>
  <c r="BE3" i="4"/>
  <c r="BD2" i="4"/>
  <c r="AH3" i="2" s="1"/>
  <c r="BC2" i="4"/>
  <c r="AH2" i="2" s="1"/>
  <c r="BE2" i="4"/>
  <c r="AH4" i="2" s="1"/>
  <c r="BA20" i="4"/>
  <c r="AZ19" i="4"/>
  <c r="BB18" i="4"/>
  <c r="BA19" i="4"/>
  <c r="AZ18" i="4"/>
  <c r="BB17" i="4"/>
  <c r="BA18" i="4"/>
  <c r="AZ17" i="4"/>
  <c r="BB16" i="4"/>
  <c r="BA17" i="4"/>
  <c r="AZ16" i="4"/>
  <c r="BB15" i="4"/>
  <c r="BA16" i="4"/>
  <c r="AZ15" i="4"/>
  <c r="BA15" i="4"/>
  <c r="BB14" i="4"/>
  <c r="AZ14" i="4"/>
  <c r="BA14" i="4"/>
  <c r="AZ13" i="4"/>
  <c r="BB13" i="4"/>
  <c r="BA13" i="4"/>
  <c r="AZ12" i="4"/>
  <c r="BB12" i="4"/>
  <c r="BA12" i="4"/>
  <c r="AZ11" i="4"/>
  <c r="BB11" i="4"/>
  <c r="BB10" i="4"/>
  <c r="BA11" i="4"/>
  <c r="AZ10" i="4"/>
  <c r="BB9" i="4"/>
  <c r="BA10" i="4"/>
  <c r="AZ9" i="4"/>
  <c r="BA9" i="4"/>
  <c r="BB8" i="4"/>
  <c r="AZ8" i="4"/>
  <c r="BA8" i="4"/>
  <c r="BB7" i="4"/>
  <c r="AZ7" i="4"/>
  <c r="BA7" i="4"/>
  <c r="AZ6" i="4"/>
  <c r="BB6" i="4"/>
  <c r="BA6" i="4"/>
  <c r="AZ5" i="4"/>
  <c r="BB5" i="4"/>
  <c r="BA5" i="4"/>
  <c r="AE3" i="2" s="1"/>
  <c r="AZ4" i="4"/>
  <c r="BB4" i="4"/>
  <c r="BA4" i="4"/>
  <c r="AD3" i="2" s="1"/>
  <c r="AZ3" i="4"/>
  <c r="BB3" i="4"/>
  <c r="BA3" i="4"/>
  <c r="AZ2" i="4"/>
  <c r="AE2" i="2" s="1"/>
  <c r="BB2" i="4"/>
  <c r="AE4" i="2" s="1"/>
  <c r="BA2" i="4"/>
  <c r="AW21" i="4"/>
  <c r="AX18" i="4"/>
  <c r="AW20" i="4"/>
  <c r="AY19" i="4"/>
  <c r="AY18" i="4"/>
  <c r="AX17" i="4"/>
  <c r="AW19" i="4"/>
  <c r="AX16" i="4"/>
  <c r="AW18" i="4"/>
  <c r="AY17" i="4"/>
  <c r="AX15" i="4"/>
  <c r="AW17" i="4"/>
  <c r="AY16" i="4"/>
  <c r="AX14" i="4"/>
  <c r="AW16" i="4"/>
  <c r="AY15" i="4"/>
  <c r="AW15" i="4"/>
  <c r="AY14" i="4"/>
  <c r="AX13" i="4"/>
  <c r="AW14" i="4"/>
  <c r="AY13" i="4"/>
  <c r="AX12" i="4"/>
  <c r="AW13" i="4"/>
  <c r="AY12" i="4"/>
  <c r="AX11" i="4"/>
  <c r="AW12" i="4"/>
  <c r="AY11" i="4"/>
  <c r="AX10" i="4"/>
  <c r="AW11" i="4"/>
  <c r="AY10" i="4"/>
  <c r="AX9" i="4"/>
  <c r="AW10" i="4"/>
  <c r="AY9" i="4"/>
  <c r="AW9" i="4"/>
  <c r="AY8" i="4"/>
  <c r="AX8" i="4"/>
  <c r="AW8" i="4"/>
  <c r="AX7" i="4"/>
  <c r="AW7" i="4"/>
  <c r="AY7" i="4"/>
  <c r="AX6" i="4"/>
  <c r="AW6" i="4"/>
  <c r="AY6" i="4"/>
  <c r="AX5" i="4"/>
  <c r="AW5" i="4"/>
  <c r="AY5" i="4"/>
  <c r="AX4" i="4"/>
  <c r="AW4" i="4"/>
  <c r="AY4" i="4"/>
  <c r="AW3" i="4"/>
  <c r="AA2" i="2" s="1"/>
  <c r="AY3" i="4"/>
  <c r="AX3" i="4"/>
  <c r="AW2" i="4"/>
  <c r="AB2" i="2" s="1"/>
  <c r="AY2" i="4"/>
  <c r="AB4" i="2" s="1"/>
  <c r="AX2" i="4"/>
  <c r="AB3" i="2" s="1"/>
  <c r="AT21" i="4"/>
  <c r="AV19" i="4"/>
  <c r="AT20" i="4"/>
  <c r="AV18" i="4"/>
  <c r="AU17" i="4"/>
  <c r="AT19" i="4"/>
  <c r="AV17" i="4"/>
  <c r="AU16" i="4"/>
  <c r="AT18" i="4"/>
  <c r="AV16" i="4"/>
  <c r="AU15" i="4"/>
  <c r="AT17" i="4"/>
  <c r="AU14" i="4"/>
  <c r="AT16" i="4"/>
  <c r="AV15" i="4"/>
  <c r="AU13" i="4"/>
  <c r="AT15" i="4"/>
  <c r="AV14" i="4"/>
  <c r="AT14" i="4"/>
  <c r="AV13" i="4"/>
  <c r="AU12" i="4"/>
  <c r="AT13" i="4"/>
  <c r="AV12" i="4"/>
  <c r="AV11" i="4"/>
  <c r="AU11" i="4"/>
  <c r="AT12" i="4"/>
  <c r="AV10" i="4"/>
  <c r="AU10" i="4"/>
  <c r="AT11" i="4"/>
  <c r="AU9" i="4"/>
  <c r="AT10" i="4"/>
  <c r="AV9" i="4"/>
  <c r="AU8" i="4"/>
  <c r="AT9" i="4"/>
  <c r="AV8" i="4"/>
  <c r="AU7" i="4"/>
  <c r="AT8" i="4"/>
  <c r="AV7" i="4"/>
  <c r="AT7" i="4"/>
  <c r="AV6" i="4"/>
  <c r="AU6" i="4"/>
  <c r="AT6" i="4"/>
  <c r="AV5" i="4"/>
  <c r="AU5" i="4"/>
  <c r="AT5" i="4"/>
  <c r="AV4" i="4"/>
  <c r="AU4" i="4"/>
  <c r="AT4" i="4"/>
  <c r="AU3" i="4"/>
  <c r="AV3" i="4"/>
  <c r="AT3" i="4"/>
  <c r="AU2" i="4"/>
  <c r="Y3" i="2" s="1"/>
  <c r="AV2" i="4"/>
  <c r="Y4" i="2" s="1"/>
  <c r="AT2" i="4"/>
  <c r="Y2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K2" i="4"/>
  <c r="BJ4" i="4"/>
  <c r="BJ3" i="4"/>
  <c r="BJ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207" i="4"/>
  <c r="AC202" i="4"/>
  <c r="AC196" i="4"/>
  <c r="AC188" i="4"/>
  <c r="AC184" i="4"/>
  <c r="AC171" i="4"/>
  <c r="AC167" i="4"/>
  <c r="AC162" i="4"/>
  <c r="AC158" i="4"/>
  <c r="AC140" i="4"/>
  <c r="AC123" i="4"/>
  <c r="AC119" i="4"/>
  <c r="AC115" i="4"/>
  <c r="AC110" i="4"/>
  <c r="AC101" i="4"/>
  <c r="AC97" i="4"/>
  <c r="AC93" i="4"/>
  <c r="AC89" i="4"/>
  <c r="AC84" i="4"/>
  <c r="AC55" i="4"/>
  <c r="AC51" i="4"/>
  <c r="AC32" i="4"/>
  <c r="AC17" i="4"/>
  <c r="AC8" i="4"/>
  <c r="AC4" i="4"/>
  <c r="Q2096" i="4"/>
  <c r="Q2095" i="4"/>
  <c r="Q2094" i="4"/>
  <c r="Q2093" i="4"/>
  <c r="Q2092" i="4"/>
  <c r="Q2091" i="4"/>
  <c r="Q2090" i="4"/>
  <c r="Q2089" i="4"/>
  <c r="Q2088" i="4"/>
  <c r="Q2087" i="4"/>
  <c r="Q2086" i="4"/>
  <c r="Q2085" i="4"/>
  <c r="Q2084" i="4"/>
  <c r="Q2083" i="4"/>
  <c r="Q2082" i="4"/>
  <c r="Q2081" i="4"/>
  <c r="Q2080" i="4"/>
  <c r="Q2079" i="4"/>
  <c r="Q2078" i="4"/>
  <c r="Q2077" i="4"/>
  <c r="Q2076" i="4"/>
  <c r="Q2075" i="4"/>
  <c r="Q2074" i="4"/>
  <c r="Q2073" i="4"/>
  <c r="Q2072" i="4"/>
  <c r="Q2071" i="4"/>
  <c r="Q2070" i="4"/>
  <c r="Q2069" i="4"/>
  <c r="Q2068" i="4"/>
  <c r="Q2067" i="4"/>
  <c r="Q2066" i="4"/>
  <c r="Q2065" i="4"/>
  <c r="Q2064" i="4"/>
  <c r="Q2063" i="4"/>
  <c r="Q2062" i="4"/>
  <c r="Q2061" i="4"/>
  <c r="Q2060" i="4"/>
  <c r="Q2059" i="4"/>
  <c r="Q2058" i="4"/>
  <c r="Q2057" i="4"/>
  <c r="Q2056" i="4"/>
  <c r="Q2055" i="4"/>
  <c r="Q2054" i="4"/>
  <c r="Q2053" i="4"/>
  <c r="Q2052" i="4"/>
  <c r="Q2051" i="4"/>
  <c r="Q2050" i="4"/>
  <c r="Q2049" i="4"/>
  <c r="Q2048" i="4"/>
  <c r="Q2047" i="4"/>
  <c r="Q2046" i="4"/>
  <c r="Q2045" i="4"/>
  <c r="Q2044" i="4"/>
  <c r="Q2043" i="4"/>
  <c r="Q2042" i="4"/>
  <c r="Q2041" i="4"/>
  <c r="Q2040" i="4"/>
  <c r="Q2039" i="4"/>
  <c r="Q2038" i="4"/>
  <c r="Q2037" i="4"/>
  <c r="Q2036" i="4"/>
  <c r="Q2035" i="4"/>
  <c r="Q2034" i="4"/>
  <c r="Q2033" i="4"/>
  <c r="Q2032" i="4"/>
  <c r="Q2031" i="4"/>
  <c r="Q2030" i="4"/>
  <c r="Q2029" i="4"/>
  <c r="Q2028" i="4"/>
  <c r="Q2027" i="4"/>
  <c r="Q2026" i="4"/>
  <c r="Q2025" i="4"/>
  <c r="Q2024" i="4"/>
  <c r="Q2023" i="4"/>
  <c r="Q2022" i="4"/>
  <c r="Q2021" i="4"/>
  <c r="Q2020" i="4"/>
  <c r="Q2019" i="4"/>
  <c r="Q2018" i="4"/>
  <c r="Q2017" i="4"/>
  <c r="Q2016" i="4"/>
  <c r="Q2015" i="4"/>
  <c r="Q2014" i="4"/>
  <c r="Q2013" i="4"/>
  <c r="Q2012" i="4"/>
  <c r="Q2011" i="4"/>
  <c r="Q2010" i="4"/>
  <c r="Q2009" i="4"/>
  <c r="Q2008" i="4"/>
  <c r="Q2007" i="4"/>
  <c r="Q2006" i="4"/>
  <c r="Q2005" i="4"/>
  <c r="Q2004" i="4"/>
  <c r="Q2003" i="4"/>
  <c r="Q2002" i="4"/>
  <c r="Q2001" i="4"/>
  <c r="Q2000" i="4"/>
  <c r="Q1999" i="4"/>
  <c r="Q1998" i="4"/>
  <c r="Q1997" i="4"/>
  <c r="Q1996" i="4"/>
  <c r="Q1995" i="4"/>
  <c r="Q1994" i="4"/>
  <c r="Q1993" i="4"/>
  <c r="Q1992" i="4"/>
  <c r="Q1991" i="4"/>
  <c r="Q1990" i="4"/>
  <c r="Q1989" i="4"/>
  <c r="Q1988" i="4"/>
  <c r="Q1987" i="4"/>
  <c r="Q1986" i="4"/>
  <c r="Q1985" i="4"/>
  <c r="Q1984" i="4"/>
  <c r="Q1983" i="4"/>
  <c r="Q1982" i="4"/>
  <c r="Q1981" i="4"/>
  <c r="Q1980" i="4"/>
  <c r="Q1979" i="4"/>
  <c r="Q1978" i="4"/>
  <c r="Q1977" i="4"/>
  <c r="Q1976" i="4"/>
  <c r="Q1975" i="4"/>
  <c r="Q1974" i="4"/>
  <c r="Q1973" i="4"/>
  <c r="Q1972" i="4"/>
  <c r="Q1971" i="4"/>
  <c r="Q1970" i="4"/>
  <c r="Q1969" i="4"/>
  <c r="Q1968" i="4"/>
  <c r="Q1967" i="4"/>
  <c r="Q1966" i="4"/>
  <c r="Q1965" i="4"/>
  <c r="Q1964" i="4"/>
  <c r="Q1963" i="4"/>
  <c r="Q1962" i="4"/>
  <c r="Q1961" i="4"/>
  <c r="Q1960" i="4"/>
  <c r="Q1959" i="4"/>
  <c r="Q1958" i="4"/>
  <c r="Q1957" i="4"/>
  <c r="Q1956" i="4"/>
  <c r="Q1955" i="4"/>
  <c r="Q1954" i="4"/>
  <c r="Q1953" i="4"/>
  <c r="Q1952" i="4"/>
  <c r="Q1951" i="4"/>
  <c r="Q1950" i="4"/>
  <c r="Q1949" i="4"/>
  <c r="Q1948" i="4"/>
  <c r="Q1947" i="4"/>
  <c r="Q1946" i="4"/>
  <c r="Q1945" i="4"/>
  <c r="Q1944" i="4"/>
  <c r="Q1943" i="4"/>
  <c r="Q1942" i="4"/>
  <c r="Q1941" i="4"/>
  <c r="Q1940" i="4"/>
  <c r="Q1939" i="4"/>
  <c r="Q1938" i="4"/>
  <c r="Q1937" i="4"/>
  <c r="Q1936" i="4"/>
  <c r="Q1935" i="4"/>
  <c r="Q1934" i="4"/>
  <c r="Q1933" i="4"/>
  <c r="Q1932" i="4"/>
  <c r="Q1931" i="4"/>
  <c r="Q1930" i="4"/>
  <c r="Q1929" i="4"/>
  <c r="Q1928" i="4"/>
  <c r="Q1927" i="4"/>
  <c r="Q1926" i="4"/>
  <c r="Q1925" i="4"/>
  <c r="Q1924" i="4"/>
  <c r="Q1923" i="4"/>
  <c r="Q1922" i="4"/>
  <c r="Q1921" i="4"/>
  <c r="Q1920" i="4"/>
  <c r="Q1919" i="4"/>
  <c r="Q1918" i="4"/>
  <c r="Q1917" i="4"/>
  <c r="Q1916" i="4"/>
  <c r="Q1915" i="4"/>
  <c r="Q1914" i="4"/>
  <c r="Q1913" i="4"/>
  <c r="Q1912" i="4"/>
  <c r="Q1911" i="4"/>
  <c r="Q1910" i="4"/>
  <c r="Q1909" i="4"/>
  <c r="Q1908" i="4"/>
  <c r="Q1907" i="4"/>
  <c r="Q1906" i="4"/>
  <c r="Q1905" i="4"/>
  <c r="Q1904" i="4"/>
  <c r="Q1903" i="4"/>
  <c r="Q1902" i="4"/>
  <c r="Q1901" i="4"/>
  <c r="Q1900" i="4"/>
  <c r="Q1899" i="4"/>
  <c r="Q1898" i="4"/>
  <c r="Q1897" i="4"/>
  <c r="Q1896" i="4"/>
  <c r="Q1895" i="4"/>
  <c r="Q1894" i="4"/>
  <c r="Q1893" i="4"/>
  <c r="Q1892" i="4"/>
  <c r="Q1891" i="4"/>
  <c r="Q1890" i="4"/>
  <c r="Q1889" i="4"/>
  <c r="Q1888" i="4"/>
  <c r="Q1887" i="4"/>
  <c r="Q1886" i="4"/>
  <c r="Q1885" i="4"/>
  <c r="Q1884" i="4"/>
  <c r="Q1883" i="4"/>
  <c r="Q1882" i="4"/>
  <c r="Q1881" i="4"/>
  <c r="Q1880" i="4"/>
  <c r="Q1879" i="4"/>
  <c r="Q1878" i="4"/>
  <c r="Q1877" i="4"/>
  <c r="Q1876" i="4"/>
  <c r="Q1875" i="4"/>
  <c r="Q1874" i="4"/>
  <c r="Q1873" i="4"/>
  <c r="Q1872" i="4"/>
  <c r="Q1871" i="4"/>
  <c r="Q1870" i="4"/>
  <c r="Q1869" i="4"/>
  <c r="Q1868" i="4"/>
  <c r="Q1867" i="4"/>
  <c r="Q1866" i="4"/>
  <c r="Q1865" i="4"/>
  <c r="Q1864" i="4"/>
  <c r="Q1863" i="4"/>
  <c r="Q1862" i="4"/>
  <c r="Q1861" i="4"/>
  <c r="Q1860" i="4"/>
  <c r="Q1859" i="4"/>
  <c r="Q1858" i="4"/>
  <c r="Q1857" i="4"/>
  <c r="Q1856" i="4"/>
  <c r="Q1855" i="4"/>
  <c r="Q1854" i="4"/>
  <c r="Q1853" i="4"/>
  <c r="Q1852" i="4"/>
  <c r="Q1851" i="4"/>
  <c r="Q1850" i="4"/>
  <c r="Q1849" i="4"/>
  <c r="Q1848" i="4"/>
  <c r="Q1847" i="4"/>
  <c r="Q1846" i="4"/>
  <c r="Q1845" i="4"/>
  <c r="Q1844" i="4"/>
  <c r="Q1843" i="4"/>
  <c r="Q1842" i="4"/>
  <c r="Q1841" i="4"/>
  <c r="Q1840" i="4"/>
  <c r="Q1839" i="4"/>
  <c r="Q1838" i="4"/>
  <c r="Q1837" i="4"/>
  <c r="Q1836" i="4"/>
  <c r="Q1835" i="4"/>
  <c r="Q1834" i="4"/>
  <c r="Q1833" i="4"/>
  <c r="Q1832" i="4"/>
  <c r="Q1831" i="4"/>
  <c r="Q1830" i="4"/>
  <c r="Q1829" i="4"/>
  <c r="Q1828" i="4"/>
  <c r="Q1827" i="4"/>
  <c r="Q1826" i="4"/>
  <c r="Q1825" i="4"/>
  <c r="Q1824" i="4"/>
  <c r="Q1823" i="4"/>
  <c r="Q1822" i="4"/>
  <c r="Q1821" i="4"/>
  <c r="Q1820" i="4"/>
  <c r="Q1819" i="4"/>
  <c r="Q1818" i="4"/>
  <c r="Q1817" i="4"/>
  <c r="Q1816" i="4"/>
  <c r="Q1815" i="4"/>
  <c r="Q1814" i="4"/>
  <c r="Q1813" i="4"/>
  <c r="Q1812" i="4"/>
  <c r="Q1811" i="4"/>
  <c r="Q1810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5" i="4"/>
  <c r="AJ7" i="4"/>
  <c r="AJ6" i="4"/>
  <c r="AK6" i="4" s="1"/>
  <c r="AJ5" i="4"/>
  <c r="AJ4" i="4"/>
  <c r="AK4" i="4" s="1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57" i="3"/>
  <c r="DZ57" i="3"/>
  <c r="DY57" i="3"/>
  <c r="EA56" i="3"/>
  <c r="DZ56" i="3"/>
  <c r="DY56" i="3"/>
  <c r="EA55" i="3"/>
  <c r="DZ55" i="3"/>
  <c r="DY55" i="3"/>
  <c r="EA54" i="3"/>
  <c r="DZ54" i="3"/>
  <c r="DY54" i="3"/>
  <c r="EA53" i="3"/>
  <c r="DZ53" i="3"/>
  <c r="DY53" i="3"/>
  <c r="EA52" i="3"/>
  <c r="DZ52" i="3"/>
  <c r="DY52" i="3"/>
  <c r="EA51" i="3"/>
  <c r="DZ51" i="3"/>
  <c r="DY51" i="3"/>
  <c r="EA50" i="3"/>
  <c r="DZ50" i="3"/>
  <c r="DY50" i="3"/>
  <c r="EA49" i="3"/>
  <c r="DZ49" i="3"/>
  <c r="DY49" i="3"/>
  <c r="EA48" i="3"/>
  <c r="DZ48" i="3"/>
  <c r="DY48" i="3"/>
  <c r="EA47" i="3"/>
  <c r="DZ47" i="3"/>
  <c r="DY47" i="3"/>
  <c r="EA46" i="3"/>
  <c r="DZ46" i="3"/>
  <c r="DY46" i="3"/>
  <c r="EA45" i="3"/>
  <c r="DZ45" i="3"/>
  <c r="DY45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3" i="3"/>
  <c r="DZ13" i="3"/>
  <c r="DY13" i="3"/>
  <c r="EA12" i="3"/>
  <c r="DZ12" i="3"/>
  <c r="DY12" i="3"/>
  <c r="EA11" i="3"/>
  <c r="DZ11" i="3"/>
  <c r="DY11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CU4" i="2" s="1"/>
  <c r="DZ3" i="3"/>
  <c r="DY3" i="3"/>
  <c r="EA2" i="3"/>
  <c r="CV4" i="2" s="1"/>
  <c r="DZ2" i="3"/>
  <c r="CU3" i="2" s="1"/>
  <c r="DY2" i="3"/>
  <c r="CV2" i="2" s="1"/>
  <c r="DX57" i="3"/>
  <c r="DW57" i="3"/>
  <c r="DV57" i="3"/>
  <c r="DX56" i="3"/>
  <c r="DW56" i="3"/>
  <c r="DV56" i="3"/>
  <c r="DX55" i="3"/>
  <c r="DW55" i="3"/>
  <c r="DV55" i="3"/>
  <c r="DX54" i="3"/>
  <c r="DW54" i="3"/>
  <c r="DV54" i="3"/>
  <c r="DX53" i="3"/>
  <c r="DW53" i="3"/>
  <c r="DV53" i="3"/>
  <c r="DX52" i="3"/>
  <c r="DW52" i="3"/>
  <c r="DV52" i="3"/>
  <c r="DX51" i="3"/>
  <c r="DW51" i="3"/>
  <c r="DV51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5" i="3"/>
  <c r="DW45" i="3"/>
  <c r="DV45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18" i="3"/>
  <c r="DW18" i="3"/>
  <c r="DV18" i="3"/>
  <c r="DX17" i="3"/>
  <c r="DW17" i="3"/>
  <c r="DV17" i="3"/>
  <c r="DX16" i="3"/>
  <c r="DW16" i="3"/>
  <c r="DV16" i="3"/>
  <c r="DX15" i="3"/>
  <c r="DW15" i="3"/>
  <c r="CR3" i="2" s="1"/>
  <c r="DV15" i="3"/>
  <c r="DX14" i="3"/>
  <c r="DW14" i="3"/>
  <c r="DV14" i="3"/>
  <c r="DX13" i="3"/>
  <c r="DW13" i="3"/>
  <c r="DV13" i="3"/>
  <c r="DX12" i="3"/>
  <c r="DW12" i="3"/>
  <c r="DV12" i="3"/>
  <c r="DX11" i="3"/>
  <c r="DW11" i="3"/>
  <c r="DV11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DV4" i="3"/>
  <c r="CS2" i="2" s="1"/>
  <c r="DX3" i="3"/>
  <c r="CS4" i="2" s="1"/>
  <c r="DW3" i="3"/>
  <c r="DV3" i="3"/>
  <c r="DX2" i="3"/>
  <c r="CR4" i="2" s="1"/>
  <c r="DW2" i="3"/>
  <c r="CS3" i="2" s="1"/>
  <c r="DV2" i="3"/>
  <c r="CR2" i="2" s="1"/>
  <c r="DU59" i="3"/>
  <c r="DT59" i="3"/>
  <c r="DS59" i="3"/>
  <c r="DU58" i="3"/>
  <c r="DT58" i="3"/>
  <c r="DS58" i="3"/>
  <c r="DU57" i="3"/>
  <c r="DT57" i="3"/>
  <c r="DS57" i="3"/>
  <c r="DU56" i="3"/>
  <c r="DT56" i="3"/>
  <c r="DS56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1" i="3"/>
  <c r="DT51" i="3"/>
  <c r="DS51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12" i="3"/>
  <c r="DT12" i="3"/>
  <c r="DS12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CP4" i="2" s="1"/>
  <c r="DT4" i="3"/>
  <c r="CP3" i="2" s="1"/>
  <c r="DS4" i="3"/>
  <c r="DU3" i="3"/>
  <c r="DT3" i="3"/>
  <c r="DS3" i="3"/>
  <c r="DU2" i="3"/>
  <c r="DT2" i="3"/>
  <c r="DS2" i="3"/>
  <c r="CP2" i="2" s="1"/>
  <c r="DR60" i="3"/>
  <c r="DQ60" i="3"/>
  <c r="DP60" i="3"/>
  <c r="DR59" i="3"/>
  <c r="DQ59" i="3"/>
  <c r="DP59" i="3"/>
  <c r="DR58" i="3"/>
  <c r="DQ58" i="3"/>
  <c r="DP58" i="3"/>
  <c r="DR57" i="3"/>
  <c r="DQ57" i="3"/>
  <c r="DP57" i="3"/>
  <c r="DR56" i="3"/>
  <c r="DQ56" i="3"/>
  <c r="DP56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5" i="3"/>
  <c r="DQ45" i="3"/>
  <c r="DP45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3" i="3"/>
  <c r="DQ13" i="3"/>
  <c r="DP13" i="3"/>
  <c r="DR12" i="3"/>
  <c r="DQ12" i="3"/>
  <c r="DP12" i="3"/>
  <c r="DR11" i="3"/>
  <c r="DQ11" i="3"/>
  <c r="DP11" i="3"/>
  <c r="DR10" i="3"/>
  <c r="DQ10" i="3"/>
  <c r="DP10" i="3"/>
  <c r="DR9" i="3"/>
  <c r="DQ9" i="3"/>
  <c r="DP9" i="3"/>
  <c r="DR8" i="3"/>
  <c r="DQ8" i="3"/>
  <c r="DP8" i="3"/>
  <c r="CM2" i="2" s="1"/>
  <c r="DR7" i="3"/>
  <c r="DQ7" i="3"/>
  <c r="DP7" i="3"/>
  <c r="DR6" i="3"/>
  <c r="DQ6" i="3"/>
  <c r="DP6" i="3"/>
  <c r="DR5" i="3"/>
  <c r="DQ5" i="3"/>
  <c r="DP5" i="3"/>
  <c r="DR4" i="3"/>
  <c r="DQ4" i="3"/>
  <c r="CM3" i="2" s="1"/>
  <c r="DP4" i="3"/>
  <c r="DR3" i="3"/>
  <c r="DQ3" i="3"/>
  <c r="DP3" i="3"/>
  <c r="DR2" i="3"/>
  <c r="CM4" i="2" s="1"/>
  <c r="DQ2" i="3"/>
  <c r="CL3" i="2" s="1"/>
  <c r="DP2" i="3"/>
  <c r="CL2" i="2" s="1"/>
  <c r="DN56" i="3"/>
  <c r="DM56" i="3"/>
  <c r="DL56" i="3"/>
  <c r="DN55" i="3"/>
  <c r="DM55" i="3"/>
  <c r="DL55" i="3"/>
  <c r="DN54" i="3"/>
  <c r="DM54" i="3"/>
  <c r="DL54" i="3"/>
  <c r="DN53" i="3"/>
  <c r="DM53" i="3"/>
  <c r="DL53" i="3"/>
  <c r="DN52" i="3"/>
  <c r="DM52" i="3"/>
  <c r="DL52" i="3"/>
  <c r="DN51" i="3"/>
  <c r="DM51" i="3"/>
  <c r="DL51" i="3"/>
  <c r="DN50" i="3"/>
  <c r="DM50" i="3"/>
  <c r="DL50" i="3"/>
  <c r="DN49" i="3"/>
  <c r="DM49" i="3"/>
  <c r="DL49" i="3"/>
  <c r="DN48" i="3"/>
  <c r="DM48" i="3"/>
  <c r="DL48" i="3"/>
  <c r="DN47" i="3"/>
  <c r="DM47" i="3"/>
  <c r="DL47" i="3"/>
  <c r="DN46" i="3"/>
  <c r="DM46" i="3"/>
  <c r="DL46" i="3"/>
  <c r="DN45" i="3"/>
  <c r="DM45" i="3"/>
  <c r="DL45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4" i="3"/>
  <c r="DM34" i="3"/>
  <c r="DL34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3" i="3"/>
  <c r="DM13" i="3"/>
  <c r="DL13" i="3"/>
  <c r="DN12" i="3"/>
  <c r="DM12" i="3"/>
  <c r="DL12" i="3"/>
  <c r="DN11" i="3"/>
  <c r="DM11" i="3"/>
  <c r="DL11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H4" i="2" s="1"/>
  <c r="DM2" i="3"/>
  <c r="CI3" i="2" s="1"/>
  <c r="DL2" i="3"/>
  <c r="CH2" i="2" s="1"/>
  <c r="DK57" i="3"/>
  <c r="DJ57" i="3"/>
  <c r="DI57" i="3"/>
  <c r="DK56" i="3"/>
  <c r="DJ56" i="3"/>
  <c r="DI56" i="3"/>
  <c r="DK55" i="3"/>
  <c r="DJ55" i="3"/>
  <c r="DI55" i="3"/>
  <c r="DK54" i="3"/>
  <c r="DJ54" i="3"/>
  <c r="DI54" i="3"/>
  <c r="DK53" i="3"/>
  <c r="DJ53" i="3"/>
  <c r="DI53" i="3"/>
  <c r="DK52" i="3"/>
  <c r="DJ52" i="3"/>
  <c r="DI52" i="3"/>
  <c r="DK51" i="3"/>
  <c r="DJ51" i="3"/>
  <c r="DI51" i="3"/>
  <c r="DK50" i="3"/>
  <c r="DJ50" i="3"/>
  <c r="DI50" i="3"/>
  <c r="DK49" i="3"/>
  <c r="DJ49" i="3"/>
  <c r="DI49" i="3"/>
  <c r="DK48" i="3"/>
  <c r="DJ48" i="3"/>
  <c r="DI48" i="3"/>
  <c r="DK47" i="3"/>
  <c r="DJ47" i="3"/>
  <c r="DI47" i="3"/>
  <c r="DK46" i="3"/>
  <c r="DJ46" i="3"/>
  <c r="DI46" i="3"/>
  <c r="DK45" i="3"/>
  <c r="DJ45" i="3"/>
  <c r="DI45" i="3"/>
  <c r="DK38" i="3"/>
  <c r="DJ38" i="3"/>
  <c r="DI38" i="3"/>
  <c r="DK37" i="3"/>
  <c r="DJ37" i="3"/>
  <c r="DI37" i="3"/>
  <c r="DK36" i="3"/>
  <c r="DJ36" i="3"/>
  <c r="DI36" i="3"/>
  <c r="DK35" i="3"/>
  <c r="DJ35" i="3"/>
  <c r="DI35" i="3"/>
  <c r="DK34" i="3"/>
  <c r="DJ34" i="3"/>
  <c r="DI34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12" i="3"/>
  <c r="CE4" i="2" s="1"/>
  <c r="DJ12" i="3"/>
  <c r="DI12" i="3"/>
  <c r="DK11" i="3"/>
  <c r="DJ11" i="3"/>
  <c r="DI11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DI4" i="3"/>
  <c r="DK3" i="3"/>
  <c r="DJ3" i="3"/>
  <c r="CF3" i="2" s="1"/>
  <c r="DI3" i="3"/>
  <c r="DK2" i="3"/>
  <c r="CF4" i="2" s="1"/>
  <c r="DJ2" i="3"/>
  <c r="CE3" i="2" s="1"/>
  <c r="DI2" i="3"/>
  <c r="CF2" i="2" s="1"/>
  <c r="DH59" i="3"/>
  <c r="DG59" i="3"/>
  <c r="DF59" i="3"/>
  <c r="DH58" i="3"/>
  <c r="DG58" i="3"/>
  <c r="DF58" i="3"/>
  <c r="DH57" i="3"/>
  <c r="DG57" i="3"/>
  <c r="DF57" i="3"/>
  <c r="DH56" i="3"/>
  <c r="DG56" i="3"/>
  <c r="DF56" i="3"/>
  <c r="DH55" i="3"/>
  <c r="DG55" i="3"/>
  <c r="DF55" i="3"/>
  <c r="DH54" i="3"/>
  <c r="DG54" i="3"/>
  <c r="DF54" i="3"/>
  <c r="DH53" i="3"/>
  <c r="DG53" i="3"/>
  <c r="DF53" i="3"/>
  <c r="DH52" i="3"/>
  <c r="DG52" i="3"/>
  <c r="DF52" i="3"/>
  <c r="DH51" i="3"/>
  <c r="DG51" i="3"/>
  <c r="DF51" i="3"/>
  <c r="DH50" i="3"/>
  <c r="DG50" i="3"/>
  <c r="DF50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5" i="3"/>
  <c r="DG45" i="3"/>
  <c r="DF45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4" i="3"/>
  <c r="DG34" i="3"/>
  <c r="DF34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3" i="3"/>
  <c r="DG13" i="3"/>
  <c r="DF13" i="3"/>
  <c r="DH12" i="3"/>
  <c r="DG12" i="3"/>
  <c r="DF12" i="3"/>
  <c r="DH11" i="3"/>
  <c r="DG11" i="3"/>
  <c r="DF11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CC4" i="2" s="1"/>
  <c r="DG6" i="3"/>
  <c r="DF6" i="3"/>
  <c r="CC2" i="2" s="1"/>
  <c r="DH5" i="3"/>
  <c r="DG5" i="3"/>
  <c r="DF5" i="3"/>
  <c r="DH4" i="3"/>
  <c r="DG4" i="3"/>
  <c r="DF4" i="3"/>
  <c r="DH3" i="3"/>
  <c r="DG3" i="3"/>
  <c r="CC3" i="2" s="1"/>
  <c r="DF3" i="3"/>
  <c r="DH2" i="3"/>
  <c r="DG2" i="3"/>
  <c r="DF2" i="3"/>
  <c r="DE59" i="3"/>
  <c r="DD59" i="3"/>
  <c r="DC59" i="3"/>
  <c r="DE58" i="3"/>
  <c r="DD58" i="3"/>
  <c r="DC58" i="3"/>
  <c r="DE57" i="3"/>
  <c r="DD57" i="3"/>
  <c r="DC57" i="3"/>
  <c r="DE56" i="3"/>
  <c r="DD56" i="3"/>
  <c r="DC56" i="3"/>
  <c r="DE55" i="3"/>
  <c r="DD55" i="3"/>
  <c r="DC55" i="3"/>
  <c r="DE54" i="3"/>
  <c r="DD54" i="3"/>
  <c r="DC54" i="3"/>
  <c r="DE53" i="3"/>
  <c r="DD53" i="3"/>
  <c r="DC53" i="3"/>
  <c r="DE52" i="3"/>
  <c r="DD52" i="3"/>
  <c r="DC52" i="3"/>
  <c r="DE51" i="3"/>
  <c r="DD51" i="3"/>
  <c r="DC51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5" i="3"/>
  <c r="DD45" i="3"/>
  <c r="DC45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3" i="3"/>
  <c r="DD13" i="3"/>
  <c r="DC13" i="3"/>
  <c r="DE12" i="3"/>
  <c r="DD12" i="3"/>
  <c r="DC12" i="3"/>
  <c r="DE11" i="3"/>
  <c r="DD11" i="3"/>
  <c r="DC11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BZ4" i="2" s="1"/>
  <c r="DD6" i="3"/>
  <c r="DC6" i="3"/>
  <c r="DE5" i="3"/>
  <c r="DD5" i="3"/>
  <c r="DC5" i="3"/>
  <c r="DE4" i="3"/>
  <c r="DD4" i="3"/>
  <c r="DC4" i="3"/>
  <c r="BZ2" i="2" s="1"/>
  <c r="DE3" i="3"/>
  <c r="BY4" i="2" s="1"/>
  <c r="DD3" i="3"/>
  <c r="DC3" i="3"/>
  <c r="DE2" i="3"/>
  <c r="DD2" i="3"/>
  <c r="BZ3" i="2" s="1"/>
  <c r="DC2" i="3"/>
  <c r="BY2" i="2" s="1"/>
  <c r="BH10" i="2"/>
  <c r="BD56" i="3"/>
  <c r="AY56" i="3"/>
  <c r="BD55" i="3"/>
  <c r="AY55" i="3"/>
  <c r="BD54" i="3"/>
  <c r="AY54" i="3"/>
  <c r="BD53" i="3"/>
  <c r="AY53" i="3"/>
  <c r="BD52" i="3"/>
  <c r="AY52" i="3"/>
  <c r="BD51" i="3"/>
  <c r="AY51" i="3"/>
  <c r="BD50" i="3"/>
  <c r="AY50" i="3"/>
  <c r="BD49" i="3"/>
  <c r="AY49" i="3"/>
  <c r="BD48" i="3"/>
  <c r="AY48" i="3"/>
  <c r="BD47" i="3"/>
  <c r="AY47" i="3"/>
  <c r="BD46" i="3"/>
  <c r="AY46" i="3"/>
  <c r="BD45" i="3"/>
  <c r="AY45" i="3"/>
  <c r="BD39" i="3"/>
  <c r="AY39" i="3"/>
  <c r="BD38" i="3"/>
  <c r="AY38" i="3"/>
  <c r="BD37" i="3"/>
  <c r="AY37" i="3"/>
  <c r="BD36" i="3"/>
  <c r="AY36" i="3"/>
  <c r="BD35" i="3"/>
  <c r="AY35" i="3"/>
  <c r="BD34" i="3"/>
  <c r="AY34" i="3"/>
  <c r="BD33" i="3"/>
  <c r="AY33" i="3"/>
  <c r="BD32" i="3"/>
  <c r="AY32" i="3"/>
  <c r="BD31" i="3"/>
  <c r="AY31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4" i="3"/>
  <c r="AY24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12" i="3"/>
  <c r="AY12" i="3"/>
  <c r="BD11" i="3"/>
  <c r="AY11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I10" i="2" s="1"/>
  <c r="BD2" i="3"/>
  <c r="BH11" i="2" s="1"/>
  <c r="AY2" i="3"/>
  <c r="BC57" i="3"/>
  <c r="AX57" i="3"/>
  <c r="BC56" i="3"/>
  <c r="AX56" i="3"/>
  <c r="BC55" i="3"/>
  <c r="AX55" i="3"/>
  <c r="BC54" i="3"/>
  <c r="AX54" i="3"/>
  <c r="BC53" i="3"/>
  <c r="AX53" i="3"/>
  <c r="BC52" i="3"/>
  <c r="AX52" i="3"/>
  <c r="BC51" i="3"/>
  <c r="AX51" i="3"/>
  <c r="BC50" i="3"/>
  <c r="AX50" i="3"/>
  <c r="BC49" i="3"/>
  <c r="AX49" i="3"/>
  <c r="BC48" i="3"/>
  <c r="AX48" i="3"/>
  <c r="BC47" i="3"/>
  <c r="AX47" i="3"/>
  <c r="BC46" i="3"/>
  <c r="AX46" i="3"/>
  <c r="BC45" i="3"/>
  <c r="AX45" i="3"/>
  <c r="BC38" i="3"/>
  <c r="AX38" i="3"/>
  <c r="BC37" i="3"/>
  <c r="AX37" i="3"/>
  <c r="BC36" i="3"/>
  <c r="AX36" i="3"/>
  <c r="BC35" i="3"/>
  <c r="AX35" i="3"/>
  <c r="BC34" i="3"/>
  <c r="AX34" i="3"/>
  <c r="BC33" i="3"/>
  <c r="AX33" i="3"/>
  <c r="BC32" i="3"/>
  <c r="AX32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4" i="3"/>
  <c r="AX24" i="3"/>
  <c r="BC17" i="3"/>
  <c r="AX17" i="3"/>
  <c r="BC16" i="3"/>
  <c r="AX16" i="3"/>
  <c r="BC15" i="3"/>
  <c r="AX15" i="3"/>
  <c r="BC14" i="3"/>
  <c r="AX14" i="3"/>
  <c r="BC13" i="3"/>
  <c r="AX13" i="3"/>
  <c r="BC12" i="3"/>
  <c r="AX12" i="3"/>
  <c r="BC11" i="3"/>
  <c r="AX11" i="3"/>
  <c r="BC10" i="3"/>
  <c r="AX10" i="3"/>
  <c r="BC9" i="3"/>
  <c r="AX9" i="3"/>
  <c r="BC8" i="3"/>
  <c r="AX8" i="3"/>
  <c r="BC7" i="3"/>
  <c r="AX7" i="3"/>
  <c r="BC6" i="3"/>
  <c r="AX6" i="3"/>
  <c r="BC5" i="3"/>
  <c r="AX5" i="3"/>
  <c r="BC4" i="3"/>
  <c r="AX4" i="3"/>
  <c r="BC3" i="3"/>
  <c r="AX3" i="3"/>
  <c r="BE10" i="2" s="1"/>
  <c r="BC2" i="3"/>
  <c r="BE11" i="2" s="1"/>
  <c r="AX2" i="3"/>
  <c r="BB59" i="3"/>
  <c r="AW59" i="3"/>
  <c r="BB58" i="3"/>
  <c r="AW58" i="3"/>
  <c r="BB57" i="3"/>
  <c r="AW57" i="3"/>
  <c r="BB56" i="3"/>
  <c r="AW56" i="3"/>
  <c r="BB55" i="3"/>
  <c r="AW55" i="3"/>
  <c r="BB54" i="3"/>
  <c r="AW54" i="3"/>
  <c r="BB53" i="3"/>
  <c r="AW53" i="3"/>
  <c r="BB52" i="3"/>
  <c r="AW52" i="3"/>
  <c r="BB51" i="3"/>
  <c r="AW51" i="3"/>
  <c r="BB50" i="3"/>
  <c r="AW50" i="3"/>
  <c r="BB49" i="3"/>
  <c r="AW49" i="3"/>
  <c r="BB48" i="3"/>
  <c r="AW48" i="3"/>
  <c r="BB47" i="3"/>
  <c r="AW47" i="3"/>
  <c r="BB46" i="3"/>
  <c r="AW46" i="3"/>
  <c r="BB45" i="3"/>
  <c r="AW45" i="3"/>
  <c r="BB41" i="3"/>
  <c r="AW41" i="3"/>
  <c r="BB40" i="3"/>
  <c r="AW40" i="3"/>
  <c r="BB39" i="3"/>
  <c r="AW39" i="3"/>
  <c r="BB38" i="3"/>
  <c r="AW38" i="3"/>
  <c r="BB37" i="3"/>
  <c r="AW37" i="3"/>
  <c r="BB36" i="3"/>
  <c r="AW36" i="3"/>
  <c r="BB35" i="3"/>
  <c r="AW35" i="3"/>
  <c r="BB34" i="3"/>
  <c r="AW34" i="3"/>
  <c r="BB33" i="3"/>
  <c r="AW33" i="3"/>
  <c r="BB32" i="3"/>
  <c r="AW32" i="3"/>
  <c r="BB31" i="3"/>
  <c r="AW31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12" i="3"/>
  <c r="AW12" i="3"/>
  <c r="BB11" i="3"/>
  <c r="AW11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B10" i="2" s="1"/>
  <c r="BB3" i="3"/>
  <c r="BB11" i="2" s="1"/>
  <c r="AW3" i="3"/>
  <c r="BB2" i="3"/>
  <c r="BC11" i="2" s="1"/>
  <c r="AW2" i="3"/>
  <c r="BC10" i="2" s="1"/>
  <c r="BA59" i="3"/>
  <c r="AV59" i="3"/>
  <c r="BA58" i="3"/>
  <c r="AV58" i="3"/>
  <c r="BA57" i="3"/>
  <c r="AV57" i="3"/>
  <c r="BA56" i="3"/>
  <c r="AV56" i="3"/>
  <c r="BA55" i="3"/>
  <c r="AV55" i="3"/>
  <c r="BA54" i="3"/>
  <c r="AV54" i="3"/>
  <c r="BA53" i="3"/>
  <c r="AV53" i="3"/>
  <c r="BA52" i="3"/>
  <c r="AV52" i="3"/>
  <c r="BA51" i="3"/>
  <c r="AV51" i="3"/>
  <c r="BA50" i="3"/>
  <c r="AV50" i="3"/>
  <c r="BA49" i="3"/>
  <c r="AV49" i="3"/>
  <c r="BA48" i="3"/>
  <c r="AV48" i="3"/>
  <c r="BA47" i="3"/>
  <c r="AV47" i="3"/>
  <c r="BA46" i="3"/>
  <c r="AV46" i="3"/>
  <c r="BA45" i="3"/>
  <c r="AV45" i="3"/>
  <c r="BA42" i="3"/>
  <c r="AV42" i="3"/>
  <c r="BA41" i="3"/>
  <c r="AV41" i="3"/>
  <c r="BA40" i="3"/>
  <c r="AV40" i="3"/>
  <c r="BA39" i="3"/>
  <c r="AV39" i="3"/>
  <c r="BA38" i="3"/>
  <c r="AV38" i="3"/>
  <c r="BA37" i="3"/>
  <c r="AV37" i="3"/>
  <c r="BA36" i="3"/>
  <c r="AV36" i="3"/>
  <c r="BA35" i="3"/>
  <c r="AV35" i="3"/>
  <c r="BA34" i="3"/>
  <c r="AV34" i="3"/>
  <c r="BA33" i="3"/>
  <c r="AV33" i="3"/>
  <c r="BA32" i="3"/>
  <c r="AV32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12" i="3"/>
  <c r="AV12" i="3"/>
  <c r="BA11" i="3"/>
  <c r="AV11" i="3"/>
  <c r="BA10" i="3"/>
  <c r="AV10" i="3"/>
  <c r="BA9" i="3"/>
  <c r="AV9" i="3"/>
  <c r="BA8" i="3"/>
  <c r="AV8" i="3"/>
  <c r="BA7" i="3"/>
  <c r="AZ11" i="2" s="1"/>
  <c r="AV7" i="3"/>
  <c r="BA6" i="3"/>
  <c r="AY11" i="2" s="1"/>
  <c r="AV6" i="3"/>
  <c r="BA5" i="3"/>
  <c r="AV5" i="3"/>
  <c r="BA4" i="3"/>
  <c r="AV4" i="3"/>
  <c r="BA3" i="3"/>
  <c r="AV3" i="3"/>
  <c r="BA2" i="3"/>
  <c r="AV2" i="3"/>
  <c r="AZ10" i="2" s="1"/>
  <c r="BE8" i="2"/>
  <c r="AM56" i="3"/>
  <c r="AM55" i="3"/>
  <c r="AM54" i="3"/>
  <c r="AM53" i="3"/>
  <c r="AM52" i="3"/>
  <c r="AM51" i="3"/>
  <c r="AM50" i="3"/>
  <c r="AM49" i="3"/>
  <c r="AM48" i="3"/>
  <c r="AM47" i="3"/>
  <c r="AM46" i="3"/>
  <c r="AM45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BH8" i="2" s="1"/>
  <c r="AM2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BF8" i="2" s="1"/>
  <c r="AL3" i="3"/>
  <c r="AL2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BB8" i="2" s="1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Y8" i="2" s="1"/>
  <c r="AJ6" i="3"/>
  <c r="AJ5" i="3"/>
  <c r="AJ4" i="3"/>
  <c r="AJ3" i="3"/>
  <c r="AJ2" i="3"/>
  <c r="AZ8" i="2" s="1"/>
  <c r="BC6" i="2"/>
  <c r="X56" i="3"/>
  <c r="X55" i="3"/>
  <c r="X54" i="3"/>
  <c r="X53" i="3"/>
  <c r="X52" i="3"/>
  <c r="X51" i="3"/>
  <c r="X50" i="3"/>
  <c r="X49" i="3"/>
  <c r="X48" i="3"/>
  <c r="X47" i="3"/>
  <c r="X46" i="3"/>
  <c r="X45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BH6" i="2" s="1"/>
  <c r="X3" i="3"/>
  <c r="X2" i="3"/>
  <c r="BI6" i="2" s="1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BE6" i="2" s="1"/>
  <c r="W4" i="3"/>
  <c r="AG2" i="3" s="1"/>
  <c r="W3" i="3"/>
  <c r="W2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BB6" i="2" s="1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AE2" i="3" s="1"/>
  <c r="U7" i="3"/>
  <c r="U6" i="3"/>
  <c r="U5" i="3"/>
  <c r="U4" i="3"/>
  <c r="U3" i="3"/>
  <c r="U2" i="3"/>
  <c r="AZ6" i="2" s="1"/>
  <c r="BH5" i="2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BI5" i="2" s="1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BE5" i="2" s="1"/>
  <c r="R2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BB5" i="2" s="1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AZ5" i="2" s="1"/>
  <c r="BE4" i="2"/>
  <c r="N56" i="3"/>
  <c r="N55" i="3"/>
  <c r="N54" i="3"/>
  <c r="N53" i="3"/>
  <c r="N52" i="3"/>
  <c r="N51" i="3"/>
  <c r="N50" i="3"/>
  <c r="N49" i="3"/>
  <c r="N48" i="3"/>
  <c r="N47" i="3"/>
  <c r="N46" i="3"/>
  <c r="N45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BH4" i="2" s="1"/>
  <c r="N2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BF4" i="2" s="1"/>
  <c r="M3" i="3"/>
  <c r="M2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BB4" i="2" s="1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AY4" i="2" s="1"/>
  <c r="K6" i="3"/>
  <c r="K5" i="3"/>
  <c r="K4" i="3"/>
  <c r="K3" i="3"/>
  <c r="K2" i="3"/>
  <c r="AZ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F60" i="3"/>
  <c r="BF59" i="3"/>
  <c r="AA59" i="3"/>
  <c r="AP59" i="3" s="1"/>
  <c r="Z59" i="3"/>
  <c r="AO59" i="3" s="1"/>
  <c r="BP58" i="3"/>
  <c r="BF58" i="3"/>
  <c r="AA58" i="3"/>
  <c r="AP58" i="3" s="1"/>
  <c r="Z58" i="3"/>
  <c r="AO58" i="3" s="1"/>
  <c r="BP57" i="3"/>
  <c r="BO57" i="3"/>
  <c r="BL57" i="3"/>
  <c r="BG57" i="3"/>
  <c r="BF57" i="3"/>
  <c r="AB57" i="3"/>
  <c r="AQ57" i="3" s="1"/>
  <c r="AA57" i="3"/>
  <c r="AP57" i="3" s="1"/>
  <c r="Z57" i="3"/>
  <c r="AO57" i="3" s="1"/>
  <c r="BP56" i="3"/>
  <c r="BO56" i="3"/>
  <c r="BM56" i="3"/>
  <c r="BL56" i="3"/>
  <c r="BG56" i="3"/>
  <c r="BF56" i="3"/>
  <c r="AC56" i="3"/>
  <c r="AR56" i="3" s="1"/>
  <c r="AB56" i="3"/>
  <c r="AQ56" i="3" s="1"/>
  <c r="AA56" i="3"/>
  <c r="AP56" i="3" s="1"/>
  <c r="Z56" i="3"/>
  <c r="AO56" i="3" s="1"/>
  <c r="BP55" i="3"/>
  <c r="BO55" i="3"/>
  <c r="BM55" i="3"/>
  <c r="BL55" i="3"/>
  <c r="BG55" i="3"/>
  <c r="BF55" i="3"/>
  <c r="AC55" i="3"/>
  <c r="AR55" i="3" s="1"/>
  <c r="AB55" i="3"/>
  <c r="AQ55" i="3" s="1"/>
  <c r="AA55" i="3"/>
  <c r="AP55" i="3" s="1"/>
  <c r="Z55" i="3"/>
  <c r="AO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9" i="3"/>
  <c r="BO49" i="3"/>
  <c r="BM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F42" i="3"/>
  <c r="Z42" i="3"/>
  <c r="AO42" i="3" s="1"/>
  <c r="BF41" i="3"/>
  <c r="AA41" i="3"/>
  <c r="AP41" i="3" s="1"/>
  <c r="Z41" i="3"/>
  <c r="AO41" i="3" s="1"/>
  <c r="BO40" i="3"/>
  <c r="BM40" i="3"/>
  <c r="BF40" i="3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G24" i="3"/>
  <c r="BF24" i="3"/>
  <c r="AC24" i="3"/>
  <c r="AR24" i="3" s="1"/>
  <c r="AB24" i="3"/>
  <c r="AQ24" i="3" s="1"/>
  <c r="AA24" i="3"/>
  <c r="AP24" i="3" s="1"/>
  <c r="Z24" i="3"/>
  <c r="AO24" i="3" s="1"/>
  <c r="BF22" i="3"/>
  <c r="BF21" i="3"/>
  <c r="AA21" i="3"/>
  <c r="AP21" i="3" s="1"/>
  <c r="Z21" i="3"/>
  <c r="AO21" i="3" s="1"/>
  <c r="BO20" i="3"/>
  <c r="BM20" i="3"/>
  <c r="BF20" i="3"/>
  <c r="AA20" i="3"/>
  <c r="AP20" i="3" s="1"/>
  <c r="Z20" i="3"/>
  <c r="AO20" i="3" s="1"/>
  <c r="BO19" i="3"/>
  <c r="BF19" i="3"/>
  <c r="AC19" i="3"/>
  <c r="AR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P12" i="3"/>
  <c r="BO12" i="3"/>
  <c r="BM12" i="3"/>
  <c r="BL12" i="3"/>
  <c r="BG12" i="3"/>
  <c r="BF12" i="3"/>
  <c r="AC12" i="3"/>
  <c r="AR12" i="3" s="1"/>
  <c r="AB12" i="3"/>
  <c r="AQ12" i="3" s="1"/>
  <c r="AA12" i="3"/>
  <c r="AP12" i="3" s="1"/>
  <c r="Z12" i="3"/>
  <c r="AO12" i="3" s="1"/>
  <c r="BP11" i="3"/>
  <c r="BO11" i="3"/>
  <c r="BM11" i="3"/>
  <c r="BL11" i="3"/>
  <c r="BG11" i="3"/>
  <c r="BF11" i="3"/>
  <c r="AC11" i="3"/>
  <c r="AR11" i="3" s="1"/>
  <c r="AB11" i="3"/>
  <c r="AQ11" i="3" s="1"/>
  <c r="AA11" i="3"/>
  <c r="AP11" i="3" s="1"/>
  <c r="Z11" i="3"/>
  <c r="AO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BB7" i="2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Q8" i="2" s="1"/>
  <c r="BG3" i="3"/>
  <c r="BF3" i="3"/>
  <c r="BQ2" i="2" s="1"/>
  <c r="AC3" i="3"/>
  <c r="AR3" i="3" s="1"/>
  <c r="AB3" i="3"/>
  <c r="AQ3" i="3" s="1"/>
  <c r="AA3" i="3"/>
  <c r="AP3" i="3" s="1"/>
  <c r="Z3" i="3"/>
  <c r="AO3" i="3" s="1"/>
  <c r="BP2" i="3"/>
  <c r="BP15" i="2" s="1"/>
  <c r="BO2" i="3"/>
  <c r="BP14" i="2" s="1"/>
  <c r="BM2" i="3"/>
  <c r="BP9" i="2" s="1"/>
  <c r="BG2" i="3"/>
  <c r="BP3" i="2" s="1"/>
  <c r="BF2" i="3"/>
  <c r="BP2" i="2" s="1"/>
  <c r="AC2" i="3"/>
  <c r="BH7" i="2" s="1"/>
  <c r="AB2" i="3"/>
  <c r="BF7" i="2" s="1"/>
  <c r="AA2" i="3"/>
  <c r="AP2" i="3" s="1"/>
  <c r="Z2" i="3"/>
  <c r="AO2" i="3" s="1"/>
  <c r="BE7" i="2" l="1"/>
  <c r="BP8" i="2"/>
  <c r="BC5" i="2"/>
  <c r="AY6" i="2"/>
  <c r="CI2" i="2"/>
  <c r="CI4" i="2"/>
  <c r="CV3" i="2"/>
  <c r="AR2" i="3"/>
  <c r="AG2" i="2"/>
  <c r="AG4" i="2"/>
  <c r="AR2" i="2"/>
  <c r="AR4" i="2"/>
  <c r="BC7" i="2"/>
  <c r="BQ15" i="2"/>
  <c r="BY3" i="2"/>
  <c r="CL4" i="2"/>
  <c r="BI7" i="2"/>
  <c r="CE2" i="2"/>
  <c r="AP5" i="3"/>
  <c r="X3" i="2"/>
  <c r="AU2" i="2"/>
  <c r="AU4" i="2"/>
  <c r="AZ7" i="2"/>
  <c r="BQ14" i="2"/>
  <c r="AY5" i="2"/>
  <c r="AY10" i="2"/>
  <c r="CB3" i="2"/>
  <c r="CO2" i="2"/>
  <c r="CO4" i="2"/>
  <c r="AF2" i="4"/>
  <c r="AH2" i="3"/>
  <c r="BI11" i="2"/>
  <c r="AQ2" i="3"/>
  <c r="BM2" i="2" s="1"/>
  <c r="AA3" i="2"/>
  <c r="AL3" i="2"/>
  <c r="BQ9" i="2"/>
  <c r="AF2" i="3"/>
  <c r="BQ3" i="2"/>
  <c r="AY7" i="2"/>
  <c r="BF11" i="2"/>
  <c r="AT4" i="3"/>
  <c r="AO3" i="2"/>
  <c r="CH3" i="2"/>
  <c r="CU2" i="2"/>
  <c r="AT6" i="3"/>
  <c r="AG3" i="2"/>
  <c r="AR3" i="2"/>
  <c r="BI4" i="2"/>
  <c r="BI8" i="2"/>
  <c r="X2" i="2"/>
  <c r="X4" i="2"/>
  <c r="AU3" i="2"/>
  <c r="BF6" i="2"/>
  <c r="CB2" i="2"/>
  <c r="CB4" i="2"/>
  <c r="CO3" i="2"/>
  <c r="AA4" i="2"/>
  <c r="AL2" i="2"/>
  <c r="AL4" i="2"/>
  <c r="BC4" i="2"/>
  <c r="BF5" i="2"/>
  <c r="BC8" i="2"/>
  <c r="BF10" i="2"/>
  <c r="BM2" i="4"/>
  <c r="AD2" i="2"/>
  <c r="AD4" i="2"/>
  <c r="AO2" i="2"/>
  <c r="AO4" i="2"/>
  <c r="BQ11" i="2"/>
  <c r="AT2" i="3" l="1"/>
  <c r="BL2" i="2"/>
</calcChain>
</file>

<file path=xl/sharedStrings.xml><?xml version="1.0" encoding="utf-8"?>
<sst xmlns="http://schemas.openxmlformats.org/spreadsheetml/2006/main" count="4403" uniqueCount="329">
  <si>
    <t>fr.X</t>
  </si>
  <si>
    <t>fr.Y</t>
  </si>
  <si>
    <t>fl.X</t>
  </si>
  <si>
    <t>fl.Y</t>
  </si>
  <si>
    <t>rr.X</t>
  </si>
  <si>
    <t>rr.Y</t>
  </si>
  <si>
    <t>rl.X</t>
  </si>
  <si>
    <t>rl.Y</t>
  </si>
  <si>
    <t>ss.X</t>
  </si>
  <si>
    <t>ss.Y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</si>
  <si>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</si>
  <si>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</si>
  <si>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</si>
  <si>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</si>
  <si>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</si>
  <si>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</si>
  <si>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</si>
  <si>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</si>
  <si>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</si>
  <si>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</si>
  <si>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</si>
  <si>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</si>
  <si>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</si>
  <si>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</si>
  <si>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</si>
  <si>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</si>
  <si>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</si>
  <si>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</si>
  <si>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</si>
  <si>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</si>
  <si>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</si>
  <si>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</si>
  <si>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</si>
  <si>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</si>
  <si>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</si>
  <si>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</si>
  <si>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</si>
  <si>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</si>
  <si>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</si>
  <si>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</si>
  <si>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</si>
  <si>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</si>
  <si>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</si>
  <si>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</si>
  <si>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</si>
  <si>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</si>
  <si>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</si>
  <si>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</si>
  <si>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</si>
  <si>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</si>
  <si>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</si>
  <si>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</si>
  <si>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</si>
  <si>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</si>
  <si>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</si>
  <si>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</si>
  <si>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</si>
  <si>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</si>
  <si>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</si>
  <si>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</si>
  <si>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</si>
  <si>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</si>
  <si>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</si>
  <si>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</si>
  <si>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</si>
  <si>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</si>
  <si>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</si>
  <si>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</si>
  <si>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</si>
  <si>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</si>
  <si>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</si>
  <si>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</si>
  <si>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</si>
  <si>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</si>
  <si>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</si>
  <si>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</si>
  <si>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</si>
  <si>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</si>
  <si>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</si>
  <si>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</si>
  <si>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</si>
  <si>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</si>
  <si>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</si>
  <si>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</si>
  <si>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</si>
  <si>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</si>
  <si>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</si>
  <si>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</si>
  <si>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</si>
  <si>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</si>
  <si>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</si>
  <si>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</si>
  <si>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</si>
  <si>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</si>
  <si>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</si>
  <si>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</si>
  <si>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</si>
  <si>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</si>
  <si>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</si>
  <si>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</si>
  <si>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</si>
  <si>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</si>
  <si>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</si>
  <si>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</si>
  <si>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</si>
  <si>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</si>
  <si>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</si>
  <si>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</si>
  <si>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</si>
  <si>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</si>
  <si>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</si>
  <si>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</si>
  <si>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</si>
  <si>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</si>
  <si>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</si>
  <si>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</si>
  <si>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</si>
  <si>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</si>
  <si>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</si>
  <si>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</si>
  <si>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</si>
  <si>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</si>
  <si>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</si>
  <si>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</si>
  <si>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</si>
  <si>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</si>
  <si>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</si>
  <si>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</si>
  <si>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</si>
  <si>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</si>
  <si>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</si>
  <si>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</si>
  <si>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</si>
  <si>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</si>
  <si>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</si>
  <si>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</si>
  <si>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</si>
  <si>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</si>
  <si>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</si>
  <si>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</si>
  <si>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</si>
  <si>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</si>
  <si>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</si>
  <si>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</si>
  <si>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</si>
  <si>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</si>
  <si>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</si>
  <si>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</si>
  <si>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</si>
  <si>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</si>
  <si>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</si>
  <si>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</si>
  <si>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</si>
  <si>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</si>
  <si>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</si>
  <si>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</si>
  <si>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</si>
  <si>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</si>
  <si>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</si>
  <si>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</si>
  <si>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</si>
  <si>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</si>
  <si>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</si>
  <si>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</si>
  <si>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</si>
  <si>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</si>
  <si>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</si>
  <si>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</si>
  <si>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</si>
  <si>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</si>
  <si>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</si>
  <si>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</si>
  <si>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</si>
  <si>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</si>
  <si>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</si>
  <si>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</si>
  <si>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</si>
  <si>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</si>
  <si>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</si>
  <si>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</si>
  <si>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</si>
  <si>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</si>
  <si>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</si>
  <si>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</si>
  <si>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</si>
  <si>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</si>
  <si>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</si>
  <si>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</si>
  <si>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</si>
  <si>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</si>
  <si>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</si>
  <si>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</si>
  <si>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</si>
  <si>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</si>
  <si>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</si>
  <si>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</si>
  <si>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</si>
  <si>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</si>
  <si>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</si>
  <si>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</si>
  <si>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</si>
  <si>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</si>
  <si>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</si>
  <si>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</si>
  <si>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</si>
  <si>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</si>
  <si>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</si>
  <si>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</si>
  <si>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</si>
  <si>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</si>
  <si>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</si>
  <si>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</si>
  <si>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</si>
  <si>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</si>
  <si>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</si>
  <si>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</si>
  <si>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</si>
  <si>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</si>
  <si>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</si>
  <si>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</si>
  <si>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</si>
  <si>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</si>
  <si>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</si>
  <si>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</si>
  <si>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</si>
  <si>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</si>
  <si>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</si>
  <si>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</si>
  <si>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</si>
  <si>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</si>
  <si>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</si>
  <si>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</si>
  <si>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</si>
  <si>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4D</t>
  </si>
  <si>
    <t>3D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</si>
  <si>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</si>
  <si>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</si>
  <si>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</si>
  <si>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</si>
  <si>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</si>
  <si>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</si>
  <si>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</si>
  <si>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</si>
  <si>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</si>
  <si>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</si>
  <si>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</si>
  <si>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</si>
  <si>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</si>
  <si>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</si>
  <si>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</si>
  <si>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</si>
  <si>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</si>
  <si>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</si>
  <si>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</si>
  <si>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</si>
  <si>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</si>
  <si>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</si>
  <si>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</si>
  <si>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</si>
  <si>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</si>
  <si>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</si>
  <si>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1241</t>
  </si>
  <si>
    <t>2413</t>
  </si>
  <si>
    <t>4132</t>
  </si>
  <si>
    <t>1324</t>
  </si>
  <si>
    <t>3241</t>
  </si>
  <si>
    <t>1321</t>
  </si>
  <si>
    <t>1423</t>
  </si>
  <si>
    <t>4231</t>
  </si>
  <si>
    <t>2314</t>
  </si>
  <si>
    <t>3142</t>
  </si>
  <si>
    <t>1421</t>
  </si>
  <si>
    <t>2412</t>
  </si>
  <si>
    <t>3124</t>
  </si>
  <si>
    <t>3214</t>
  </si>
  <si>
    <t>2142</t>
  </si>
  <si>
    <t>2312</t>
  </si>
  <si>
    <t>4123</t>
  </si>
  <si>
    <t>1231</t>
  </si>
  <si>
    <t>1243</t>
  </si>
  <si>
    <t>2431</t>
  </si>
  <si>
    <t>4312</t>
  </si>
  <si>
    <t>Other</t>
  </si>
  <si>
    <t>Aa</t>
  </si>
  <si>
    <t>Cb</t>
  </si>
  <si>
    <t>Ab</t>
  </si>
  <si>
    <t>Rb</t>
  </si>
  <si>
    <t>Ca</t>
  </si>
  <si>
    <t>Ra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</si>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</sst>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Graph!$A$5:$A$811</c:f>
              <c:numCache>
                <c:formatCode>General</c:formatCode>
                <c:ptCount val="80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</c:numCache>
            </c:numRef>
          </c:xVal>
          <c:yVal>
            <c:numRef>
              <c:f>Graph!$D$6:$D$810</c:f>
              <c:numCache>
                <c:formatCode>General</c:formatCode>
                <c:ptCount val="805"/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55-49D7-B972-82090998CE44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Graph!$A$5:$A$811</c:f>
              <c:numCache>
                <c:formatCode>General</c:formatCode>
                <c:ptCount val="80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</c:numCache>
            </c:numRef>
          </c:xVal>
          <c:yVal>
            <c:numRef>
              <c:f>Graph!$B$6:$B$810</c:f>
              <c:numCache>
                <c:formatCode>General</c:formatCode>
                <c:ptCount val="8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55-49D7-B972-82090998CE44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Graph!$A$5:$A$811</c:f>
              <c:numCache>
                <c:formatCode>General</c:formatCode>
                <c:ptCount val="80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</c:numCache>
            </c:numRef>
          </c:xVal>
          <c:yVal>
            <c:numRef>
              <c:f>Graph!$C$6:$C$810</c:f>
              <c:numCache>
                <c:formatCode>General</c:formatCode>
                <c:ptCount val="805"/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55-49D7-B972-82090998CE44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Graph!$A$5:$A$811</c:f>
              <c:numCache>
                <c:formatCode>General</c:formatCode>
                <c:ptCount val="80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</c:numCache>
            </c:numRef>
          </c:xVal>
          <c:yVal>
            <c:numRef>
              <c:f>Graph!$E$6:$E$810</c:f>
              <c:numCache>
                <c:formatCode>General</c:formatCode>
                <c:ptCount val="805"/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55-49D7-B972-82090998CE44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Graph!$A$5:$A$811</c:f>
              <c:numCache>
                <c:formatCode>General</c:formatCode>
                <c:ptCount val="80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</c:numCache>
            </c:numRef>
          </c:xVal>
          <c:yVal>
            <c:numRef>
              <c:f>Graph!$G$6:$G$810</c:f>
              <c:numCache>
                <c:formatCode>General</c:formatCode>
                <c:ptCount val="805"/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55-49D7-B972-82090998CE44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Graph!$A$5:$A$811</c:f>
              <c:numCache>
                <c:formatCode>General</c:formatCode>
                <c:ptCount val="80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</c:numCache>
            </c:numRef>
          </c:xVal>
          <c:yVal>
            <c:numRef>
              <c:f>Graph!$H$6:$H$810</c:f>
              <c:numCache>
                <c:formatCode>General</c:formatCode>
                <c:ptCount val="805"/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55-49D7-B972-82090998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9728"/>
        <c:axId val="19345408"/>
      </c:scatterChart>
      <c:valAx>
        <c:axId val="19349728"/>
        <c:scaling>
          <c:orientation val="minMax"/>
          <c:max val="834"/>
          <c:min val="28"/>
        </c:scaling>
        <c:delete val="0"/>
        <c:axPos val="b"/>
        <c:numFmt formatCode="General" sourceLinked="1"/>
        <c:majorTickMark val="out"/>
        <c:minorTickMark val="none"/>
        <c:tickLblPos val="nextTo"/>
        <c:crossAx val="19345408"/>
        <c:crosses val="autoZero"/>
        <c:crossBetween val="midCat"/>
      </c:valAx>
      <c:valAx>
        <c:axId val="1934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349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Graph!$A$814:$A$1580</c:f>
              <c:numCache>
                <c:formatCode>General</c:formatCode>
                <c:ptCount val="767"/>
                <c:pt idx="0">
                  <c:v>837</c:v>
                </c:pt>
                <c:pt idx="1">
                  <c:v>838</c:v>
                </c:pt>
                <c:pt idx="2">
                  <c:v>839</c:v>
                </c:pt>
                <c:pt idx="3">
                  <c:v>840</c:v>
                </c:pt>
                <c:pt idx="4">
                  <c:v>841</c:v>
                </c:pt>
                <c:pt idx="5">
                  <c:v>842</c:v>
                </c:pt>
                <c:pt idx="6">
                  <c:v>843</c:v>
                </c:pt>
                <c:pt idx="7">
                  <c:v>844</c:v>
                </c:pt>
                <c:pt idx="8">
                  <c:v>845</c:v>
                </c:pt>
                <c:pt idx="9">
                  <c:v>846</c:v>
                </c:pt>
                <c:pt idx="10">
                  <c:v>847</c:v>
                </c:pt>
                <c:pt idx="11">
                  <c:v>848</c:v>
                </c:pt>
                <c:pt idx="12">
                  <c:v>849</c:v>
                </c:pt>
                <c:pt idx="13">
                  <c:v>850</c:v>
                </c:pt>
                <c:pt idx="14">
                  <c:v>851</c:v>
                </c:pt>
                <c:pt idx="15">
                  <c:v>852</c:v>
                </c:pt>
                <c:pt idx="16">
                  <c:v>853</c:v>
                </c:pt>
                <c:pt idx="17">
                  <c:v>854</c:v>
                </c:pt>
                <c:pt idx="18">
                  <c:v>855</c:v>
                </c:pt>
                <c:pt idx="19">
                  <c:v>856</c:v>
                </c:pt>
                <c:pt idx="20">
                  <c:v>857</c:v>
                </c:pt>
                <c:pt idx="21">
                  <c:v>858</c:v>
                </c:pt>
                <c:pt idx="22">
                  <c:v>859</c:v>
                </c:pt>
                <c:pt idx="23">
                  <c:v>860</c:v>
                </c:pt>
                <c:pt idx="24">
                  <c:v>861</c:v>
                </c:pt>
                <c:pt idx="25">
                  <c:v>862</c:v>
                </c:pt>
                <c:pt idx="26">
                  <c:v>863</c:v>
                </c:pt>
                <c:pt idx="27">
                  <c:v>864</c:v>
                </c:pt>
                <c:pt idx="28">
                  <c:v>865</c:v>
                </c:pt>
                <c:pt idx="29">
                  <c:v>866</c:v>
                </c:pt>
                <c:pt idx="30">
                  <c:v>867</c:v>
                </c:pt>
                <c:pt idx="31">
                  <c:v>868</c:v>
                </c:pt>
                <c:pt idx="32">
                  <c:v>869</c:v>
                </c:pt>
                <c:pt idx="33">
                  <c:v>870</c:v>
                </c:pt>
                <c:pt idx="34">
                  <c:v>871</c:v>
                </c:pt>
                <c:pt idx="35">
                  <c:v>872</c:v>
                </c:pt>
                <c:pt idx="36">
                  <c:v>873</c:v>
                </c:pt>
                <c:pt idx="37">
                  <c:v>874</c:v>
                </c:pt>
                <c:pt idx="38">
                  <c:v>875</c:v>
                </c:pt>
                <c:pt idx="39">
                  <c:v>876</c:v>
                </c:pt>
                <c:pt idx="40">
                  <c:v>877</c:v>
                </c:pt>
                <c:pt idx="41">
                  <c:v>878</c:v>
                </c:pt>
                <c:pt idx="42">
                  <c:v>879</c:v>
                </c:pt>
                <c:pt idx="43">
                  <c:v>880</c:v>
                </c:pt>
                <c:pt idx="44">
                  <c:v>881</c:v>
                </c:pt>
                <c:pt idx="45">
                  <c:v>882</c:v>
                </c:pt>
                <c:pt idx="46">
                  <c:v>883</c:v>
                </c:pt>
                <c:pt idx="47">
                  <c:v>884</c:v>
                </c:pt>
                <c:pt idx="48">
                  <c:v>885</c:v>
                </c:pt>
                <c:pt idx="49">
                  <c:v>886</c:v>
                </c:pt>
                <c:pt idx="50">
                  <c:v>887</c:v>
                </c:pt>
                <c:pt idx="51">
                  <c:v>888</c:v>
                </c:pt>
                <c:pt idx="52">
                  <c:v>889</c:v>
                </c:pt>
                <c:pt idx="53">
                  <c:v>890</c:v>
                </c:pt>
                <c:pt idx="54">
                  <c:v>891</c:v>
                </c:pt>
                <c:pt idx="55">
                  <c:v>892</c:v>
                </c:pt>
                <c:pt idx="56">
                  <c:v>893</c:v>
                </c:pt>
                <c:pt idx="57">
                  <c:v>894</c:v>
                </c:pt>
                <c:pt idx="58">
                  <c:v>895</c:v>
                </c:pt>
                <c:pt idx="59">
                  <c:v>896</c:v>
                </c:pt>
                <c:pt idx="60">
                  <c:v>897</c:v>
                </c:pt>
                <c:pt idx="61">
                  <c:v>898</c:v>
                </c:pt>
                <c:pt idx="62">
                  <c:v>899</c:v>
                </c:pt>
                <c:pt idx="63">
                  <c:v>900</c:v>
                </c:pt>
                <c:pt idx="64">
                  <c:v>901</c:v>
                </c:pt>
                <c:pt idx="65">
                  <c:v>902</c:v>
                </c:pt>
                <c:pt idx="66">
                  <c:v>903</c:v>
                </c:pt>
                <c:pt idx="67">
                  <c:v>904</c:v>
                </c:pt>
                <c:pt idx="68">
                  <c:v>905</c:v>
                </c:pt>
                <c:pt idx="69">
                  <c:v>906</c:v>
                </c:pt>
                <c:pt idx="70">
                  <c:v>907</c:v>
                </c:pt>
                <c:pt idx="71">
                  <c:v>908</c:v>
                </c:pt>
                <c:pt idx="72">
                  <c:v>909</c:v>
                </c:pt>
                <c:pt idx="73">
                  <c:v>910</c:v>
                </c:pt>
                <c:pt idx="74">
                  <c:v>911</c:v>
                </c:pt>
                <c:pt idx="75">
                  <c:v>912</c:v>
                </c:pt>
                <c:pt idx="76">
                  <c:v>913</c:v>
                </c:pt>
                <c:pt idx="77">
                  <c:v>914</c:v>
                </c:pt>
                <c:pt idx="78">
                  <c:v>915</c:v>
                </c:pt>
                <c:pt idx="79">
                  <c:v>916</c:v>
                </c:pt>
                <c:pt idx="80">
                  <c:v>917</c:v>
                </c:pt>
                <c:pt idx="81">
                  <c:v>918</c:v>
                </c:pt>
                <c:pt idx="82">
                  <c:v>919</c:v>
                </c:pt>
                <c:pt idx="83">
                  <c:v>920</c:v>
                </c:pt>
                <c:pt idx="84">
                  <c:v>921</c:v>
                </c:pt>
                <c:pt idx="85">
                  <c:v>922</c:v>
                </c:pt>
                <c:pt idx="86">
                  <c:v>923</c:v>
                </c:pt>
                <c:pt idx="87">
                  <c:v>924</c:v>
                </c:pt>
                <c:pt idx="88">
                  <c:v>925</c:v>
                </c:pt>
                <c:pt idx="89">
                  <c:v>926</c:v>
                </c:pt>
                <c:pt idx="90">
                  <c:v>927</c:v>
                </c:pt>
                <c:pt idx="91">
                  <c:v>928</c:v>
                </c:pt>
                <c:pt idx="92">
                  <c:v>929</c:v>
                </c:pt>
                <c:pt idx="93">
                  <c:v>930</c:v>
                </c:pt>
                <c:pt idx="94">
                  <c:v>931</c:v>
                </c:pt>
                <c:pt idx="95">
                  <c:v>932</c:v>
                </c:pt>
                <c:pt idx="96">
                  <c:v>933</c:v>
                </c:pt>
                <c:pt idx="97">
                  <c:v>934</c:v>
                </c:pt>
                <c:pt idx="98">
                  <c:v>935</c:v>
                </c:pt>
                <c:pt idx="99">
                  <c:v>936</c:v>
                </c:pt>
                <c:pt idx="100">
                  <c:v>937</c:v>
                </c:pt>
                <c:pt idx="101">
                  <c:v>938</c:v>
                </c:pt>
                <c:pt idx="102">
                  <c:v>939</c:v>
                </c:pt>
                <c:pt idx="103">
                  <c:v>940</c:v>
                </c:pt>
                <c:pt idx="104">
                  <c:v>941</c:v>
                </c:pt>
                <c:pt idx="105">
                  <c:v>942</c:v>
                </c:pt>
                <c:pt idx="106">
                  <c:v>943</c:v>
                </c:pt>
                <c:pt idx="107">
                  <c:v>944</c:v>
                </c:pt>
                <c:pt idx="108">
                  <c:v>945</c:v>
                </c:pt>
                <c:pt idx="109">
                  <c:v>946</c:v>
                </c:pt>
                <c:pt idx="110">
                  <c:v>947</c:v>
                </c:pt>
                <c:pt idx="111">
                  <c:v>948</c:v>
                </c:pt>
                <c:pt idx="112">
                  <c:v>949</c:v>
                </c:pt>
                <c:pt idx="113">
                  <c:v>950</c:v>
                </c:pt>
                <c:pt idx="114">
                  <c:v>951</c:v>
                </c:pt>
                <c:pt idx="115">
                  <c:v>952</c:v>
                </c:pt>
                <c:pt idx="116">
                  <c:v>953</c:v>
                </c:pt>
                <c:pt idx="117">
                  <c:v>954</c:v>
                </c:pt>
                <c:pt idx="118">
                  <c:v>955</c:v>
                </c:pt>
                <c:pt idx="119">
                  <c:v>956</c:v>
                </c:pt>
                <c:pt idx="120">
                  <c:v>957</c:v>
                </c:pt>
                <c:pt idx="121">
                  <c:v>958</c:v>
                </c:pt>
                <c:pt idx="122">
                  <c:v>959</c:v>
                </c:pt>
                <c:pt idx="123">
                  <c:v>960</c:v>
                </c:pt>
                <c:pt idx="124">
                  <c:v>961</c:v>
                </c:pt>
                <c:pt idx="125">
                  <c:v>962</c:v>
                </c:pt>
                <c:pt idx="126">
                  <c:v>963</c:v>
                </c:pt>
                <c:pt idx="127">
                  <c:v>964</c:v>
                </c:pt>
                <c:pt idx="128">
                  <c:v>965</c:v>
                </c:pt>
                <c:pt idx="129">
                  <c:v>966</c:v>
                </c:pt>
                <c:pt idx="130">
                  <c:v>967</c:v>
                </c:pt>
                <c:pt idx="131">
                  <c:v>968</c:v>
                </c:pt>
                <c:pt idx="132">
                  <c:v>969</c:v>
                </c:pt>
                <c:pt idx="133">
                  <c:v>970</c:v>
                </c:pt>
                <c:pt idx="134">
                  <c:v>971</c:v>
                </c:pt>
                <c:pt idx="135">
                  <c:v>972</c:v>
                </c:pt>
                <c:pt idx="136">
                  <c:v>973</c:v>
                </c:pt>
                <c:pt idx="137">
                  <c:v>974</c:v>
                </c:pt>
                <c:pt idx="138">
                  <c:v>975</c:v>
                </c:pt>
                <c:pt idx="139">
                  <c:v>976</c:v>
                </c:pt>
                <c:pt idx="140">
                  <c:v>977</c:v>
                </c:pt>
                <c:pt idx="141">
                  <c:v>978</c:v>
                </c:pt>
                <c:pt idx="142">
                  <c:v>979</c:v>
                </c:pt>
                <c:pt idx="143">
                  <c:v>980</c:v>
                </c:pt>
                <c:pt idx="144">
                  <c:v>981</c:v>
                </c:pt>
                <c:pt idx="145">
                  <c:v>982</c:v>
                </c:pt>
                <c:pt idx="146">
                  <c:v>983</c:v>
                </c:pt>
                <c:pt idx="147">
                  <c:v>984</c:v>
                </c:pt>
                <c:pt idx="148">
                  <c:v>985</c:v>
                </c:pt>
                <c:pt idx="149">
                  <c:v>986</c:v>
                </c:pt>
                <c:pt idx="150">
                  <c:v>987</c:v>
                </c:pt>
                <c:pt idx="151">
                  <c:v>988</c:v>
                </c:pt>
                <c:pt idx="152">
                  <c:v>989</c:v>
                </c:pt>
                <c:pt idx="153">
                  <c:v>990</c:v>
                </c:pt>
                <c:pt idx="154">
                  <c:v>991</c:v>
                </c:pt>
                <c:pt idx="155">
                  <c:v>992</c:v>
                </c:pt>
                <c:pt idx="156">
                  <c:v>993</c:v>
                </c:pt>
                <c:pt idx="157">
                  <c:v>994</c:v>
                </c:pt>
                <c:pt idx="158">
                  <c:v>995</c:v>
                </c:pt>
                <c:pt idx="159">
                  <c:v>996</c:v>
                </c:pt>
                <c:pt idx="160">
                  <c:v>997</c:v>
                </c:pt>
                <c:pt idx="161">
                  <c:v>998</c:v>
                </c:pt>
                <c:pt idx="162">
                  <c:v>999</c:v>
                </c:pt>
                <c:pt idx="163">
                  <c:v>1000</c:v>
                </c:pt>
                <c:pt idx="164">
                  <c:v>1001</c:v>
                </c:pt>
                <c:pt idx="165">
                  <c:v>1002</c:v>
                </c:pt>
                <c:pt idx="166">
                  <c:v>1003</c:v>
                </c:pt>
                <c:pt idx="167">
                  <c:v>1004</c:v>
                </c:pt>
                <c:pt idx="168">
                  <c:v>1005</c:v>
                </c:pt>
                <c:pt idx="169">
                  <c:v>1006</c:v>
                </c:pt>
                <c:pt idx="170">
                  <c:v>1007</c:v>
                </c:pt>
                <c:pt idx="171">
                  <c:v>1008</c:v>
                </c:pt>
                <c:pt idx="172">
                  <c:v>1009</c:v>
                </c:pt>
                <c:pt idx="173">
                  <c:v>1010</c:v>
                </c:pt>
                <c:pt idx="174">
                  <c:v>1011</c:v>
                </c:pt>
                <c:pt idx="175">
                  <c:v>1012</c:v>
                </c:pt>
                <c:pt idx="176">
                  <c:v>1013</c:v>
                </c:pt>
                <c:pt idx="177">
                  <c:v>1014</c:v>
                </c:pt>
                <c:pt idx="178">
                  <c:v>1015</c:v>
                </c:pt>
                <c:pt idx="179">
                  <c:v>1016</c:v>
                </c:pt>
                <c:pt idx="180">
                  <c:v>1017</c:v>
                </c:pt>
                <c:pt idx="181">
                  <c:v>1018</c:v>
                </c:pt>
                <c:pt idx="182">
                  <c:v>1019</c:v>
                </c:pt>
                <c:pt idx="183">
                  <c:v>1020</c:v>
                </c:pt>
                <c:pt idx="184">
                  <c:v>1021</c:v>
                </c:pt>
                <c:pt idx="185">
                  <c:v>1022</c:v>
                </c:pt>
                <c:pt idx="186">
                  <c:v>1023</c:v>
                </c:pt>
                <c:pt idx="187">
                  <c:v>1024</c:v>
                </c:pt>
                <c:pt idx="188">
                  <c:v>1025</c:v>
                </c:pt>
                <c:pt idx="189">
                  <c:v>1026</c:v>
                </c:pt>
                <c:pt idx="190">
                  <c:v>1027</c:v>
                </c:pt>
                <c:pt idx="191">
                  <c:v>1028</c:v>
                </c:pt>
                <c:pt idx="192">
                  <c:v>1029</c:v>
                </c:pt>
                <c:pt idx="193">
                  <c:v>1030</c:v>
                </c:pt>
                <c:pt idx="194">
                  <c:v>1031</c:v>
                </c:pt>
                <c:pt idx="195">
                  <c:v>1032</c:v>
                </c:pt>
                <c:pt idx="196">
                  <c:v>1033</c:v>
                </c:pt>
                <c:pt idx="197">
                  <c:v>1034</c:v>
                </c:pt>
                <c:pt idx="198">
                  <c:v>1035</c:v>
                </c:pt>
                <c:pt idx="199">
                  <c:v>1036</c:v>
                </c:pt>
                <c:pt idx="200">
                  <c:v>1037</c:v>
                </c:pt>
                <c:pt idx="201">
                  <c:v>1038</c:v>
                </c:pt>
                <c:pt idx="202">
                  <c:v>1039</c:v>
                </c:pt>
                <c:pt idx="203">
                  <c:v>1040</c:v>
                </c:pt>
                <c:pt idx="204">
                  <c:v>1041</c:v>
                </c:pt>
                <c:pt idx="205">
                  <c:v>1042</c:v>
                </c:pt>
                <c:pt idx="206">
                  <c:v>1043</c:v>
                </c:pt>
                <c:pt idx="207">
                  <c:v>1044</c:v>
                </c:pt>
                <c:pt idx="208">
                  <c:v>1045</c:v>
                </c:pt>
                <c:pt idx="209">
                  <c:v>1046</c:v>
                </c:pt>
                <c:pt idx="210">
                  <c:v>1047</c:v>
                </c:pt>
                <c:pt idx="211">
                  <c:v>1048</c:v>
                </c:pt>
                <c:pt idx="212">
                  <c:v>1049</c:v>
                </c:pt>
                <c:pt idx="213">
                  <c:v>1050</c:v>
                </c:pt>
                <c:pt idx="214">
                  <c:v>1051</c:v>
                </c:pt>
                <c:pt idx="215">
                  <c:v>1052</c:v>
                </c:pt>
                <c:pt idx="216">
                  <c:v>1053</c:v>
                </c:pt>
                <c:pt idx="217">
                  <c:v>1054</c:v>
                </c:pt>
                <c:pt idx="218">
                  <c:v>1055</c:v>
                </c:pt>
                <c:pt idx="219">
                  <c:v>1056</c:v>
                </c:pt>
                <c:pt idx="220">
                  <c:v>1057</c:v>
                </c:pt>
                <c:pt idx="221">
                  <c:v>1058</c:v>
                </c:pt>
                <c:pt idx="222">
                  <c:v>1059</c:v>
                </c:pt>
                <c:pt idx="223">
                  <c:v>1060</c:v>
                </c:pt>
                <c:pt idx="224">
                  <c:v>1061</c:v>
                </c:pt>
                <c:pt idx="225">
                  <c:v>1062</c:v>
                </c:pt>
                <c:pt idx="226">
                  <c:v>1063</c:v>
                </c:pt>
                <c:pt idx="227">
                  <c:v>1064</c:v>
                </c:pt>
                <c:pt idx="228">
                  <c:v>1065</c:v>
                </c:pt>
                <c:pt idx="229">
                  <c:v>1066</c:v>
                </c:pt>
                <c:pt idx="230">
                  <c:v>1067</c:v>
                </c:pt>
                <c:pt idx="231">
                  <c:v>1068</c:v>
                </c:pt>
                <c:pt idx="232">
                  <c:v>1069</c:v>
                </c:pt>
                <c:pt idx="233">
                  <c:v>1070</c:v>
                </c:pt>
                <c:pt idx="234">
                  <c:v>1071</c:v>
                </c:pt>
                <c:pt idx="235">
                  <c:v>1072</c:v>
                </c:pt>
                <c:pt idx="236">
                  <c:v>1073</c:v>
                </c:pt>
                <c:pt idx="237">
                  <c:v>1074</c:v>
                </c:pt>
                <c:pt idx="238">
                  <c:v>1075</c:v>
                </c:pt>
                <c:pt idx="239">
                  <c:v>1076</c:v>
                </c:pt>
                <c:pt idx="240">
                  <c:v>1077</c:v>
                </c:pt>
                <c:pt idx="241">
                  <c:v>1078</c:v>
                </c:pt>
                <c:pt idx="242">
                  <c:v>1079</c:v>
                </c:pt>
                <c:pt idx="243">
                  <c:v>1080</c:v>
                </c:pt>
                <c:pt idx="244">
                  <c:v>1081</c:v>
                </c:pt>
                <c:pt idx="245">
                  <c:v>1082</c:v>
                </c:pt>
                <c:pt idx="246">
                  <c:v>1083</c:v>
                </c:pt>
                <c:pt idx="247">
                  <c:v>1084</c:v>
                </c:pt>
                <c:pt idx="248">
                  <c:v>1085</c:v>
                </c:pt>
                <c:pt idx="249">
                  <c:v>1086</c:v>
                </c:pt>
                <c:pt idx="250">
                  <c:v>1087</c:v>
                </c:pt>
                <c:pt idx="251">
                  <c:v>1088</c:v>
                </c:pt>
                <c:pt idx="252">
                  <c:v>1089</c:v>
                </c:pt>
                <c:pt idx="253">
                  <c:v>1090</c:v>
                </c:pt>
                <c:pt idx="254">
                  <c:v>1091</c:v>
                </c:pt>
                <c:pt idx="255">
                  <c:v>1092</c:v>
                </c:pt>
                <c:pt idx="256">
                  <c:v>1093</c:v>
                </c:pt>
                <c:pt idx="257">
                  <c:v>1094</c:v>
                </c:pt>
                <c:pt idx="258">
                  <c:v>1095</c:v>
                </c:pt>
                <c:pt idx="259">
                  <c:v>1096</c:v>
                </c:pt>
                <c:pt idx="260">
                  <c:v>1097</c:v>
                </c:pt>
                <c:pt idx="261">
                  <c:v>1098</c:v>
                </c:pt>
                <c:pt idx="262">
                  <c:v>1099</c:v>
                </c:pt>
                <c:pt idx="263">
                  <c:v>1100</c:v>
                </c:pt>
                <c:pt idx="264">
                  <c:v>1101</c:v>
                </c:pt>
                <c:pt idx="265">
                  <c:v>1102</c:v>
                </c:pt>
                <c:pt idx="266">
                  <c:v>1103</c:v>
                </c:pt>
                <c:pt idx="267">
                  <c:v>1104</c:v>
                </c:pt>
                <c:pt idx="268">
                  <c:v>1105</c:v>
                </c:pt>
                <c:pt idx="269">
                  <c:v>1106</c:v>
                </c:pt>
                <c:pt idx="270">
                  <c:v>1107</c:v>
                </c:pt>
                <c:pt idx="271">
                  <c:v>1108</c:v>
                </c:pt>
                <c:pt idx="272">
                  <c:v>1109</c:v>
                </c:pt>
                <c:pt idx="273">
                  <c:v>1110</c:v>
                </c:pt>
                <c:pt idx="274">
                  <c:v>1111</c:v>
                </c:pt>
                <c:pt idx="275">
                  <c:v>1112</c:v>
                </c:pt>
                <c:pt idx="276">
                  <c:v>1113</c:v>
                </c:pt>
                <c:pt idx="277">
                  <c:v>1114</c:v>
                </c:pt>
                <c:pt idx="278">
                  <c:v>1115</c:v>
                </c:pt>
                <c:pt idx="279">
                  <c:v>1116</c:v>
                </c:pt>
                <c:pt idx="280">
                  <c:v>1117</c:v>
                </c:pt>
                <c:pt idx="281">
                  <c:v>1118</c:v>
                </c:pt>
                <c:pt idx="282">
                  <c:v>1119</c:v>
                </c:pt>
                <c:pt idx="283">
                  <c:v>1120</c:v>
                </c:pt>
                <c:pt idx="284">
                  <c:v>1121</c:v>
                </c:pt>
                <c:pt idx="285">
                  <c:v>1122</c:v>
                </c:pt>
                <c:pt idx="286">
                  <c:v>1123</c:v>
                </c:pt>
                <c:pt idx="287">
                  <c:v>1124</c:v>
                </c:pt>
                <c:pt idx="288">
                  <c:v>1125</c:v>
                </c:pt>
                <c:pt idx="289">
                  <c:v>1126</c:v>
                </c:pt>
                <c:pt idx="290">
                  <c:v>1127</c:v>
                </c:pt>
                <c:pt idx="291">
                  <c:v>1128</c:v>
                </c:pt>
                <c:pt idx="292">
                  <c:v>1129</c:v>
                </c:pt>
                <c:pt idx="293">
                  <c:v>1130</c:v>
                </c:pt>
                <c:pt idx="294">
                  <c:v>1131</c:v>
                </c:pt>
                <c:pt idx="295">
                  <c:v>1132</c:v>
                </c:pt>
                <c:pt idx="296">
                  <c:v>1133</c:v>
                </c:pt>
                <c:pt idx="297">
                  <c:v>1134</c:v>
                </c:pt>
                <c:pt idx="298">
                  <c:v>1135</c:v>
                </c:pt>
                <c:pt idx="299">
                  <c:v>1136</c:v>
                </c:pt>
                <c:pt idx="300">
                  <c:v>1137</c:v>
                </c:pt>
                <c:pt idx="301">
                  <c:v>1138</c:v>
                </c:pt>
                <c:pt idx="302">
                  <c:v>1139</c:v>
                </c:pt>
                <c:pt idx="303">
                  <c:v>1140</c:v>
                </c:pt>
                <c:pt idx="304">
                  <c:v>1141</c:v>
                </c:pt>
                <c:pt idx="305">
                  <c:v>1142</c:v>
                </c:pt>
                <c:pt idx="306">
                  <c:v>1143</c:v>
                </c:pt>
                <c:pt idx="307">
                  <c:v>1144</c:v>
                </c:pt>
                <c:pt idx="308">
                  <c:v>1145</c:v>
                </c:pt>
                <c:pt idx="309">
                  <c:v>1146</c:v>
                </c:pt>
                <c:pt idx="310">
                  <c:v>1147</c:v>
                </c:pt>
                <c:pt idx="311">
                  <c:v>1148</c:v>
                </c:pt>
                <c:pt idx="312">
                  <c:v>1149</c:v>
                </c:pt>
                <c:pt idx="313">
                  <c:v>1150</c:v>
                </c:pt>
                <c:pt idx="314">
                  <c:v>1151</c:v>
                </c:pt>
                <c:pt idx="315">
                  <c:v>1152</c:v>
                </c:pt>
                <c:pt idx="316">
                  <c:v>1153</c:v>
                </c:pt>
                <c:pt idx="317">
                  <c:v>1154</c:v>
                </c:pt>
                <c:pt idx="318">
                  <c:v>1155</c:v>
                </c:pt>
                <c:pt idx="319">
                  <c:v>1156</c:v>
                </c:pt>
                <c:pt idx="320">
                  <c:v>1157</c:v>
                </c:pt>
                <c:pt idx="321">
                  <c:v>1158</c:v>
                </c:pt>
                <c:pt idx="322">
                  <c:v>1159</c:v>
                </c:pt>
                <c:pt idx="323">
                  <c:v>1160</c:v>
                </c:pt>
                <c:pt idx="324">
                  <c:v>1161</c:v>
                </c:pt>
                <c:pt idx="325">
                  <c:v>1162</c:v>
                </c:pt>
                <c:pt idx="326">
                  <c:v>1163</c:v>
                </c:pt>
                <c:pt idx="327">
                  <c:v>1164</c:v>
                </c:pt>
                <c:pt idx="328">
                  <c:v>1165</c:v>
                </c:pt>
                <c:pt idx="329">
                  <c:v>1166</c:v>
                </c:pt>
                <c:pt idx="330">
                  <c:v>1167</c:v>
                </c:pt>
                <c:pt idx="331">
                  <c:v>1168</c:v>
                </c:pt>
                <c:pt idx="332">
                  <c:v>1169</c:v>
                </c:pt>
                <c:pt idx="333">
                  <c:v>1170</c:v>
                </c:pt>
                <c:pt idx="334">
                  <c:v>1171</c:v>
                </c:pt>
                <c:pt idx="335">
                  <c:v>1172</c:v>
                </c:pt>
                <c:pt idx="336">
                  <c:v>1173</c:v>
                </c:pt>
                <c:pt idx="337">
                  <c:v>1174</c:v>
                </c:pt>
                <c:pt idx="338">
                  <c:v>1175</c:v>
                </c:pt>
                <c:pt idx="339">
                  <c:v>1176</c:v>
                </c:pt>
                <c:pt idx="340">
                  <c:v>1177</c:v>
                </c:pt>
                <c:pt idx="341">
                  <c:v>1178</c:v>
                </c:pt>
                <c:pt idx="342">
                  <c:v>1179</c:v>
                </c:pt>
                <c:pt idx="343">
                  <c:v>1180</c:v>
                </c:pt>
                <c:pt idx="344">
                  <c:v>1181</c:v>
                </c:pt>
                <c:pt idx="345">
                  <c:v>1182</c:v>
                </c:pt>
                <c:pt idx="346">
                  <c:v>1183</c:v>
                </c:pt>
                <c:pt idx="347">
                  <c:v>1184</c:v>
                </c:pt>
                <c:pt idx="348">
                  <c:v>1185</c:v>
                </c:pt>
                <c:pt idx="349">
                  <c:v>1186</c:v>
                </c:pt>
                <c:pt idx="350">
                  <c:v>1187</c:v>
                </c:pt>
                <c:pt idx="351">
                  <c:v>1188</c:v>
                </c:pt>
                <c:pt idx="352">
                  <c:v>1189</c:v>
                </c:pt>
                <c:pt idx="353">
                  <c:v>1190</c:v>
                </c:pt>
                <c:pt idx="354">
                  <c:v>1191</c:v>
                </c:pt>
                <c:pt idx="355">
                  <c:v>1192</c:v>
                </c:pt>
                <c:pt idx="356">
                  <c:v>1193</c:v>
                </c:pt>
                <c:pt idx="357">
                  <c:v>1194</c:v>
                </c:pt>
                <c:pt idx="358">
                  <c:v>1195</c:v>
                </c:pt>
                <c:pt idx="359">
                  <c:v>1196</c:v>
                </c:pt>
                <c:pt idx="360">
                  <c:v>1197</c:v>
                </c:pt>
                <c:pt idx="361">
                  <c:v>1198</c:v>
                </c:pt>
                <c:pt idx="362">
                  <c:v>1199</c:v>
                </c:pt>
                <c:pt idx="363">
                  <c:v>1200</c:v>
                </c:pt>
                <c:pt idx="364">
                  <c:v>1201</c:v>
                </c:pt>
                <c:pt idx="365">
                  <c:v>1202</c:v>
                </c:pt>
                <c:pt idx="366">
                  <c:v>1203</c:v>
                </c:pt>
                <c:pt idx="367">
                  <c:v>1204</c:v>
                </c:pt>
                <c:pt idx="368">
                  <c:v>1205</c:v>
                </c:pt>
                <c:pt idx="369">
                  <c:v>1206</c:v>
                </c:pt>
                <c:pt idx="370">
                  <c:v>1207</c:v>
                </c:pt>
                <c:pt idx="371">
                  <c:v>1208</c:v>
                </c:pt>
                <c:pt idx="372">
                  <c:v>1209</c:v>
                </c:pt>
                <c:pt idx="373">
                  <c:v>1210</c:v>
                </c:pt>
                <c:pt idx="374">
                  <c:v>1211</c:v>
                </c:pt>
                <c:pt idx="375">
                  <c:v>1212</c:v>
                </c:pt>
                <c:pt idx="376">
                  <c:v>1213</c:v>
                </c:pt>
                <c:pt idx="377">
                  <c:v>1214</c:v>
                </c:pt>
                <c:pt idx="378">
                  <c:v>1215</c:v>
                </c:pt>
                <c:pt idx="379">
                  <c:v>1216</c:v>
                </c:pt>
                <c:pt idx="380">
                  <c:v>1217</c:v>
                </c:pt>
                <c:pt idx="381">
                  <c:v>1218</c:v>
                </c:pt>
                <c:pt idx="382">
                  <c:v>1219</c:v>
                </c:pt>
                <c:pt idx="383">
                  <c:v>1220</c:v>
                </c:pt>
                <c:pt idx="384">
                  <c:v>1221</c:v>
                </c:pt>
                <c:pt idx="385">
                  <c:v>1222</c:v>
                </c:pt>
                <c:pt idx="386">
                  <c:v>1223</c:v>
                </c:pt>
                <c:pt idx="387">
                  <c:v>1224</c:v>
                </c:pt>
                <c:pt idx="388">
                  <c:v>1225</c:v>
                </c:pt>
                <c:pt idx="389">
                  <c:v>1226</c:v>
                </c:pt>
                <c:pt idx="390">
                  <c:v>1227</c:v>
                </c:pt>
                <c:pt idx="391">
                  <c:v>1228</c:v>
                </c:pt>
                <c:pt idx="392">
                  <c:v>1229</c:v>
                </c:pt>
                <c:pt idx="393">
                  <c:v>1230</c:v>
                </c:pt>
                <c:pt idx="394">
                  <c:v>1231</c:v>
                </c:pt>
                <c:pt idx="395">
                  <c:v>1232</c:v>
                </c:pt>
                <c:pt idx="396">
                  <c:v>1233</c:v>
                </c:pt>
                <c:pt idx="397">
                  <c:v>1234</c:v>
                </c:pt>
                <c:pt idx="398">
                  <c:v>1235</c:v>
                </c:pt>
                <c:pt idx="399">
                  <c:v>1236</c:v>
                </c:pt>
                <c:pt idx="400">
                  <c:v>1237</c:v>
                </c:pt>
                <c:pt idx="401">
                  <c:v>1238</c:v>
                </c:pt>
                <c:pt idx="402">
                  <c:v>1239</c:v>
                </c:pt>
                <c:pt idx="403">
                  <c:v>1240</c:v>
                </c:pt>
                <c:pt idx="404">
                  <c:v>1241</c:v>
                </c:pt>
                <c:pt idx="405">
                  <c:v>1242</c:v>
                </c:pt>
                <c:pt idx="406">
                  <c:v>1243</c:v>
                </c:pt>
                <c:pt idx="407">
                  <c:v>1244</c:v>
                </c:pt>
                <c:pt idx="408">
                  <c:v>1245</c:v>
                </c:pt>
                <c:pt idx="409">
                  <c:v>1246</c:v>
                </c:pt>
                <c:pt idx="410">
                  <c:v>1247</c:v>
                </c:pt>
                <c:pt idx="411">
                  <c:v>1248</c:v>
                </c:pt>
                <c:pt idx="412">
                  <c:v>1249</c:v>
                </c:pt>
                <c:pt idx="413">
                  <c:v>1250</c:v>
                </c:pt>
                <c:pt idx="414">
                  <c:v>1251</c:v>
                </c:pt>
                <c:pt idx="415">
                  <c:v>1252</c:v>
                </c:pt>
                <c:pt idx="416">
                  <c:v>1253</c:v>
                </c:pt>
                <c:pt idx="417">
                  <c:v>1254</c:v>
                </c:pt>
                <c:pt idx="418">
                  <c:v>1255</c:v>
                </c:pt>
                <c:pt idx="419">
                  <c:v>1256</c:v>
                </c:pt>
                <c:pt idx="420">
                  <c:v>1257</c:v>
                </c:pt>
                <c:pt idx="421">
                  <c:v>1258</c:v>
                </c:pt>
                <c:pt idx="422">
                  <c:v>1259</c:v>
                </c:pt>
                <c:pt idx="423">
                  <c:v>1260</c:v>
                </c:pt>
                <c:pt idx="424">
                  <c:v>1261</c:v>
                </c:pt>
                <c:pt idx="425">
                  <c:v>1262</c:v>
                </c:pt>
                <c:pt idx="426">
                  <c:v>1263</c:v>
                </c:pt>
                <c:pt idx="427">
                  <c:v>1264</c:v>
                </c:pt>
                <c:pt idx="428">
                  <c:v>1265</c:v>
                </c:pt>
                <c:pt idx="429">
                  <c:v>1266</c:v>
                </c:pt>
                <c:pt idx="430">
                  <c:v>1267</c:v>
                </c:pt>
                <c:pt idx="431">
                  <c:v>1268</c:v>
                </c:pt>
                <c:pt idx="432">
                  <c:v>1269</c:v>
                </c:pt>
                <c:pt idx="433">
                  <c:v>1270</c:v>
                </c:pt>
                <c:pt idx="434">
                  <c:v>1271</c:v>
                </c:pt>
                <c:pt idx="435">
                  <c:v>1272</c:v>
                </c:pt>
                <c:pt idx="436">
                  <c:v>1273</c:v>
                </c:pt>
                <c:pt idx="437">
                  <c:v>1274</c:v>
                </c:pt>
                <c:pt idx="438">
                  <c:v>1275</c:v>
                </c:pt>
                <c:pt idx="439">
                  <c:v>1276</c:v>
                </c:pt>
                <c:pt idx="440">
                  <c:v>1277</c:v>
                </c:pt>
                <c:pt idx="441">
                  <c:v>1278</c:v>
                </c:pt>
                <c:pt idx="442">
                  <c:v>1279</c:v>
                </c:pt>
                <c:pt idx="443">
                  <c:v>1280</c:v>
                </c:pt>
                <c:pt idx="444">
                  <c:v>1281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1288</c:v>
                </c:pt>
                <c:pt idx="452">
                  <c:v>1289</c:v>
                </c:pt>
                <c:pt idx="453">
                  <c:v>1290</c:v>
                </c:pt>
                <c:pt idx="454">
                  <c:v>1291</c:v>
                </c:pt>
                <c:pt idx="455">
                  <c:v>1292</c:v>
                </c:pt>
                <c:pt idx="456">
                  <c:v>1293</c:v>
                </c:pt>
                <c:pt idx="457">
                  <c:v>1294</c:v>
                </c:pt>
                <c:pt idx="458">
                  <c:v>1295</c:v>
                </c:pt>
                <c:pt idx="459">
                  <c:v>1296</c:v>
                </c:pt>
                <c:pt idx="460">
                  <c:v>1297</c:v>
                </c:pt>
                <c:pt idx="461">
                  <c:v>1298</c:v>
                </c:pt>
                <c:pt idx="462">
                  <c:v>1299</c:v>
                </c:pt>
                <c:pt idx="463">
                  <c:v>1300</c:v>
                </c:pt>
                <c:pt idx="464">
                  <c:v>1301</c:v>
                </c:pt>
                <c:pt idx="465">
                  <c:v>1302</c:v>
                </c:pt>
                <c:pt idx="466">
                  <c:v>1303</c:v>
                </c:pt>
                <c:pt idx="467">
                  <c:v>1304</c:v>
                </c:pt>
                <c:pt idx="468">
                  <c:v>1305</c:v>
                </c:pt>
                <c:pt idx="469">
                  <c:v>1306</c:v>
                </c:pt>
                <c:pt idx="470">
                  <c:v>1307</c:v>
                </c:pt>
                <c:pt idx="471">
                  <c:v>1308</c:v>
                </c:pt>
                <c:pt idx="472">
                  <c:v>1309</c:v>
                </c:pt>
                <c:pt idx="473">
                  <c:v>1310</c:v>
                </c:pt>
                <c:pt idx="474">
                  <c:v>1311</c:v>
                </c:pt>
                <c:pt idx="475">
                  <c:v>1312</c:v>
                </c:pt>
                <c:pt idx="476">
                  <c:v>1313</c:v>
                </c:pt>
                <c:pt idx="477">
                  <c:v>1314</c:v>
                </c:pt>
                <c:pt idx="478">
                  <c:v>1315</c:v>
                </c:pt>
                <c:pt idx="479">
                  <c:v>1316</c:v>
                </c:pt>
                <c:pt idx="480">
                  <c:v>1317</c:v>
                </c:pt>
                <c:pt idx="481">
                  <c:v>1318</c:v>
                </c:pt>
                <c:pt idx="482">
                  <c:v>1319</c:v>
                </c:pt>
                <c:pt idx="483">
                  <c:v>1320</c:v>
                </c:pt>
                <c:pt idx="484">
                  <c:v>1321</c:v>
                </c:pt>
                <c:pt idx="485">
                  <c:v>1322</c:v>
                </c:pt>
                <c:pt idx="486">
                  <c:v>1323</c:v>
                </c:pt>
                <c:pt idx="487">
                  <c:v>1324</c:v>
                </c:pt>
                <c:pt idx="488">
                  <c:v>1325</c:v>
                </c:pt>
                <c:pt idx="489">
                  <c:v>1326</c:v>
                </c:pt>
                <c:pt idx="490">
                  <c:v>1327</c:v>
                </c:pt>
                <c:pt idx="491">
                  <c:v>1328</c:v>
                </c:pt>
                <c:pt idx="492">
                  <c:v>1329</c:v>
                </c:pt>
                <c:pt idx="493">
                  <c:v>1330</c:v>
                </c:pt>
                <c:pt idx="494">
                  <c:v>1331</c:v>
                </c:pt>
                <c:pt idx="495">
                  <c:v>1332</c:v>
                </c:pt>
                <c:pt idx="496">
                  <c:v>1333</c:v>
                </c:pt>
                <c:pt idx="497">
                  <c:v>1334</c:v>
                </c:pt>
                <c:pt idx="498">
                  <c:v>1335</c:v>
                </c:pt>
                <c:pt idx="499">
                  <c:v>1336</c:v>
                </c:pt>
                <c:pt idx="500">
                  <c:v>1337</c:v>
                </c:pt>
                <c:pt idx="501">
                  <c:v>1338</c:v>
                </c:pt>
                <c:pt idx="502">
                  <c:v>1339</c:v>
                </c:pt>
                <c:pt idx="503">
                  <c:v>1340</c:v>
                </c:pt>
                <c:pt idx="504">
                  <c:v>1341</c:v>
                </c:pt>
                <c:pt idx="505">
                  <c:v>1342</c:v>
                </c:pt>
                <c:pt idx="506">
                  <c:v>1343</c:v>
                </c:pt>
                <c:pt idx="507">
                  <c:v>1344</c:v>
                </c:pt>
                <c:pt idx="508">
                  <c:v>1345</c:v>
                </c:pt>
                <c:pt idx="509">
                  <c:v>1346</c:v>
                </c:pt>
                <c:pt idx="510">
                  <c:v>1347</c:v>
                </c:pt>
                <c:pt idx="511">
                  <c:v>1348</c:v>
                </c:pt>
                <c:pt idx="512">
                  <c:v>1349</c:v>
                </c:pt>
                <c:pt idx="513">
                  <c:v>1350</c:v>
                </c:pt>
                <c:pt idx="514">
                  <c:v>1351</c:v>
                </c:pt>
                <c:pt idx="515">
                  <c:v>1352</c:v>
                </c:pt>
                <c:pt idx="516">
                  <c:v>1353</c:v>
                </c:pt>
                <c:pt idx="517">
                  <c:v>1354</c:v>
                </c:pt>
                <c:pt idx="518">
                  <c:v>1355</c:v>
                </c:pt>
                <c:pt idx="519">
                  <c:v>1356</c:v>
                </c:pt>
                <c:pt idx="520">
                  <c:v>1357</c:v>
                </c:pt>
                <c:pt idx="521">
                  <c:v>1358</c:v>
                </c:pt>
                <c:pt idx="522">
                  <c:v>1359</c:v>
                </c:pt>
                <c:pt idx="523">
                  <c:v>1360</c:v>
                </c:pt>
                <c:pt idx="524">
                  <c:v>1361</c:v>
                </c:pt>
                <c:pt idx="525">
                  <c:v>1362</c:v>
                </c:pt>
                <c:pt idx="526">
                  <c:v>1363</c:v>
                </c:pt>
                <c:pt idx="527">
                  <c:v>1364</c:v>
                </c:pt>
                <c:pt idx="528">
                  <c:v>1365</c:v>
                </c:pt>
                <c:pt idx="529">
                  <c:v>1366</c:v>
                </c:pt>
                <c:pt idx="530">
                  <c:v>1367</c:v>
                </c:pt>
                <c:pt idx="531">
                  <c:v>1368</c:v>
                </c:pt>
                <c:pt idx="532">
                  <c:v>1369</c:v>
                </c:pt>
                <c:pt idx="533">
                  <c:v>1370</c:v>
                </c:pt>
                <c:pt idx="534">
                  <c:v>1371</c:v>
                </c:pt>
                <c:pt idx="535">
                  <c:v>1372</c:v>
                </c:pt>
                <c:pt idx="536">
                  <c:v>1373</c:v>
                </c:pt>
                <c:pt idx="537">
                  <c:v>1374</c:v>
                </c:pt>
                <c:pt idx="538">
                  <c:v>1375</c:v>
                </c:pt>
                <c:pt idx="539">
                  <c:v>1376</c:v>
                </c:pt>
                <c:pt idx="540">
                  <c:v>1377</c:v>
                </c:pt>
                <c:pt idx="541">
                  <c:v>1378</c:v>
                </c:pt>
                <c:pt idx="542">
                  <c:v>1379</c:v>
                </c:pt>
                <c:pt idx="543">
                  <c:v>1380</c:v>
                </c:pt>
                <c:pt idx="544">
                  <c:v>1381</c:v>
                </c:pt>
                <c:pt idx="545">
                  <c:v>1382</c:v>
                </c:pt>
                <c:pt idx="546">
                  <c:v>1383</c:v>
                </c:pt>
                <c:pt idx="547">
                  <c:v>1384</c:v>
                </c:pt>
                <c:pt idx="548">
                  <c:v>1385</c:v>
                </c:pt>
                <c:pt idx="549">
                  <c:v>1386</c:v>
                </c:pt>
                <c:pt idx="550">
                  <c:v>1387</c:v>
                </c:pt>
                <c:pt idx="551">
                  <c:v>1388</c:v>
                </c:pt>
                <c:pt idx="552">
                  <c:v>1389</c:v>
                </c:pt>
                <c:pt idx="553">
                  <c:v>1390</c:v>
                </c:pt>
                <c:pt idx="554">
                  <c:v>1391</c:v>
                </c:pt>
                <c:pt idx="555">
                  <c:v>1392</c:v>
                </c:pt>
                <c:pt idx="556">
                  <c:v>1393</c:v>
                </c:pt>
                <c:pt idx="557">
                  <c:v>1394</c:v>
                </c:pt>
                <c:pt idx="558">
                  <c:v>1395</c:v>
                </c:pt>
                <c:pt idx="559">
                  <c:v>1396</c:v>
                </c:pt>
                <c:pt idx="560">
                  <c:v>1397</c:v>
                </c:pt>
                <c:pt idx="561">
                  <c:v>1398</c:v>
                </c:pt>
                <c:pt idx="562">
                  <c:v>1399</c:v>
                </c:pt>
                <c:pt idx="563">
                  <c:v>1400</c:v>
                </c:pt>
                <c:pt idx="564">
                  <c:v>1401</c:v>
                </c:pt>
                <c:pt idx="565">
                  <c:v>1402</c:v>
                </c:pt>
                <c:pt idx="566">
                  <c:v>1403</c:v>
                </c:pt>
                <c:pt idx="567">
                  <c:v>1404</c:v>
                </c:pt>
                <c:pt idx="568">
                  <c:v>1405</c:v>
                </c:pt>
                <c:pt idx="569">
                  <c:v>1406</c:v>
                </c:pt>
                <c:pt idx="570">
                  <c:v>1407</c:v>
                </c:pt>
                <c:pt idx="571">
                  <c:v>1408</c:v>
                </c:pt>
                <c:pt idx="572">
                  <c:v>1409</c:v>
                </c:pt>
                <c:pt idx="573">
                  <c:v>1410</c:v>
                </c:pt>
                <c:pt idx="574">
                  <c:v>1411</c:v>
                </c:pt>
                <c:pt idx="575">
                  <c:v>1412</c:v>
                </c:pt>
                <c:pt idx="576">
                  <c:v>1413</c:v>
                </c:pt>
                <c:pt idx="577">
                  <c:v>1414</c:v>
                </c:pt>
                <c:pt idx="578">
                  <c:v>1415</c:v>
                </c:pt>
                <c:pt idx="579">
                  <c:v>1416</c:v>
                </c:pt>
                <c:pt idx="580">
                  <c:v>1417</c:v>
                </c:pt>
                <c:pt idx="581">
                  <c:v>1418</c:v>
                </c:pt>
                <c:pt idx="582">
                  <c:v>1419</c:v>
                </c:pt>
                <c:pt idx="583">
                  <c:v>1420</c:v>
                </c:pt>
                <c:pt idx="584">
                  <c:v>1421</c:v>
                </c:pt>
                <c:pt idx="585">
                  <c:v>1422</c:v>
                </c:pt>
                <c:pt idx="586">
                  <c:v>1423</c:v>
                </c:pt>
                <c:pt idx="587">
                  <c:v>1424</c:v>
                </c:pt>
                <c:pt idx="588">
                  <c:v>1425</c:v>
                </c:pt>
                <c:pt idx="589">
                  <c:v>1426</c:v>
                </c:pt>
                <c:pt idx="590">
                  <c:v>1427</c:v>
                </c:pt>
                <c:pt idx="591">
                  <c:v>1428</c:v>
                </c:pt>
                <c:pt idx="592">
                  <c:v>1429</c:v>
                </c:pt>
                <c:pt idx="593">
                  <c:v>1430</c:v>
                </c:pt>
                <c:pt idx="594">
                  <c:v>1431</c:v>
                </c:pt>
                <c:pt idx="595">
                  <c:v>1432</c:v>
                </c:pt>
                <c:pt idx="596">
                  <c:v>1433</c:v>
                </c:pt>
                <c:pt idx="597">
                  <c:v>1434</c:v>
                </c:pt>
                <c:pt idx="598">
                  <c:v>1435</c:v>
                </c:pt>
                <c:pt idx="599">
                  <c:v>1436</c:v>
                </c:pt>
                <c:pt idx="600">
                  <c:v>1437</c:v>
                </c:pt>
                <c:pt idx="601">
                  <c:v>1438</c:v>
                </c:pt>
                <c:pt idx="602">
                  <c:v>1439</c:v>
                </c:pt>
                <c:pt idx="603">
                  <c:v>1440</c:v>
                </c:pt>
                <c:pt idx="604">
                  <c:v>1441</c:v>
                </c:pt>
                <c:pt idx="605">
                  <c:v>1442</c:v>
                </c:pt>
                <c:pt idx="606">
                  <c:v>1443</c:v>
                </c:pt>
                <c:pt idx="607">
                  <c:v>1444</c:v>
                </c:pt>
                <c:pt idx="608">
                  <c:v>1445</c:v>
                </c:pt>
                <c:pt idx="609">
                  <c:v>1446</c:v>
                </c:pt>
                <c:pt idx="610">
                  <c:v>1447</c:v>
                </c:pt>
                <c:pt idx="611">
                  <c:v>1448</c:v>
                </c:pt>
                <c:pt idx="612">
                  <c:v>1449</c:v>
                </c:pt>
                <c:pt idx="613">
                  <c:v>1450</c:v>
                </c:pt>
                <c:pt idx="614">
                  <c:v>1451</c:v>
                </c:pt>
                <c:pt idx="615">
                  <c:v>1452</c:v>
                </c:pt>
                <c:pt idx="616">
                  <c:v>1453</c:v>
                </c:pt>
                <c:pt idx="617">
                  <c:v>1454</c:v>
                </c:pt>
                <c:pt idx="618">
                  <c:v>1455</c:v>
                </c:pt>
                <c:pt idx="619">
                  <c:v>1456</c:v>
                </c:pt>
                <c:pt idx="620">
                  <c:v>1457</c:v>
                </c:pt>
                <c:pt idx="621">
                  <c:v>1458</c:v>
                </c:pt>
                <c:pt idx="622">
                  <c:v>1459</c:v>
                </c:pt>
                <c:pt idx="623">
                  <c:v>1460</c:v>
                </c:pt>
                <c:pt idx="624">
                  <c:v>1461</c:v>
                </c:pt>
                <c:pt idx="625">
                  <c:v>1462</c:v>
                </c:pt>
                <c:pt idx="626">
                  <c:v>1463</c:v>
                </c:pt>
                <c:pt idx="627">
                  <c:v>1464</c:v>
                </c:pt>
                <c:pt idx="628">
                  <c:v>1465</c:v>
                </c:pt>
                <c:pt idx="629">
                  <c:v>1466</c:v>
                </c:pt>
                <c:pt idx="630">
                  <c:v>1467</c:v>
                </c:pt>
                <c:pt idx="631">
                  <c:v>1468</c:v>
                </c:pt>
                <c:pt idx="632">
                  <c:v>1469</c:v>
                </c:pt>
                <c:pt idx="633">
                  <c:v>1470</c:v>
                </c:pt>
                <c:pt idx="634">
                  <c:v>1471</c:v>
                </c:pt>
                <c:pt idx="635">
                  <c:v>1472</c:v>
                </c:pt>
                <c:pt idx="636">
                  <c:v>1473</c:v>
                </c:pt>
                <c:pt idx="637">
                  <c:v>1474</c:v>
                </c:pt>
                <c:pt idx="638">
                  <c:v>1475</c:v>
                </c:pt>
                <c:pt idx="639">
                  <c:v>1476</c:v>
                </c:pt>
                <c:pt idx="640">
                  <c:v>1477</c:v>
                </c:pt>
                <c:pt idx="641">
                  <c:v>1478</c:v>
                </c:pt>
                <c:pt idx="642">
                  <c:v>1479</c:v>
                </c:pt>
                <c:pt idx="643">
                  <c:v>1480</c:v>
                </c:pt>
                <c:pt idx="644">
                  <c:v>1481</c:v>
                </c:pt>
                <c:pt idx="645">
                  <c:v>1482</c:v>
                </c:pt>
                <c:pt idx="646">
                  <c:v>1483</c:v>
                </c:pt>
                <c:pt idx="647">
                  <c:v>1484</c:v>
                </c:pt>
                <c:pt idx="648">
                  <c:v>1485</c:v>
                </c:pt>
                <c:pt idx="649">
                  <c:v>1486</c:v>
                </c:pt>
                <c:pt idx="650">
                  <c:v>1487</c:v>
                </c:pt>
                <c:pt idx="651">
                  <c:v>1488</c:v>
                </c:pt>
                <c:pt idx="652">
                  <c:v>1489</c:v>
                </c:pt>
                <c:pt idx="653">
                  <c:v>1490</c:v>
                </c:pt>
                <c:pt idx="654">
                  <c:v>1491</c:v>
                </c:pt>
                <c:pt idx="655">
                  <c:v>1492</c:v>
                </c:pt>
                <c:pt idx="656">
                  <c:v>1493</c:v>
                </c:pt>
                <c:pt idx="657">
                  <c:v>1494</c:v>
                </c:pt>
                <c:pt idx="658">
                  <c:v>1495</c:v>
                </c:pt>
                <c:pt idx="659">
                  <c:v>1496</c:v>
                </c:pt>
                <c:pt idx="660">
                  <c:v>1497</c:v>
                </c:pt>
                <c:pt idx="661">
                  <c:v>1498</c:v>
                </c:pt>
                <c:pt idx="662">
                  <c:v>1499</c:v>
                </c:pt>
                <c:pt idx="663">
                  <c:v>1500</c:v>
                </c:pt>
                <c:pt idx="664">
                  <c:v>1501</c:v>
                </c:pt>
                <c:pt idx="665">
                  <c:v>1502</c:v>
                </c:pt>
                <c:pt idx="666">
                  <c:v>1503</c:v>
                </c:pt>
                <c:pt idx="667">
                  <c:v>1504</c:v>
                </c:pt>
                <c:pt idx="668">
                  <c:v>1505</c:v>
                </c:pt>
                <c:pt idx="669">
                  <c:v>1506</c:v>
                </c:pt>
                <c:pt idx="670">
                  <c:v>1507</c:v>
                </c:pt>
                <c:pt idx="671">
                  <c:v>1508</c:v>
                </c:pt>
                <c:pt idx="672">
                  <c:v>1509</c:v>
                </c:pt>
                <c:pt idx="673">
                  <c:v>1510</c:v>
                </c:pt>
                <c:pt idx="674">
                  <c:v>1511</c:v>
                </c:pt>
                <c:pt idx="675">
                  <c:v>1512</c:v>
                </c:pt>
                <c:pt idx="676">
                  <c:v>1513</c:v>
                </c:pt>
                <c:pt idx="677">
                  <c:v>1514</c:v>
                </c:pt>
                <c:pt idx="678">
                  <c:v>1515</c:v>
                </c:pt>
                <c:pt idx="679">
                  <c:v>1516</c:v>
                </c:pt>
                <c:pt idx="680">
                  <c:v>1517</c:v>
                </c:pt>
                <c:pt idx="681">
                  <c:v>1518</c:v>
                </c:pt>
                <c:pt idx="682">
                  <c:v>1519</c:v>
                </c:pt>
                <c:pt idx="683">
                  <c:v>1520</c:v>
                </c:pt>
                <c:pt idx="684">
                  <c:v>1521</c:v>
                </c:pt>
                <c:pt idx="685">
                  <c:v>1522</c:v>
                </c:pt>
                <c:pt idx="686">
                  <c:v>1523</c:v>
                </c:pt>
                <c:pt idx="687">
                  <c:v>1524</c:v>
                </c:pt>
                <c:pt idx="688">
                  <c:v>1525</c:v>
                </c:pt>
                <c:pt idx="689">
                  <c:v>1526</c:v>
                </c:pt>
                <c:pt idx="690">
                  <c:v>1527</c:v>
                </c:pt>
                <c:pt idx="691">
                  <c:v>1528</c:v>
                </c:pt>
                <c:pt idx="692">
                  <c:v>1529</c:v>
                </c:pt>
                <c:pt idx="693">
                  <c:v>1530</c:v>
                </c:pt>
                <c:pt idx="694">
                  <c:v>1531</c:v>
                </c:pt>
                <c:pt idx="695">
                  <c:v>1532</c:v>
                </c:pt>
                <c:pt idx="696">
                  <c:v>1533</c:v>
                </c:pt>
                <c:pt idx="697">
                  <c:v>1534</c:v>
                </c:pt>
                <c:pt idx="698">
                  <c:v>1535</c:v>
                </c:pt>
                <c:pt idx="699">
                  <c:v>1536</c:v>
                </c:pt>
                <c:pt idx="700">
                  <c:v>1537</c:v>
                </c:pt>
                <c:pt idx="701">
                  <c:v>1538</c:v>
                </c:pt>
                <c:pt idx="702">
                  <c:v>1539</c:v>
                </c:pt>
                <c:pt idx="703">
                  <c:v>1540</c:v>
                </c:pt>
                <c:pt idx="704">
                  <c:v>1541</c:v>
                </c:pt>
                <c:pt idx="705">
                  <c:v>1542</c:v>
                </c:pt>
                <c:pt idx="706">
                  <c:v>1543</c:v>
                </c:pt>
                <c:pt idx="707">
                  <c:v>1544</c:v>
                </c:pt>
                <c:pt idx="708">
                  <c:v>1545</c:v>
                </c:pt>
                <c:pt idx="709">
                  <c:v>1546</c:v>
                </c:pt>
                <c:pt idx="710">
                  <c:v>1547</c:v>
                </c:pt>
                <c:pt idx="711">
                  <c:v>1548</c:v>
                </c:pt>
                <c:pt idx="712">
                  <c:v>1549</c:v>
                </c:pt>
                <c:pt idx="713">
                  <c:v>1550</c:v>
                </c:pt>
                <c:pt idx="714">
                  <c:v>1551</c:v>
                </c:pt>
                <c:pt idx="715">
                  <c:v>1552</c:v>
                </c:pt>
                <c:pt idx="716">
                  <c:v>1553</c:v>
                </c:pt>
                <c:pt idx="717">
                  <c:v>1554</c:v>
                </c:pt>
                <c:pt idx="718">
                  <c:v>1555</c:v>
                </c:pt>
                <c:pt idx="719">
                  <c:v>1556</c:v>
                </c:pt>
                <c:pt idx="720">
                  <c:v>1557</c:v>
                </c:pt>
                <c:pt idx="721">
                  <c:v>1558</c:v>
                </c:pt>
                <c:pt idx="722">
                  <c:v>1559</c:v>
                </c:pt>
                <c:pt idx="723">
                  <c:v>1560</c:v>
                </c:pt>
                <c:pt idx="724">
                  <c:v>1561</c:v>
                </c:pt>
                <c:pt idx="725">
                  <c:v>1562</c:v>
                </c:pt>
                <c:pt idx="726">
                  <c:v>1563</c:v>
                </c:pt>
                <c:pt idx="727">
                  <c:v>1564</c:v>
                </c:pt>
                <c:pt idx="728">
                  <c:v>1565</c:v>
                </c:pt>
                <c:pt idx="729">
                  <c:v>1566</c:v>
                </c:pt>
                <c:pt idx="730">
                  <c:v>1567</c:v>
                </c:pt>
                <c:pt idx="731">
                  <c:v>1568</c:v>
                </c:pt>
                <c:pt idx="732">
                  <c:v>1569</c:v>
                </c:pt>
                <c:pt idx="733">
                  <c:v>1570</c:v>
                </c:pt>
                <c:pt idx="734">
                  <c:v>1571</c:v>
                </c:pt>
                <c:pt idx="735">
                  <c:v>1572</c:v>
                </c:pt>
                <c:pt idx="736">
                  <c:v>1573</c:v>
                </c:pt>
                <c:pt idx="737">
                  <c:v>1574</c:v>
                </c:pt>
                <c:pt idx="738">
                  <c:v>1575</c:v>
                </c:pt>
                <c:pt idx="739">
                  <c:v>1576</c:v>
                </c:pt>
                <c:pt idx="740">
                  <c:v>1577</c:v>
                </c:pt>
                <c:pt idx="741">
                  <c:v>1578</c:v>
                </c:pt>
                <c:pt idx="742">
                  <c:v>1579</c:v>
                </c:pt>
                <c:pt idx="743">
                  <c:v>1580</c:v>
                </c:pt>
                <c:pt idx="744">
                  <c:v>1581</c:v>
                </c:pt>
                <c:pt idx="745">
                  <c:v>1582</c:v>
                </c:pt>
                <c:pt idx="746">
                  <c:v>1583</c:v>
                </c:pt>
                <c:pt idx="747">
                  <c:v>1584</c:v>
                </c:pt>
                <c:pt idx="748">
                  <c:v>1585</c:v>
                </c:pt>
                <c:pt idx="749">
                  <c:v>1586</c:v>
                </c:pt>
                <c:pt idx="750">
                  <c:v>1587</c:v>
                </c:pt>
                <c:pt idx="751">
                  <c:v>1588</c:v>
                </c:pt>
                <c:pt idx="752">
                  <c:v>1589</c:v>
                </c:pt>
                <c:pt idx="753">
                  <c:v>1590</c:v>
                </c:pt>
                <c:pt idx="754">
                  <c:v>1591</c:v>
                </c:pt>
                <c:pt idx="755">
                  <c:v>1592</c:v>
                </c:pt>
                <c:pt idx="756">
                  <c:v>1593</c:v>
                </c:pt>
                <c:pt idx="757">
                  <c:v>1594</c:v>
                </c:pt>
                <c:pt idx="758">
                  <c:v>1595</c:v>
                </c:pt>
                <c:pt idx="759">
                  <c:v>1596</c:v>
                </c:pt>
                <c:pt idx="760">
                  <c:v>1597</c:v>
                </c:pt>
                <c:pt idx="761">
                  <c:v>1598</c:v>
                </c:pt>
                <c:pt idx="762">
                  <c:v>1599</c:v>
                </c:pt>
                <c:pt idx="763">
                  <c:v>1600</c:v>
                </c:pt>
                <c:pt idx="764">
                  <c:v>1601</c:v>
                </c:pt>
                <c:pt idx="765">
                  <c:v>1602</c:v>
                </c:pt>
                <c:pt idx="766">
                  <c:v>1603</c:v>
                </c:pt>
              </c:numCache>
            </c:numRef>
          </c:xVal>
          <c:yVal>
            <c:numRef>
              <c:f>Graph!$D$815:$D$1579</c:f>
              <c:numCache>
                <c:formatCode>General</c:formatCode>
                <c:ptCount val="765"/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0-4C98-945C-D0E672BE09CE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Graph!$A$814:$A$1580</c:f>
              <c:numCache>
                <c:formatCode>General</c:formatCode>
                <c:ptCount val="767"/>
                <c:pt idx="0">
                  <c:v>837</c:v>
                </c:pt>
                <c:pt idx="1">
                  <c:v>838</c:v>
                </c:pt>
                <c:pt idx="2">
                  <c:v>839</c:v>
                </c:pt>
                <c:pt idx="3">
                  <c:v>840</c:v>
                </c:pt>
                <c:pt idx="4">
                  <c:v>841</c:v>
                </c:pt>
                <c:pt idx="5">
                  <c:v>842</c:v>
                </c:pt>
                <c:pt idx="6">
                  <c:v>843</c:v>
                </c:pt>
                <c:pt idx="7">
                  <c:v>844</c:v>
                </c:pt>
                <c:pt idx="8">
                  <c:v>845</c:v>
                </c:pt>
                <c:pt idx="9">
                  <c:v>846</c:v>
                </c:pt>
                <c:pt idx="10">
                  <c:v>847</c:v>
                </c:pt>
                <c:pt idx="11">
                  <c:v>848</c:v>
                </c:pt>
                <c:pt idx="12">
                  <c:v>849</c:v>
                </c:pt>
                <c:pt idx="13">
                  <c:v>850</c:v>
                </c:pt>
                <c:pt idx="14">
                  <c:v>851</c:v>
                </c:pt>
                <c:pt idx="15">
                  <c:v>852</c:v>
                </c:pt>
                <c:pt idx="16">
                  <c:v>853</c:v>
                </c:pt>
                <c:pt idx="17">
                  <c:v>854</c:v>
                </c:pt>
                <c:pt idx="18">
                  <c:v>855</c:v>
                </c:pt>
                <c:pt idx="19">
                  <c:v>856</c:v>
                </c:pt>
                <c:pt idx="20">
                  <c:v>857</c:v>
                </c:pt>
                <c:pt idx="21">
                  <c:v>858</c:v>
                </c:pt>
                <c:pt idx="22">
                  <c:v>859</c:v>
                </c:pt>
                <c:pt idx="23">
                  <c:v>860</c:v>
                </c:pt>
                <c:pt idx="24">
                  <c:v>861</c:v>
                </c:pt>
                <c:pt idx="25">
                  <c:v>862</c:v>
                </c:pt>
                <c:pt idx="26">
                  <c:v>863</c:v>
                </c:pt>
                <c:pt idx="27">
                  <c:v>864</c:v>
                </c:pt>
                <c:pt idx="28">
                  <c:v>865</c:v>
                </c:pt>
                <c:pt idx="29">
                  <c:v>866</c:v>
                </c:pt>
                <c:pt idx="30">
                  <c:v>867</c:v>
                </c:pt>
                <c:pt idx="31">
                  <c:v>868</c:v>
                </c:pt>
                <c:pt idx="32">
                  <c:v>869</c:v>
                </c:pt>
                <c:pt idx="33">
                  <c:v>870</c:v>
                </c:pt>
                <c:pt idx="34">
                  <c:v>871</c:v>
                </c:pt>
                <c:pt idx="35">
                  <c:v>872</c:v>
                </c:pt>
                <c:pt idx="36">
                  <c:v>873</c:v>
                </c:pt>
                <c:pt idx="37">
                  <c:v>874</c:v>
                </c:pt>
                <c:pt idx="38">
                  <c:v>875</c:v>
                </c:pt>
                <c:pt idx="39">
                  <c:v>876</c:v>
                </c:pt>
                <c:pt idx="40">
                  <c:v>877</c:v>
                </c:pt>
                <c:pt idx="41">
                  <c:v>878</c:v>
                </c:pt>
                <c:pt idx="42">
                  <c:v>879</c:v>
                </c:pt>
                <c:pt idx="43">
                  <c:v>880</c:v>
                </c:pt>
                <c:pt idx="44">
                  <c:v>881</c:v>
                </c:pt>
                <c:pt idx="45">
                  <c:v>882</c:v>
                </c:pt>
                <c:pt idx="46">
                  <c:v>883</c:v>
                </c:pt>
                <c:pt idx="47">
                  <c:v>884</c:v>
                </c:pt>
                <c:pt idx="48">
                  <c:v>885</c:v>
                </c:pt>
                <c:pt idx="49">
                  <c:v>886</c:v>
                </c:pt>
                <c:pt idx="50">
                  <c:v>887</c:v>
                </c:pt>
                <c:pt idx="51">
                  <c:v>888</c:v>
                </c:pt>
                <c:pt idx="52">
                  <c:v>889</c:v>
                </c:pt>
                <c:pt idx="53">
                  <c:v>890</c:v>
                </c:pt>
                <c:pt idx="54">
                  <c:v>891</c:v>
                </c:pt>
                <c:pt idx="55">
                  <c:v>892</c:v>
                </c:pt>
                <c:pt idx="56">
                  <c:v>893</c:v>
                </c:pt>
                <c:pt idx="57">
                  <c:v>894</c:v>
                </c:pt>
                <c:pt idx="58">
                  <c:v>895</c:v>
                </c:pt>
                <c:pt idx="59">
                  <c:v>896</c:v>
                </c:pt>
                <c:pt idx="60">
                  <c:v>897</c:v>
                </c:pt>
                <c:pt idx="61">
                  <c:v>898</c:v>
                </c:pt>
                <c:pt idx="62">
                  <c:v>899</c:v>
                </c:pt>
                <c:pt idx="63">
                  <c:v>900</c:v>
                </c:pt>
                <c:pt idx="64">
                  <c:v>901</c:v>
                </c:pt>
                <c:pt idx="65">
                  <c:v>902</c:v>
                </c:pt>
                <c:pt idx="66">
                  <c:v>903</c:v>
                </c:pt>
                <c:pt idx="67">
                  <c:v>904</c:v>
                </c:pt>
                <c:pt idx="68">
                  <c:v>905</c:v>
                </c:pt>
                <c:pt idx="69">
                  <c:v>906</c:v>
                </c:pt>
                <c:pt idx="70">
                  <c:v>907</c:v>
                </c:pt>
                <c:pt idx="71">
                  <c:v>908</c:v>
                </c:pt>
                <c:pt idx="72">
                  <c:v>909</c:v>
                </c:pt>
                <c:pt idx="73">
                  <c:v>910</c:v>
                </c:pt>
                <c:pt idx="74">
                  <c:v>911</c:v>
                </c:pt>
                <c:pt idx="75">
                  <c:v>912</c:v>
                </c:pt>
                <c:pt idx="76">
                  <c:v>913</c:v>
                </c:pt>
                <c:pt idx="77">
                  <c:v>914</c:v>
                </c:pt>
                <c:pt idx="78">
                  <c:v>915</c:v>
                </c:pt>
                <c:pt idx="79">
                  <c:v>916</c:v>
                </c:pt>
                <c:pt idx="80">
                  <c:v>917</c:v>
                </c:pt>
                <c:pt idx="81">
                  <c:v>918</c:v>
                </c:pt>
                <c:pt idx="82">
                  <c:v>919</c:v>
                </c:pt>
                <c:pt idx="83">
                  <c:v>920</c:v>
                </c:pt>
                <c:pt idx="84">
                  <c:v>921</c:v>
                </c:pt>
                <c:pt idx="85">
                  <c:v>922</c:v>
                </c:pt>
                <c:pt idx="86">
                  <c:v>923</c:v>
                </c:pt>
                <c:pt idx="87">
                  <c:v>924</c:v>
                </c:pt>
                <c:pt idx="88">
                  <c:v>925</c:v>
                </c:pt>
                <c:pt idx="89">
                  <c:v>926</c:v>
                </c:pt>
                <c:pt idx="90">
                  <c:v>927</c:v>
                </c:pt>
                <c:pt idx="91">
                  <c:v>928</c:v>
                </c:pt>
                <c:pt idx="92">
                  <c:v>929</c:v>
                </c:pt>
                <c:pt idx="93">
                  <c:v>930</c:v>
                </c:pt>
                <c:pt idx="94">
                  <c:v>931</c:v>
                </c:pt>
                <c:pt idx="95">
                  <c:v>932</c:v>
                </c:pt>
                <c:pt idx="96">
                  <c:v>933</c:v>
                </c:pt>
                <c:pt idx="97">
                  <c:v>934</c:v>
                </c:pt>
                <c:pt idx="98">
                  <c:v>935</c:v>
                </c:pt>
                <c:pt idx="99">
                  <c:v>936</c:v>
                </c:pt>
                <c:pt idx="100">
                  <c:v>937</c:v>
                </c:pt>
                <c:pt idx="101">
                  <c:v>938</c:v>
                </c:pt>
                <c:pt idx="102">
                  <c:v>939</c:v>
                </c:pt>
                <c:pt idx="103">
                  <c:v>940</c:v>
                </c:pt>
                <c:pt idx="104">
                  <c:v>941</c:v>
                </c:pt>
                <c:pt idx="105">
                  <c:v>942</c:v>
                </c:pt>
                <c:pt idx="106">
                  <c:v>943</c:v>
                </c:pt>
                <c:pt idx="107">
                  <c:v>944</c:v>
                </c:pt>
                <c:pt idx="108">
                  <c:v>945</c:v>
                </c:pt>
                <c:pt idx="109">
                  <c:v>946</c:v>
                </c:pt>
                <c:pt idx="110">
                  <c:v>947</c:v>
                </c:pt>
                <c:pt idx="111">
                  <c:v>948</c:v>
                </c:pt>
                <c:pt idx="112">
                  <c:v>949</c:v>
                </c:pt>
                <c:pt idx="113">
                  <c:v>950</c:v>
                </c:pt>
                <c:pt idx="114">
                  <c:v>951</c:v>
                </c:pt>
                <c:pt idx="115">
                  <c:v>952</c:v>
                </c:pt>
                <c:pt idx="116">
                  <c:v>953</c:v>
                </c:pt>
                <c:pt idx="117">
                  <c:v>954</c:v>
                </c:pt>
                <c:pt idx="118">
                  <c:v>955</c:v>
                </c:pt>
                <c:pt idx="119">
                  <c:v>956</c:v>
                </c:pt>
                <c:pt idx="120">
                  <c:v>957</c:v>
                </c:pt>
                <c:pt idx="121">
                  <c:v>958</c:v>
                </c:pt>
                <c:pt idx="122">
                  <c:v>959</c:v>
                </c:pt>
                <c:pt idx="123">
                  <c:v>960</c:v>
                </c:pt>
                <c:pt idx="124">
                  <c:v>961</c:v>
                </c:pt>
                <c:pt idx="125">
                  <c:v>962</c:v>
                </c:pt>
                <c:pt idx="126">
                  <c:v>963</c:v>
                </c:pt>
                <c:pt idx="127">
                  <c:v>964</c:v>
                </c:pt>
                <c:pt idx="128">
                  <c:v>965</c:v>
                </c:pt>
                <c:pt idx="129">
                  <c:v>966</c:v>
                </c:pt>
                <c:pt idx="130">
                  <c:v>967</c:v>
                </c:pt>
                <c:pt idx="131">
                  <c:v>968</c:v>
                </c:pt>
                <c:pt idx="132">
                  <c:v>969</c:v>
                </c:pt>
                <c:pt idx="133">
                  <c:v>970</c:v>
                </c:pt>
                <c:pt idx="134">
                  <c:v>971</c:v>
                </c:pt>
                <c:pt idx="135">
                  <c:v>972</c:v>
                </c:pt>
                <c:pt idx="136">
                  <c:v>973</c:v>
                </c:pt>
                <c:pt idx="137">
                  <c:v>974</c:v>
                </c:pt>
                <c:pt idx="138">
                  <c:v>975</c:v>
                </c:pt>
                <c:pt idx="139">
                  <c:v>976</c:v>
                </c:pt>
                <c:pt idx="140">
                  <c:v>977</c:v>
                </c:pt>
                <c:pt idx="141">
                  <c:v>978</c:v>
                </c:pt>
                <c:pt idx="142">
                  <c:v>979</c:v>
                </c:pt>
                <c:pt idx="143">
                  <c:v>980</c:v>
                </c:pt>
                <c:pt idx="144">
                  <c:v>981</c:v>
                </c:pt>
                <c:pt idx="145">
                  <c:v>982</c:v>
                </c:pt>
                <c:pt idx="146">
                  <c:v>983</c:v>
                </c:pt>
                <c:pt idx="147">
                  <c:v>984</c:v>
                </c:pt>
                <c:pt idx="148">
                  <c:v>985</c:v>
                </c:pt>
                <c:pt idx="149">
                  <c:v>986</c:v>
                </c:pt>
                <c:pt idx="150">
                  <c:v>987</c:v>
                </c:pt>
                <c:pt idx="151">
                  <c:v>988</c:v>
                </c:pt>
                <c:pt idx="152">
                  <c:v>989</c:v>
                </c:pt>
                <c:pt idx="153">
                  <c:v>990</c:v>
                </c:pt>
                <c:pt idx="154">
                  <c:v>991</c:v>
                </c:pt>
                <c:pt idx="155">
                  <c:v>992</c:v>
                </c:pt>
                <c:pt idx="156">
                  <c:v>993</c:v>
                </c:pt>
                <c:pt idx="157">
                  <c:v>994</c:v>
                </c:pt>
                <c:pt idx="158">
                  <c:v>995</c:v>
                </c:pt>
                <c:pt idx="159">
                  <c:v>996</c:v>
                </c:pt>
                <c:pt idx="160">
                  <c:v>997</c:v>
                </c:pt>
                <c:pt idx="161">
                  <c:v>998</c:v>
                </c:pt>
                <c:pt idx="162">
                  <c:v>999</c:v>
                </c:pt>
                <c:pt idx="163">
                  <c:v>1000</c:v>
                </c:pt>
                <c:pt idx="164">
                  <c:v>1001</c:v>
                </c:pt>
                <c:pt idx="165">
                  <c:v>1002</c:v>
                </c:pt>
                <c:pt idx="166">
                  <c:v>1003</c:v>
                </c:pt>
                <c:pt idx="167">
                  <c:v>1004</c:v>
                </c:pt>
                <c:pt idx="168">
                  <c:v>1005</c:v>
                </c:pt>
                <c:pt idx="169">
                  <c:v>1006</c:v>
                </c:pt>
                <c:pt idx="170">
                  <c:v>1007</c:v>
                </c:pt>
                <c:pt idx="171">
                  <c:v>1008</c:v>
                </c:pt>
                <c:pt idx="172">
                  <c:v>1009</c:v>
                </c:pt>
                <c:pt idx="173">
                  <c:v>1010</c:v>
                </c:pt>
                <c:pt idx="174">
                  <c:v>1011</c:v>
                </c:pt>
                <c:pt idx="175">
                  <c:v>1012</c:v>
                </c:pt>
                <c:pt idx="176">
                  <c:v>1013</c:v>
                </c:pt>
                <c:pt idx="177">
                  <c:v>1014</c:v>
                </c:pt>
                <c:pt idx="178">
                  <c:v>1015</c:v>
                </c:pt>
                <c:pt idx="179">
                  <c:v>1016</c:v>
                </c:pt>
                <c:pt idx="180">
                  <c:v>1017</c:v>
                </c:pt>
                <c:pt idx="181">
                  <c:v>1018</c:v>
                </c:pt>
                <c:pt idx="182">
                  <c:v>1019</c:v>
                </c:pt>
                <c:pt idx="183">
                  <c:v>1020</c:v>
                </c:pt>
                <c:pt idx="184">
                  <c:v>1021</c:v>
                </c:pt>
                <c:pt idx="185">
                  <c:v>1022</c:v>
                </c:pt>
                <c:pt idx="186">
                  <c:v>1023</c:v>
                </c:pt>
                <c:pt idx="187">
                  <c:v>1024</c:v>
                </c:pt>
                <c:pt idx="188">
                  <c:v>1025</c:v>
                </c:pt>
                <c:pt idx="189">
                  <c:v>1026</c:v>
                </c:pt>
                <c:pt idx="190">
                  <c:v>1027</c:v>
                </c:pt>
                <c:pt idx="191">
                  <c:v>1028</c:v>
                </c:pt>
                <c:pt idx="192">
                  <c:v>1029</c:v>
                </c:pt>
                <c:pt idx="193">
                  <c:v>1030</c:v>
                </c:pt>
                <c:pt idx="194">
                  <c:v>1031</c:v>
                </c:pt>
                <c:pt idx="195">
                  <c:v>1032</c:v>
                </c:pt>
                <c:pt idx="196">
                  <c:v>1033</c:v>
                </c:pt>
                <c:pt idx="197">
                  <c:v>1034</c:v>
                </c:pt>
                <c:pt idx="198">
                  <c:v>1035</c:v>
                </c:pt>
                <c:pt idx="199">
                  <c:v>1036</c:v>
                </c:pt>
                <c:pt idx="200">
                  <c:v>1037</c:v>
                </c:pt>
                <c:pt idx="201">
                  <c:v>1038</c:v>
                </c:pt>
                <c:pt idx="202">
                  <c:v>1039</c:v>
                </c:pt>
                <c:pt idx="203">
                  <c:v>1040</c:v>
                </c:pt>
                <c:pt idx="204">
                  <c:v>1041</c:v>
                </c:pt>
                <c:pt idx="205">
                  <c:v>1042</c:v>
                </c:pt>
                <c:pt idx="206">
                  <c:v>1043</c:v>
                </c:pt>
                <c:pt idx="207">
                  <c:v>1044</c:v>
                </c:pt>
                <c:pt idx="208">
                  <c:v>1045</c:v>
                </c:pt>
                <c:pt idx="209">
                  <c:v>1046</c:v>
                </c:pt>
                <c:pt idx="210">
                  <c:v>1047</c:v>
                </c:pt>
                <c:pt idx="211">
                  <c:v>1048</c:v>
                </c:pt>
                <c:pt idx="212">
                  <c:v>1049</c:v>
                </c:pt>
                <c:pt idx="213">
                  <c:v>1050</c:v>
                </c:pt>
                <c:pt idx="214">
                  <c:v>1051</c:v>
                </c:pt>
                <c:pt idx="215">
                  <c:v>1052</c:v>
                </c:pt>
                <c:pt idx="216">
                  <c:v>1053</c:v>
                </c:pt>
                <c:pt idx="217">
                  <c:v>1054</c:v>
                </c:pt>
                <c:pt idx="218">
                  <c:v>1055</c:v>
                </c:pt>
                <c:pt idx="219">
                  <c:v>1056</c:v>
                </c:pt>
                <c:pt idx="220">
                  <c:v>1057</c:v>
                </c:pt>
                <c:pt idx="221">
                  <c:v>1058</c:v>
                </c:pt>
                <c:pt idx="222">
                  <c:v>1059</c:v>
                </c:pt>
                <c:pt idx="223">
                  <c:v>1060</c:v>
                </c:pt>
                <c:pt idx="224">
                  <c:v>1061</c:v>
                </c:pt>
                <c:pt idx="225">
                  <c:v>1062</c:v>
                </c:pt>
                <c:pt idx="226">
                  <c:v>1063</c:v>
                </c:pt>
                <c:pt idx="227">
                  <c:v>1064</c:v>
                </c:pt>
                <c:pt idx="228">
                  <c:v>1065</c:v>
                </c:pt>
                <c:pt idx="229">
                  <c:v>1066</c:v>
                </c:pt>
                <c:pt idx="230">
                  <c:v>1067</c:v>
                </c:pt>
                <c:pt idx="231">
                  <c:v>1068</c:v>
                </c:pt>
                <c:pt idx="232">
                  <c:v>1069</c:v>
                </c:pt>
                <c:pt idx="233">
                  <c:v>1070</c:v>
                </c:pt>
                <c:pt idx="234">
                  <c:v>1071</c:v>
                </c:pt>
                <c:pt idx="235">
                  <c:v>1072</c:v>
                </c:pt>
                <c:pt idx="236">
                  <c:v>1073</c:v>
                </c:pt>
                <c:pt idx="237">
                  <c:v>1074</c:v>
                </c:pt>
                <c:pt idx="238">
                  <c:v>1075</c:v>
                </c:pt>
                <c:pt idx="239">
                  <c:v>1076</c:v>
                </c:pt>
                <c:pt idx="240">
                  <c:v>1077</c:v>
                </c:pt>
                <c:pt idx="241">
                  <c:v>1078</c:v>
                </c:pt>
                <c:pt idx="242">
                  <c:v>1079</c:v>
                </c:pt>
                <c:pt idx="243">
                  <c:v>1080</c:v>
                </c:pt>
                <c:pt idx="244">
                  <c:v>1081</c:v>
                </c:pt>
                <c:pt idx="245">
                  <c:v>1082</c:v>
                </c:pt>
                <c:pt idx="246">
                  <c:v>1083</c:v>
                </c:pt>
                <c:pt idx="247">
                  <c:v>1084</c:v>
                </c:pt>
                <c:pt idx="248">
                  <c:v>1085</c:v>
                </c:pt>
                <c:pt idx="249">
                  <c:v>1086</c:v>
                </c:pt>
                <c:pt idx="250">
                  <c:v>1087</c:v>
                </c:pt>
                <c:pt idx="251">
                  <c:v>1088</c:v>
                </c:pt>
                <c:pt idx="252">
                  <c:v>1089</c:v>
                </c:pt>
                <c:pt idx="253">
                  <c:v>1090</c:v>
                </c:pt>
                <c:pt idx="254">
                  <c:v>1091</c:v>
                </c:pt>
                <c:pt idx="255">
                  <c:v>1092</c:v>
                </c:pt>
                <c:pt idx="256">
                  <c:v>1093</c:v>
                </c:pt>
                <c:pt idx="257">
                  <c:v>1094</c:v>
                </c:pt>
                <c:pt idx="258">
                  <c:v>1095</c:v>
                </c:pt>
                <c:pt idx="259">
                  <c:v>1096</c:v>
                </c:pt>
                <c:pt idx="260">
                  <c:v>1097</c:v>
                </c:pt>
                <c:pt idx="261">
                  <c:v>1098</c:v>
                </c:pt>
                <c:pt idx="262">
                  <c:v>1099</c:v>
                </c:pt>
                <c:pt idx="263">
                  <c:v>1100</c:v>
                </c:pt>
                <c:pt idx="264">
                  <c:v>1101</c:v>
                </c:pt>
                <c:pt idx="265">
                  <c:v>1102</c:v>
                </c:pt>
                <c:pt idx="266">
                  <c:v>1103</c:v>
                </c:pt>
                <c:pt idx="267">
                  <c:v>1104</c:v>
                </c:pt>
                <c:pt idx="268">
                  <c:v>1105</c:v>
                </c:pt>
                <c:pt idx="269">
                  <c:v>1106</c:v>
                </c:pt>
                <c:pt idx="270">
                  <c:v>1107</c:v>
                </c:pt>
                <c:pt idx="271">
                  <c:v>1108</c:v>
                </c:pt>
                <c:pt idx="272">
                  <c:v>1109</c:v>
                </c:pt>
                <c:pt idx="273">
                  <c:v>1110</c:v>
                </c:pt>
                <c:pt idx="274">
                  <c:v>1111</c:v>
                </c:pt>
                <c:pt idx="275">
                  <c:v>1112</c:v>
                </c:pt>
                <c:pt idx="276">
                  <c:v>1113</c:v>
                </c:pt>
                <c:pt idx="277">
                  <c:v>1114</c:v>
                </c:pt>
                <c:pt idx="278">
                  <c:v>1115</c:v>
                </c:pt>
                <c:pt idx="279">
                  <c:v>1116</c:v>
                </c:pt>
                <c:pt idx="280">
                  <c:v>1117</c:v>
                </c:pt>
                <c:pt idx="281">
                  <c:v>1118</c:v>
                </c:pt>
                <c:pt idx="282">
                  <c:v>1119</c:v>
                </c:pt>
                <c:pt idx="283">
                  <c:v>1120</c:v>
                </c:pt>
                <c:pt idx="284">
                  <c:v>1121</c:v>
                </c:pt>
                <c:pt idx="285">
                  <c:v>1122</c:v>
                </c:pt>
                <c:pt idx="286">
                  <c:v>1123</c:v>
                </c:pt>
                <c:pt idx="287">
                  <c:v>1124</c:v>
                </c:pt>
                <c:pt idx="288">
                  <c:v>1125</c:v>
                </c:pt>
                <c:pt idx="289">
                  <c:v>1126</c:v>
                </c:pt>
                <c:pt idx="290">
                  <c:v>1127</c:v>
                </c:pt>
                <c:pt idx="291">
                  <c:v>1128</c:v>
                </c:pt>
                <c:pt idx="292">
                  <c:v>1129</c:v>
                </c:pt>
                <c:pt idx="293">
                  <c:v>1130</c:v>
                </c:pt>
                <c:pt idx="294">
                  <c:v>1131</c:v>
                </c:pt>
                <c:pt idx="295">
                  <c:v>1132</c:v>
                </c:pt>
                <c:pt idx="296">
                  <c:v>1133</c:v>
                </c:pt>
                <c:pt idx="297">
                  <c:v>1134</c:v>
                </c:pt>
                <c:pt idx="298">
                  <c:v>1135</c:v>
                </c:pt>
                <c:pt idx="299">
                  <c:v>1136</c:v>
                </c:pt>
                <c:pt idx="300">
                  <c:v>1137</c:v>
                </c:pt>
                <c:pt idx="301">
                  <c:v>1138</c:v>
                </c:pt>
                <c:pt idx="302">
                  <c:v>1139</c:v>
                </c:pt>
                <c:pt idx="303">
                  <c:v>1140</c:v>
                </c:pt>
                <c:pt idx="304">
                  <c:v>1141</c:v>
                </c:pt>
                <c:pt idx="305">
                  <c:v>1142</c:v>
                </c:pt>
                <c:pt idx="306">
                  <c:v>1143</c:v>
                </c:pt>
                <c:pt idx="307">
                  <c:v>1144</c:v>
                </c:pt>
                <c:pt idx="308">
                  <c:v>1145</c:v>
                </c:pt>
                <c:pt idx="309">
                  <c:v>1146</c:v>
                </c:pt>
                <c:pt idx="310">
                  <c:v>1147</c:v>
                </c:pt>
                <c:pt idx="311">
                  <c:v>1148</c:v>
                </c:pt>
                <c:pt idx="312">
                  <c:v>1149</c:v>
                </c:pt>
                <c:pt idx="313">
                  <c:v>1150</c:v>
                </c:pt>
                <c:pt idx="314">
                  <c:v>1151</c:v>
                </c:pt>
                <c:pt idx="315">
                  <c:v>1152</c:v>
                </c:pt>
                <c:pt idx="316">
                  <c:v>1153</c:v>
                </c:pt>
                <c:pt idx="317">
                  <c:v>1154</c:v>
                </c:pt>
                <c:pt idx="318">
                  <c:v>1155</c:v>
                </c:pt>
                <c:pt idx="319">
                  <c:v>1156</c:v>
                </c:pt>
                <c:pt idx="320">
                  <c:v>1157</c:v>
                </c:pt>
                <c:pt idx="321">
                  <c:v>1158</c:v>
                </c:pt>
                <c:pt idx="322">
                  <c:v>1159</c:v>
                </c:pt>
                <c:pt idx="323">
                  <c:v>1160</c:v>
                </c:pt>
                <c:pt idx="324">
                  <c:v>1161</c:v>
                </c:pt>
                <c:pt idx="325">
                  <c:v>1162</c:v>
                </c:pt>
                <c:pt idx="326">
                  <c:v>1163</c:v>
                </c:pt>
                <c:pt idx="327">
                  <c:v>1164</c:v>
                </c:pt>
                <c:pt idx="328">
                  <c:v>1165</c:v>
                </c:pt>
                <c:pt idx="329">
                  <c:v>1166</c:v>
                </c:pt>
                <c:pt idx="330">
                  <c:v>1167</c:v>
                </c:pt>
                <c:pt idx="331">
                  <c:v>1168</c:v>
                </c:pt>
                <c:pt idx="332">
                  <c:v>1169</c:v>
                </c:pt>
                <c:pt idx="333">
                  <c:v>1170</c:v>
                </c:pt>
                <c:pt idx="334">
                  <c:v>1171</c:v>
                </c:pt>
                <c:pt idx="335">
                  <c:v>1172</c:v>
                </c:pt>
                <c:pt idx="336">
                  <c:v>1173</c:v>
                </c:pt>
                <c:pt idx="337">
                  <c:v>1174</c:v>
                </c:pt>
                <c:pt idx="338">
                  <c:v>1175</c:v>
                </c:pt>
                <c:pt idx="339">
                  <c:v>1176</c:v>
                </c:pt>
                <c:pt idx="340">
                  <c:v>1177</c:v>
                </c:pt>
                <c:pt idx="341">
                  <c:v>1178</c:v>
                </c:pt>
                <c:pt idx="342">
                  <c:v>1179</c:v>
                </c:pt>
                <c:pt idx="343">
                  <c:v>1180</c:v>
                </c:pt>
                <c:pt idx="344">
                  <c:v>1181</c:v>
                </c:pt>
                <c:pt idx="345">
                  <c:v>1182</c:v>
                </c:pt>
                <c:pt idx="346">
                  <c:v>1183</c:v>
                </c:pt>
                <c:pt idx="347">
                  <c:v>1184</c:v>
                </c:pt>
                <c:pt idx="348">
                  <c:v>1185</c:v>
                </c:pt>
                <c:pt idx="349">
                  <c:v>1186</c:v>
                </c:pt>
                <c:pt idx="350">
                  <c:v>1187</c:v>
                </c:pt>
                <c:pt idx="351">
                  <c:v>1188</c:v>
                </c:pt>
                <c:pt idx="352">
                  <c:v>1189</c:v>
                </c:pt>
                <c:pt idx="353">
                  <c:v>1190</c:v>
                </c:pt>
                <c:pt idx="354">
                  <c:v>1191</c:v>
                </c:pt>
                <c:pt idx="355">
                  <c:v>1192</c:v>
                </c:pt>
                <c:pt idx="356">
                  <c:v>1193</c:v>
                </c:pt>
                <c:pt idx="357">
                  <c:v>1194</c:v>
                </c:pt>
                <c:pt idx="358">
                  <c:v>1195</c:v>
                </c:pt>
                <c:pt idx="359">
                  <c:v>1196</c:v>
                </c:pt>
                <c:pt idx="360">
                  <c:v>1197</c:v>
                </c:pt>
                <c:pt idx="361">
                  <c:v>1198</c:v>
                </c:pt>
                <c:pt idx="362">
                  <c:v>1199</c:v>
                </c:pt>
                <c:pt idx="363">
                  <c:v>1200</c:v>
                </c:pt>
                <c:pt idx="364">
                  <c:v>1201</c:v>
                </c:pt>
                <c:pt idx="365">
                  <c:v>1202</c:v>
                </c:pt>
                <c:pt idx="366">
                  <c:v>1203</c:v>
                </c:pt>
                <c:pt idx="367">
                  <c:v>1204</c:v>
                </c:pt>
                <c:pt idx="368">
                  <c:v>1205</c:v>
                </c:pt>
                <c:pt idx="369">
                  <c:v>1206</c:v>
                </c:pt>
                <c:pt idx="370">
                  <c:v>1207</c:v>
                </c:pt>
                <c:pt idx="371">
                  <c:v>1208</c:v>
                </c:pt>
                <c:pt idx="372">
                  <c:v>1209</c:v>
                </c:pt>
                <c:pt idx="373">
                  <c:v>1210</c:v>
                </c:pt>
                <c:pt idx="374">
                  <c:v>1211</c:v>
                </c:pt>
                <c:pt idx="375">
                  <c:v>1212</c:v>
                </c:pt>
                <c:pt idx="376">
                  <c:v>1213</c:v>
                </c:pt>
                <c:pt idx="377">
                  <c:v>1214</c:v>
                </c:pt>
                <c:pt idx="378">
                  <c:v>1215</c:v>
                </c:pt>
                <c:pt idx="379">
                  <c:v>1216</c:v>
                </c:pt>
                <c:pt idx="380">
                  <c:v>1217</c:v>
                </c:pt>
                <c:pt idx="381">
                  <c:v>1218</c:v>
                </c:pt>
                <c:pt idx="382">
                  <c:v>1219</c:v>
                </c:pt>
                <c:pt idx="383">
                  <c:v>1220</c:v>
                </c:pt>
                <c:pt idx="384">
                  <c:v>1221</c:v>
                </c:pt>
                <c:pt idx="385">
                  <c:v>1222</c:v>
                </c:pt>
                <c:pt idx="386">
                  <c:v>1223</c:v>
                </c:pt>
                <c:pt idx="387">
                  <c:v>1224</c:v>
                </c:pt>
                <c:pt idx="388">
                  <c:v>1225</c:v>
                </c:pt>
                <c:pt idx="389">
                  <c:v>1226</c:v>
                </c:pt>
                <c:pt idx="390">
                  <c:v>1227</c:v>
                </c:pt>
                <c:pt idx="391">
                  <c:v>1228</c:v>
                </c:pt>
                <c:pt idx="392">
                  <c:v>1229</c:v>
                </c:pt>
                <c:pt idx="393">
                  <c:v>1230</c:v>
                </c:pt>
                <c:pt idx="394">
                  <c:v>1231</c:v>
                </c:pt>
                <c:pt idx="395">
                  <c:v>1232</c:v>
                </c:pt>
                <c:pt idx="396">
                  <c:v>1233</c:v>
                </c:pt>
                <c:pt idx="397">
                  <c:v>1234</c:v>
                </c:pt>
                <c:pt idx="398">
                  <c:v>1235</c:v>
                </c:pt>
                <c:pt idx="399">
                  <c:v>1236</c:v>
                </c:pt>
                <c:pt idx="400">
                  <c:v>1237</c:v>
                </c:pt>
                <c:pt idx="401">
                  <c:v>1238</c:v>
                </c:pt>
                <c:pt idx="402">
                  <c:v>1239</c:v>
                </c:pt>
                <c:pt idx="403">
                  <c:v>1240</c:v>
                </c:pt>
                <c:pt idx="404">
                  <c:v>1241</c:v>
                </c:pt>
                <c:pt idx="405">
                  <c:v>1242</c:v>
                </c:pt>
                <c:pt idx="406">
                  <c:v>1243</c:v>
                </c:pt>
                <c:pt idx="407">
                  <c:v>1244</c:v>
                </c:pt>
                <c:pt idx="408">
                  <c:v>1245</c:v>
                </c:pt>
                <c:pt idx="409">
                  <c:v>1246</c:v>
                </c:pt>
                <c:pt idx="410">
                  <c:v>1247</c:v>
                </c:pt>
                <c:pt idx="411">
                  <c:v>1248</c:v>
                </c:pt>
                <c:pt idx="412">
                  <c:v>1249</c:v>
                </c:pt>
                <c:pt idx="413">
                  <c:v>1250</c:v>
                </c:pt>
                <c:pt idx="414">
                  <c:v>1251</c:v>
                </c:pt>
                <c:pt idx="415">
                  <c:v>1252</c:v>
                </c:pt>
                <c:pt idx="416">
                  <c:v>1253</c:v>
                </c:pt>
                <c:pt idx="417">
                  <c:v>1254</c:v>
                </c:pt>
                <c:pt idx="418">
                  <c:v>1255</c:v>
                </c:pt>
                <c:pt idx="419">
                  <c:v>1256</c:v>
                </c:pt>
                <c:pt idx="420">
                  <c:v>1257</c:v>
                </c:pt>
                <c:pt idx="421">
                  <c:v>1258</c:v>
                </c:pt>
                <c:pt idx="422">
                  <c:v>1259</c:v>
                </c:pt>
                <c:pt idx="423">
                  <c:v>1260</c:v>
                </c:pt>
                <c:pt idx="424">
                  <c:v>1261</c:v>
                </c:pt>
                <c:pt idx="425">
                  <c:v>1262</c:v>
                </c:pt>
                <c:pt idx="426">
                  <c:v>1263</c:v>
                </c:pt>
                <c:pt idx="427">
                  <c:v>1264</c:v>
                </c:pt>
                <c:pt idx="428">
                  <c:v>1265</c:v>
                </c:pt>
                <c:pt idx="429">
                  <c:v>1266</c:v>
                </c:pt>
                <c:pt idx="430">
                  <c:v>1267</c:v>
                </c:pt>
                <c:pt idx="431">
                  <c:v>1268</c:v>
                </c:pt>
                <c:pt idx="432">
                  <c:v>1269</c:v>
                </c:pt>
                <c:pt idx="433">
                  <c:v>1270</c:v>
                </c:pt>
                <c:pt idx="434">
                  <c:v>1271</c:v>
                </c:pt>
                <c:pt idx="435">
                  <c:v>1272</c:v>
                </c:pt>
                <c:pt idx="436">
                  <c:v>1273</c:v>
                </c:pt>
                <c:pt idx="437">
                  <c:v>1274</c:v>
                </c:pt>
                <c:pt idx="438">
                  <c:v>1275</c:v>
                </c:pt>
                <c:pt idx="439">
                  <c:v>1276</c:v>
                </c:pt>
                <c:pt idx="440">
                  <c:v>1277</c:v>
                </c:pt>
                <c:pt idx="441">
                  <c:v>1278</c:v>
                </c:pt>
                <c:pt idx="442">
                  <c:v>1279</c:v>
                </c:pt>
                <c:pt idx="443">
                  <c:v>1280</c:v>
                </c:pt>
                <c:pt idx="444">
                  <c:v>1281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1288</c:v>
                </c:pt>
                <c:pt idx="452">
                  <c:v>1289</c:v>
                </c:pt>
                <c:pt idx="453">
                  <c:v>1290</c:v>
                </c:pt>
                <c:pt idx="454">
                  <c:v>1291</c:v>
                </c:pt>
                <c:pt idx="455">
                  <c:v>1292</c:v>
                </c:pt>
                <c:pt idx="456">
                  <c:v>1293</c:v>
                </c:pt>
                <c:pt idx="457">
                  <c:v>1294</c:v>
                </c:pt>
                <c:pt idx="458">
                  <c:v>1295</c:v>
                </c:pt>
                <c:pt idx="459">
                  <c:v>1296</c:v>
                </c:pt>
                <c:pt idx="460">
                  <c:v>1297</c:v>
                </c:pt>
                <c:pt idx="461">
                  <c:v>1298</c:v>
                </c:pt>
                <c:pt idx="462">
                  <c:v>1299</c:v>
                </c:pt>
                <c:pt idx="463">
                  <c:v>1300</c:v>
                </c:pt>
                <c:pt idx="464">
                  <c:v>1301</c:v>
                </c:pt>
                <c:pt idx="465">
                  <c:v>1302</c:v>
                </c:pt>
                <c:pt idx="466">
                  <c:v>1303</c:v>
                </c:pt>
                <c:pt idx="467">
                  <c:v>1304</c:v>
                </c:pt>
                <c:pt idx="468">
                  <c:v>1305</c:v>
                </c:pt>
                <c:pt idx="469">
                  <c:v>1306</c:v>
                </c:pt>
                <c:pt idx="470">
                  <c:v>1307</c:v>
                </c:pt>
                <c:pt idx="471">
                  <c:v>1308</c:v>
                </c:pt>
                <c:pt idx="472">
                  <c:v>1309</c:v>
                </c:pt>
                <c:pt idx="473">
                  <c:v>1310</c:v>
                </c:pt>
                <c:pt idx="474">
                  <c:v>1311</c:v>
                </c:pt>
                <c:pt idx="475">
                  <c:v>1312</c:v>
                </c:pt>
                <c:pt idx="476">
                  <c:v>1313</c:v>
                </c:pt>
                <c:pt idx="477">
                  <c:v>1314</c:v>
                </c:pt>
                <c:pt idx="478">
                  <c:v>1315</c:v>
                </c:pt>
                <c:pt idx="479">
                  <c:v>1316</c:v>
                </c:pt>
                <c:pt idx="480">
                  <c:v>1317</c:v>
                </c:pt>
                <c:pt idx="481">
                  <c:v>1318</c:v>
                </c:pt>
                <c:pt idx="482">
                  <c:v>1319</c:v>
                </c:pt>
                <c:pt idx="483">
                  <c:v>1320</c:v>
                </c:pt>
                <c:pt idx="484">
                  <c:v>1321</c:v>
                </c:pt>
                <c:pt idx="485">
                  <c:v>1322</c:v>
                </c:pt>
                <c:pt idx="486">
                  <c:v>1323</c:v>
                </c:pt>
                <c:pt idx="487">
                  <c:v>1324</c:v>
                </c:pt>
                <c:pt idx="488">
                  <c:v>1325</c:v>
                </c:pt>
                <c:pt idx="489">
                  <c:v>1326</c:v>
                </c:pt>
                <c:pt idx="490">
                  <c:v>1327</c:v>
                </c:pt>
                <c:pt idx="491">
                  <c:v>1328</c:v>
                </c:pt>
                <c:pt idx="492">
                  <c:v>1329</c:v>
                </c:pt>
                <c:pt idx="493">
                  <c:v>1330</c:v>
                </c:pt>
                <c:pt idx="494">
                  <c:v>1331</c:v>
                </c:pt>
                <c:pt idx="495">
                  <c:v>1332</c:v>
                </c:pt>
                <c:pt idx="496">
                  <c:v>1333</c:v>
                </c:pt>
                <c:pt idx="497">
                  <c:v>1334</c:v>
                </c:pt>
                <c:pt idx="498">
                  <c:v>1335</c:v>
                </c:pt>
                <c:pt idx="499">
                  <c:v>1336</c:v>
                </c:pt>
                <c:pt idx="500">
                  <c:v>1337</c:v>
                </c:pt>
                <c:pt idx="501">
                  <c:v>1338</c:v>
                </c:pt>
                <c:pt idx="502">
                  <c:v>1339</c:v>
                </c:pt>
                <c:pt idx="503">
                  <c:v>1340</c:v>
                </c:pt>
                <c:pt idx="504">
                  <c:v>1341</c:v>
                </c:pt>
                <c:pt idx="505">
                  <c:v>1342</c:v>
                </c:pt>
                <c:pt idx="506">
                  <c:v>1343</c:v>
                </c:pt>
                <c:pt idx="507">
                  <c:v>1344</c:v>
                </c:pt>
                <c:pt idx="508">
                  <c:v>1345</c:v>
                </c:pt>
                <c:pt idx="509">
                  <c:v>1346</c:v>
                </c:pt>
                <c:pt idx="510">
                  <c:v>1347</c:v>
                </c:pt>
                <c:pt idx="511">
                  <c:v>1348</c:v>
                </c:pt>
                <c:pt idx="512">
                  <c:v>1349</c:v>
                </c:pt>
                <c:pt idx="513">
                  <c:v>1350</c:v>
                </c:pt>
                <c:pt idx="514">
                  <c:v>1351</c:v>
                </c:pt>
                <c:pt idx="515">
                  <c:v>1352</c:v>
                </c:pt>
                <c:pt idx="516">
                  <c:v>1353</c:v>
                </c:pt>
                <c:pt idx="517">
                  <c:v>1354</c:v>
                </c:pt>
                <c:pt idx="518">
                  <c:v>1355</c:v>
                </c:pt>
                <c:pt idx="519">
                  <c:v>1356</c:v>
                </c:pt>
                <c:pt idx="520">
                  <c:v>1357</c:v>
                </c:pt>
                <c:pt idx="521">
                  <c:v>1358</c:v>
                </c:pt>
                <c:pt idx="522">
                  <c:v>1359</c:v>
                </c:pt>
                <c:pt idx="523">
                  <c:v>1360</c:v>
                </c:pt>
                <c:pt idx="524">
                  <c:v>1361</c:v>
                </c:pt>
                <c:pt idx="525">
                  <c:v>1362</c:v>
                </c:pt>
                <c:pt idx="526">
                  <c:v>1363</c:v>
                </c:pt>
                <c:pt idx="527">
                  <c:v>1364</c:v>
                </c:pt>
                <c:pt idx="528">
                  <c:v>1365</c:v>
                </c:pt>
                <c:pt idx="529">
                  <c:v>1366</c:v>
                </c:pt>
                <c:pt idx="530">
                  <c:v>1367</c:v>
                </c:pt>
                <c:pt idx="531">
                  <c:v>1368</c:v>
                </c:pt>
                <c:pt idx="532">
                  <c:v>1369</c:v>
                </c:pt>
                <c:pt idx="533">
                  <c:v>1370</c:v>
                </c:pt>
                <c:pt idx="534">
                  <c:v>1371</c:v>
                </c:pt>
                <c:pt idx="535">
                  <c:v>1372</c:v>
                </c:pt>
                <c:pt idx="536">
                  <c:v>1373</c:v>
                </c:pt>
                <c:pt idx="537">
                  <c:v>1374</c:v>
                </c:pt>
                <c:pt idx="538">
                  <c:v>1375</c:v>
                </c:pt>
                <c:pt idx="539">
                  <c:v>1376</c:v>
                </c:pt>
                <c:pt idx="540">
                  <c:v>1377</c:v>
                </c:pt>
                <c:pt idx="541">
                  <c:v>1378</c:v>
                </c:pt>
                <c:pt idx="542">
                  <c:v>1379</c:v>
                </c:pt>
                <c:pt idx="543">
                  <c:v>1380</c:v>
                </c:pt>
                <c:pt idx="544">
                  <c:v>1381</c:v>
                </c:pt>
                <c:pt idx="545">
                  <c:v>1382</c:v>
                </c:pt>
                <c:pt idx="546">
                  <c:v>1383</c:v>
                </c:pt>
                <c:pt idx="547">
                  <c:v>1384</c:v>
                </c:pt>
                <c:pt idx="548">
                  <c:v>1385</c:v>
                </c:pt>
                <c:pt idx="549">
                  <c:v>1386</c:v>
                </c:pt>
                <c:pt idx="550">
                  <c:v>1387</c:v>
                </c:pt>
                <c:pt idx="551">
                  <c:v>1388</c:v>
                </c:pt>
                <c:pt idx="552">
                  <c:v>1389</c:v>
                </c:pt>
                <c:pt idx="553">
                  <c:v>1390</c:v>
                </c:pt>
                <c:pt idx="554">
                  <c:v>1391</c:v>
                </c:pt>
                <c:pt idx="555">
                  <c:v>1392</c:v>
                </c:pt>
                <c:pt idx="556">
                  <c:v>1393</c:v>
                </c:pt>
                <c:pt idx="557">
                  <c:v>1394</c:v>
                </c:pt>
                <c:pt idx="558">
                  <c:v>1395</c:v>
                </c:pt>
                <c:pt idx="559">
                  <c:v>1396</c:v>
                </c:pt>
                <c:pt idx="560">
                  <c:v>1397</c:v>
                </c:pt>
                <c:pt idx="561">
                  <c:v>1398</c:v>
                </c:pt>
                <c:pt idx="562">
                  <c:v>1399</c:v>
                </c:pt>
                <c:pt idx="563">
                  <c:v>1400</c:v>
                </c:pt>
                <c:pt idx="564">
                  <c:v>1401</c:v>
                </c:pt>
                <c:pt idx="565">
                  <c:v>1402</c:v>
                </c:pt>
                <c:pt idx="566">
                  <c:v>1403</c:v>
                </c:pt>
                <c:pt idx="567">
                  <c:v>1404</c:v>
                </c:pt>
                <c:pt idx="568">
                  <c:v>1405</c:v>
                </c:pt>
                <c:pt idx="569">
                  <c:v>1406</c:v>
                </c:pt>
                <c:pt idx="570">
                  <c:v>1407</c:v>
                </c:pt>
                <c:pt idx="571">
                  <c:v>1408</c:v>
                </c:pt>
                <c:pt idx="572">
                  <c:v>1409</c:v>
                </c:pt>
                <c:pt idx="573">
                  <c:v>1410</c:v>
                </c:pt>
                <c:pt idx="574">
                  <c:v>1411</c:v>
                </c:pt>
                <c:pt idx="575">
                  <c:v>1412</c:v>
                </c:pt>
                <c:pt idx="576">
                  <c:v>1413</c:v>
                </c:pt>
                <c:pt idx="577">
                  <c:v>1414</c:v>
                </c:pt>
                <c:pt idx="578">
                  <c:v>1415</c:v>
                </c:pt>
                <c:pt idx="579">
                  <c:v>1416</c:v>
                </c:pt>
                <c:pt idx="580">
                  <c:v>1417</c:v>
                </c:pt>
                <c:pt idx="581">
                  <c:v>1418</c:v>
                </c:pt>
                <c:pt idx="582">
                  <c:v>1419</c:v>
                </c:pt>
                <c:pt idx="583">
                  <c:v>1420</c:v>
                </c:pt>
                <c:pt idx="584">
                  <c:v>1421</c:v>
                </c:pt>
                <c:pt idx="585">
                  <c:v>1422</c:v>
                </c:pt>
                <c:pt idx="586">
                  <c:v>1423</c:v>
                </c:pt>
                <c:pt idx="587">
                  <c:v>1424</c:v>
                </c:pt>
                <c:pt idx="588">
                  <c:v>1425</c:v>
                </c:pt>
                <c:pt idx="589">
                  <c:v>1426</c:v>
                </c:pt>
                <c:pt idx="590">
                  <c:v>1427</c:v>
                </c:pt>
                <c:pt idx="591">
                  <c:v>1428</c:v>
                </c:pt>
                <c:pt idx="592">
                  <c:v>1429</c:v>
                </c:pt>
                <c:pt idx="593">
                  <c:v>1430</c:v>
                </c:pt>
                <c:pt idx="594">
                  <c:v>1431</c:v>
                </c:pt>
                <c:pt idx="595">
                  <c:v>1432</c:v>
                </c:pt>
                <c:pt idx="596">
                  <c:v>1433</c:v>
                </c:pt>
                <c:pt idx="597">
                  <c:v>1434</c:v>
                </c:pt>
                <c:pt idx="598">
                  <c:v>1435</c:v>
                </c:pt>
                <c:pt idx="599">
                  <c:v>1436</c:v>
                </c:pt>
                <c:pt idx="600">
                  <c:v>1437</c:v>
                </c:pt>
                <c:pt idx="601">
                  <c:v>1438</c:v>
                </c:pt>
                <c:pt idx="602">
                  <c:v>1439</c:v>
                </c:pt>
                <c:pt idx="603">
                  <c:v>1440</c:v>
                </c:pt>
                <c:pt idx="604">
                  <c:v>1441</c:v>
                </c:pt>
                <c:pt idx="605">
                  <c:v>1442</c:v>
                </c:pt>
                <c:pt idx="606">
                  <c:v>1443</c:v>
                </c:pt>
                <c:pt idx="607">
                  <c:v>1444</c:v>
                </c:pt>
                <c:pt idx="608">
                  <c:v>1445</c:v>
                </c:pt>
                <c:pt idx="609">
                  <c:v>1446</c:v>
                </c:pt>
                <c:pt idx="610">
                  <c:v>1447</c:v>
                </c:pt>
                <c:pt idx="611">
                  <c:v>1448</c:v>
                </c:pt>
                <c:pt idx="612">
                  <c:v>1449</c:v>
                </c:pt>
                <c:pt idx="613">
                  <c:v>1450</c:v>
                </c:pt>
                <c:pt idx="614">
                  <c:v>1451</c:v>
                </c:pt>
                <c:pt idx="615">
                  <c:v>1452</c:v>
                </c:pt>
                <c:pt idx="616">
                  <c:v>1453</c:v>
                </c:pt>
                <c:pt idx="617">
                  <c:v>1454</c:v>
                </c:pt>
                <c:pt idx="618">
                  <c:v>1455</c:v>
                </c:pt>
                <c:pt idx="619">
                  <c:v>1456</c:v>
                </c:pt>
                <c:pt idx="620">
                  <c:v>1457</c:v>
                </c:pt>
                <c:pt idx="621">
                  <c:v>1458</c:v>
                </c:pt>
                <c:pt idx="622">
                  <c:v>1459</c:v>
                </c:pt>
                <c:pt idx="623">
                  <c:v>1460</c:v>
                </c:pt>
                <c:pt idx="624">
                  <c:v>1461</c:v>
                </c:pt>
                <c:pt idx="625">
                  <c:v>1462</c:v>
                </c:pt>
                <c:pt idx="626">
                  <c:v>1463</c:v>
                </c:pt>
                <c:pt idx="627">
                  <c:v>1464</c:v>
                </c:pt>
                <c:pt idx="628">
                  <c:v>1465</c:v>
                </c:pt>
                <c:pt idx="629">
                  <c:v>1466</c:v>
                </c:pt>
                <c:pt idx="630">
                  <c:v>1467</c:v>
                </c:pt>
                <c:pt idx="631">
                  <c:v>1468</c:v>
                </c:pt>
                <c:pt idx="632">
                  <c:v>1469</c:v>
                </c:pt>
                <c:pt idx="633">
                  <c:v>1470</c:v>
                </c:pt>
                <c:pt idx="634">
                  <c:v>1471</c:v>
                </c:pt>
                <c:pt idx="635">
                  <c:v>1472</c:v>
                </c:pt>
                <c:pt idx="636">
                  <c:v>1473</c:v>
                </c:pt>
                <c:pt idx="637">
                  <c:v>1474</c:v>
                </c:pt>
                <c:pt idx="638">
                  <c:v>1475</c:v>
                </c:pt>
                <c:pt idx="639">
                  <c:v>1476</c:v>
                </c:pt>
                <c:pt idx="640">
                  <c:v>1477</c:v>
                </c:pt>
                <c:pt idx="641">
                  <c:v>1478</c:v>
                </c:pt>
                <c:pt idx="642">
                  <c:v>1479</c:v>
                </c:pt>
                <c:pt idx="643">
                  <c:v>1480</c:v>
                </c:pt>
                <c:pt idx="644">
                  <c:v>1481</c:v>
                </c:pt>
                <c:pt idx="645">
                  <c:v>1482</c:v>
                </c:pt>
                <c:pt idx="646">
                  <c:v>1483</c:v>
                </c:pt>
                <c:pt idx="647">
                  <c:v>1484</c:v>
                </c:pt>
                <c:pt idx="648">
                  <c:v>1485</c:v>
                </c:pt>
                <c:pt idx="649">
                  <c:v>1486</c:v>
                </c:pt>
                <c:pt idx="650">
                  <c:v>1487</c:v>
                </c:pt>
                <c:pt idx="651">
                  <c:v>1488</c:v>
                </c:pt>
                <c:pt idx="652">
                  <c:v>1489</c:v>
                </c:pt>
                <c:pt idx="653">
                  <c:v>1490</c:v>
                </c:pt>
                <c:pt idx="654">
                  <c:v>1491</c:v>
                </c:pt>
                <c:pt idx="655">
                  <c:v>1492</c:v>
                </c:pt>
                <c:pt idx="656">
                  <c:v>1493</c:v>
                </c:pt>
                <c:pt idx="657">
                  <c:v>1494</c:v>
                </c:pt>
                <c:pt idx="658">
                  <c:v>1495</c:v>
                </c:pt>
                <c:pt idx="659">
                  <c:v>1496</c:v>
                </c:pt>
                <c:pt idx="660">
                  <c:v>1497</c:v>
                </c:pt>
                <c:pt idx="661">
                  <c:v>1498</c:v>
                </c:pt>
                <c:pt idx="662">
                  <c:v>1499</c:v>
                </c:pt>
                <c:pt idx="663">
                  <c:v>1500</c:v>
                </c:pt>
                <c:pt idx="664">
                  <c:v>1501</c:v>
                </c:pt>
                <c:pt idx="665">
                  <c:v>1502</c:v>
                </c:pt>
                <c:pt idx="666">
                  <c:v>1503</c:v>
                </c:pt>
                <c:pt idx="667">
                  <c:v>1504</c:v>
                </c:pt>
                <c:pt idx="668">
                  <c:v>1505</c:v>
                </c:pt>
                <c:pt idx="669">
                  <c:v>1506</c:v>
                </c:pt>
                <c:pt idx="670">
                  <c:v>1507</c:v>
                </c:pt>
                <c:pt idx="671">
                  <c:v>1508</c:v>
                </c:pt>
                <c:pt idx="672">
                  <c:v>1509</c:v>
                </c:pt>
                <c:pt idx="673">
                  <c:v>1510</c:v>
                </c:pt>
                <c:pt idx="674">
                  <c:v>1511</c:v>
                </c:pt>
                <c:pt idx="675">
                  <c:v>1512</c:v>
                </c:pt>
                <c:pt idx="676">
                  <c:v>1513</c:v>
                </c:pt>
                <c:pt idx="677">
                  <c:v>1514</c:v>
                </c:pt>
                <c:pt idx="678">
                  <c:v>1515</c:v>
                </c:pt>
                <c:pt idx="679">
                  <c:v>1516</c:v>
                </c:pt>
                <c:pt idx="680">
                  <c:v>1517</c:v>
                </c:pt>
                <c:pt idx="681">
                  <c:v>1518</c:v>
                </c:pt>
                <c:pt idx="682">
                  <c:v>1519</c:v>
                </c:pt>
                <c:pt idx="683">
                  <c:v>1520</c:v>
                </c:pt>
                <c:pt idx="684">
                  <c:v>1521</c:v>
                </c:pt>
                <c:pt idx="685">
                  <c:v>1522</c:v>
                </c:pt>
                <c:pt idx="686">
                  <c:v>1523</c:v>
                </c:pt>
                <c:pt idx="687">
                  <c:v>1524</c:v>
                </c:pt>
                <c:pt idx="688">
                  <c:v>1525</c:v>
                </c:pt>
                <c:pt idx="689">
                  <c:v>1526</c:v>
                </c:pt>
                <c:pt idx="690">
                  <c:v>1527</c:v>
                </c:pt>
                <c:pt idx="691">
                  <c:v>1528</c:v>
                </c:pt>
                <c:pt idx="692">
                  <c:v>1529</c:v>
                </c:pt>
                <c:pt idx="693">
                  <c:v>1530</c:v>
                </c:pt>
                <c:pt idx="694">
                  <c:v>1531</c:v>
                </c:pt>
                <c:pt idx="695">
                  <c:v>1532</c:v>
                </c:pt>
                <c:pt idx="696">
                  <c:v>1533</c:v>
                </c:pt>
                <c:pt idx="697">
                  <c:v>1534</c:v>
                </c:pt>
                <c:pt idx="698">
                  <c:v>1535</c:v>
                </c:pt>
                <c:pt idx="699">
                  <c:v>1536</c:v>
                </c:pt>
                <c:pt idx="700">
                  <c:v>1537</c:v>
                </c:pt>
                <c:pt idx="701">
                  <c:v>1538</c:v>
                </c:pt>
                <c:pt idx="702">
                  <c:v>1539</c:v>
                </c:pt>
                <c:pt idx="703">
                  <c:v>1540</c:v>
                </c:pt>
                <c:pt idx="704">
                  <c:v>1541</c:v>
                </c:pt>
                <c:pt idx="705">
                  <c:v>1542</c:v>
                </c:pt>
                <c:pt idx="706">
                  <c:v>1543</c:v>
                </c:pt>
                <c:pt idx="707">
                  <c:v>1544</c:v>
                </c:pt>
                <c:pt idx="708">
                  <c:v>1545</c:v>
                </c:pt>
                <c:pt idx="709">
                  <c:v>1546</c:v>
                </c:pt>
                <c:pt idx="710">
                  <c:v>1547</c:v>
                </c:pt>
                <c:pt idx="711">
                  <c:v>1548</c:v>
                </c:pt>
                <c:pt idx="712">
                  <c:v>1549</c:v>
                </c:pt>
                <c:pt idx="713">
                  <c:v>1550</c:v>
                </c:pt>
                <c:pt idx="714">
                  <c:v>1551</c:v>
                </c:pt>
                <c:pt idx="715">
                  <c:v>1552</c:v>
                </c:pt>
                <c:pt idx="716">
                  <c:v>1553</c:v>
                </c:pt>
                <c:pt idx="717">
                  <c:v>1554</c:v>
                </c:pt>
                <c:pt idx="718">
                  <c:v>1555</c:v>
                </c:pt>
                <c:pt idx="719">
                  <c:v>1556</c:v>
                </c:pt>
                <c:pt idx="720">
                  <c:v>1557</c:v>
                </c:pt>
                <c:pt idx="721">
                  <c:v>1558</c:v>
                </c:pt>
                <c:pt idx="722">
                  <c:v>1559</c:v>
                </c:pt>
                <c:pt idx="723">
                  <c:v>1560</c:v>
                </c:pt>
                <c:pt idx="724">
                  <c:v>1561</c:v>
                </c:pt>
                <c:pt idx="725">
                  <c:v>1562</c:v>
                </c:pt>
                <c:pt idx="726">
                  <c:v>1563</c:v>
                </c:pt>
                <c:pt idx="727">
                  <c:v>1564</c:v>
                </c:pt>
                <c:pt idx="728">
                  <c:v>1565</c:v>
                </c:pt>
                <c:pt idx="729">
                  <c:v>1566</c:v>
                </c:pt>
                <c:pt idx="730">
                  <c:v>1567</c:v>
                </c:pt>
                <c:pt idx="731">
                  <c:v>1568</c:v>
                </c:pt>
                <c:pt idx="732">
                  <c:v>1569</c:v>
                </c:pt>
                <c:pt idx="733">
                  <c:v>1570</c:v>
                </c:pt>
                <c:pt idx="734">
                  <c:v>1571</c:v>
                </c:pt>
                <c:pt idx="735">
                  <c:v>1572</c:v>
                </c:pt>
                <c:pt idx="736">
                  <c:v>1573</c:v>
                </c:pt>
                <c:pt idx="737">
                  <c:v>1574</c:v>
                </c:pt>
                <c:pt idx="738">
                  <c:v>1575</c:v>
                </c:pt>
                <c:pt idx="739">
                  <c:v>1576</c:v>
                </c:pt>
                <c:pt idx="740">
                  <c:v>1577</c:v>
                </c:pt>
                <c:pt idx="741">
                  <c:v>1578</c:v>
                </c:pt>
                <c:pt idx="742">
                  <c:v>1579</c:v>
                </c:pt>
                <c:pt idx="743">
                  <c:v>1580</c:v>
                </c:pt>
                <c:pt idx="744">
                  <c:v>1581</c:v>
                </c:pt>
                <c:pt idx="745">
                  <c:v>1582</c:v>
                </c:pt>
                <c:pt idx="746">
                  <c:v>1583</c:v>
                </c:pt>
                <c:pt idx="747">
                  <c:v>1584</c:v>
                </c:pt>
                <c:pt idx="748">
                  <c:v>1585</c:v>
                </c:pt>
                <c:pt idx="749">
                  <c:v>1586</c:v>
                </c:pt>
                <c:pt idx="750">
                  <c:v>1587</c:v>
                </c:pt>
                <c:pt idx="751">
                  <c:v>1588</c:v>
                </c:pt>
                <c:pt idx="752">
                  <c:v>1589</c:v>
                </c:pt>
                <c:pt idx="753">
                  <c:v>1590</c:v>
                </c:pt>
                <c:pt idx="754">
                  <c:v>1591</c:v>
                </c:pt>
                <c:pt idx="755">
                  <c:v>1592</c:v>
                </c:pt>
                <c:pt idx="756">
                  <c:v>1593</c:v>
                </c:pt>
                <c:pt idx="757">
                  <c:v>1594</c:v>
                </c:pt>
                <c:pt idx="758">
                  <c:v>1595</c:v>
                </c:pt>
                <c:pt idx="759">
                  <c:v>1596</c:v>
                </c:pt>
                <c:pt idx="760">
                  <c:v>1597</c:v>
                </c:pt>
                <c:pt idx="761">
                  <c:v>1598</c:v>
                </c:pt>
                <c:pt idx="762">
                  <c:v>1599</c:v>
                </c:pt>
                <c:pt idx="763">
                  <c:v>1600</c:v>
                </c:pt>
                <c:pt idx="764">
                  <c:v>1601</c:v>
                </c:pt>
                <c:pt idx="765">
                  <c:v>1602</c:v>
                </c:pt>
                <c:pt idx="766">
                  <c:v>1603</c:v>
                </c:pt>
              </c:numCache>
            </c:numRef>
          </c:xVal>
          <c:yVal>
            <c:numRef>
              <c:f>Graph!$B$815:$B$1579</c:f>
              <c:numCache>
                <c:formatCode>General</c:formatCode>
                <c:ptCount val="7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0-4C98-945C-D0E672BE09CE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Graph!$A$814:$A$1580</c:f>
              <c:numCache>
                <c:formatCode>General</c:formatCode>
                <c:ptCount val="767"/>
                <c:pt idx="0">
                  <c:v>837</c:v>
                </c:pt>
                <c:pt idx="1">
                  <c:v>838</c:v>
                </c:pt>
                <c:pt idx="2">
                  <c:v>839</c:v>
                </c:pt>
                <c:pt idx="3">
                  <c:v>840</c:v>
                </c:pt>
                <c:pt idx="4">
                  <c:v>841</c:v>
                </c:pt>
                <c:pt idx="5">
                  <c:v>842</c:v>
                </c:pt>
                <c:pt idx="6">
                  <c:v>843</c:v>
                </c:pt>
                <c:pt idx="7">
                  <c:v>844</c:v>
                </c:pt>
                <c:pt idx="8">
                  <c:v>845</c:v>
                </c:pt>
                <c:pt idx="9">
                  <c:v>846</c:v>
                </c:pt>
                <c:pt idx="10">
                  <c:v>847</c:v>
                </c:pt>
                <c:pt idx="11">
                  <c:v>848</c:v>
                </c:pt>
                <c:pt idx="12">
                  <c:v>849</c:v>
                </c:pt>
                <c:pt idx="13">
                  <c:v>850</c:v>
                </c:pt>
                <c:pt idx="14">
                  <c:v>851</c:v>
                </c:pt>
                <c:pt idx="15">
                  <c:v>852</c:v>
                </c:pt>
                <c:pt idx="16">
                  <c:v>853</c:v>
                </c:pt>
                <c:pt idx="17">
                  <c:v>854</c:v>
                </c:pt>
                <c:pt idx="18">
                  <c:v>855</c:v>
                </c:pt>
                <c:pt idx="19">
                  <c:v>856</c:v>
                </c:pt>
                <c:pt idx="20">
                  <c:v>857</c:v>
                </c:pt>
                <c:pt idx="21">
                  <c:v>858</c:v>
                </c:pt>
                <c:pt idx="22">
                  <c:v>859</c:v>
                </c:pt>
                <c:pt idx="23">
                  <c:v>860</c:v>
                </c:pt>
                <c:pt idx="24">
                  <c:v>861</c:v>
                </c:pt>
                <c:pt idx="25">
                  <c:v>862</c:v>
                </c:pt>
                <c:pt idx="26">
                  <c:v>863</c:v>
                </c:pt>
                <c:pt idx="27">
                  <c:v>864</c:v>
                </c:pt>
                <c:pt idx="28">
                  <c:v>865</c:v>
                </c:pt>
                <c:pt idx="29">
                  <c:v>866</c:v>
                </c:pt>
                <c:pt idx="30">
                  <c:v>867</c:v>
                </c:pt>
                <c:pt idx="31">
                  <c:v>868</c:v>
                </c:pt>
                <c:pt idx="32">
                  <c:v>869</c:v>
                </c:pt>
                <c:pt idx="33">
                  <c:v>870</c:v>
                </c:pt>
                <c:pt idx="34">
                  <c:v>871</c:v>
                </c:pt>
                <c:pt idx="35">
                  <c:v>872</c:v>
                </c:pt>
                <c:pt idx="36">
                  <c:v>873</c:v>
                </c:pt>
                <c:pt idx="37">
                  <c:v>874</c:v>
                </c:pt>
                <c:pt idx="38">
                  <c:v>875</c:v>
                </c:pt>
                <c:pt idx="39">
                  <c:v>876</c:v>
                </c:pt>
                <c:pt idx="40">
                  <c:v>877</c:v>
                </c:pt>
                <c:pt idx="41">
                  <c:v>878</c:v>
                </c:pt>
                <c:pt idx="42">
                  <c:v>879</c:v>
                </c:pt>
                <c:pt idx="43">
                  <c:v>880</c:v>
                </c:pt>
                <c:pt idx="44">
                  <c:v>881</c:v>
                </c:pt>
                <c:pt idx="45">
                  <c:v>882</c:v>
                </c:pt>
                <c:pt idx="46">
                  <c:v>883</c:v>
                </c:pt>
                <c:pt idx="47">
                  <c:v>884</c:v>
                </c:pt>
                <c:pt idx="48">
                  <c:v>885</c:v>
                </c:pt>
                <c:pt idx="49">
                  <c:v>886</c:v>
                </c:pt>
                <c:pt idx="50">
                  <c:v>887</c:v>
                </c:pt>
                <c:pt idx="51">
                  <c:v>888</c:v>
                </c:pt>
                <c:pt idx="52">
                  <c:v>889</c:v>
                </c:pt>
                <c:pt idx="53">
                  <c:v>890</c:v>
                </c:pt>
                <c:pt idx="54">
                  <c:v>891</c:v>
                </c:pt>
                <c:pt idx="55">
                  <c:v>892</c:v>
                </c:pt>
                <c:pt idx="56">
                  <c:v>893</c:v>
                </c:pt>
                <c:pt idx="57">
                  <c:v>894</c:v>
                </c:pt>
                <c:pt idx="58">
                  <c:v>895</c:v>
                </c:pt>
                <c:pt idx="59">
                  <c:v>896</c:v>
                </c:pt>
                <c:pt idx="60">
                  <c:v>897</c:v>
                </c:pt>
                <c:pt idx="61">
                  <c:v>898</c:v>
                </c:pt>
                <c:pt idx="62">
                  <c:v>899</c:v>
                </c:pt>
                <c:pt idx="63">
                  <c:v>900</c:v>
                </c:pt>
                <c:pt idx="64">
                  <c:v>901</c:v>
                </c:pt>
                <c:pt idx="65">
                  <c:v>902</c:v>
                </c:pt>
                <c:pt idx="66">
                  <c:v>903</c:v>
                </c:pt>
                <c:pt idx="67">
                  <c:v>904</c:v>
                </c:pt>
                <c:pt idx="68">
                  <c:v>905</c:v>
                </c:pt>
                <c:pt idx="69">
                  <c:v>906</c:v>
                </c:pt>
                <c:pt idx="70">
                  <c:v>907</c:v>
                </c:pt>
                <c:pt idx="71">
                  <c:v>908</c:v>
                </c:pt>
                <c:pt idx="72">
                  <c:v>909</c:v>
                </c:pt>
                <c:pt idx="73">
                  <c:v>910</c:v>
                </c:pt>
                <c:pt idx="74">
                  <c:v>911</c:v>
                </c:pt>
                <c:pt idx="75">
                  <c:v>912</c:v>
                </c:pt>
                <c:pt idx="76">
                  <c:v>913</c:v>
                </c:pt>
                <c:pt idx="77">
                  <c:v>914</c:v>
                </c:pt>
                <c:pt idx="78">
                  <c:v>915</c:v>
                </c:pt>
                <c:pt idx="79">
                  <c:v>916</c:v>
                </c:pt>
                <c:pt idx="80">
                  <c:v>917</c:v>
                </c:pt>
                <c:pt idx="81">
                  <c:v>918</c:v>
                </c:pt>
                <c:pt idx="82">
                  <c:v>919</c:v>
                </c:pt>
                <c:pt idx="83">
                  <c:v>920</c:v>
                </c:pt>
                <c:pt idx="84">
                  <c:v>921</c:v>
                </c:pt>
                <c:pt idx="85">
                  <c:v>922</c:v>
                </c:pt>
                <c:pt idx="86">
                  <c:v>923</c:v>
                </c:pt>
                <c:pt idx="87">
                  <c:v>924</c:v>
                </c:pt>
                <c:pt idx="88">
                  <c:v>925</c:v>
                </c:pt>
                <c:pt idx="89">
                  <c:v>926</c:v>
                </c:pt>
                <c:pt idx="90">
                  <c:v>927</c:v>
                </c:pt>
                <c:pt idx="91">
                  <c:v>928</c:v>
                </c:pt>
                <c:pt idx="92">
                  <c:v>929</c:v>
                </c:pt>
                <c:pt idx="93">
                  <c:v>930</c:v>
                </c:pt>
                <c:pt idx="94">
                  <c:v>931</c:v>
                </c:pt>
                <c:pt idx="95">
                  <c:v>932</c:v>
                </c:pt>
                <c:pt idx="96">
                  <c:v>933</c:v>
                </c:pt>
                <c:pt idx="97">
                  <c:v>934</c:v>
                </c:pt>
                <c:pt idx="98">
                  <c:v>935</c:v>
                </c:pt>
                <c:pt idx="99">
                  <c:v>936</c:v>
                </c:pt>
                <c:pt idx="100">
                  <c:v>937</c:v>
                </c:pt>
                <c:pt idx="101">
                  <c:v>938</c:v>
                </c:pt>
                <c:pt idx="102">
                  <c:v>939</c:v>
                </c:pt>
                <c:pt idx="103">
                  <c:v>940</c:v>
                </c:pt>
                <c:pt idx="104">
                  <c:v>941</c:v>
                </c:pt>
                <c:pt idx="105">
                  <c:v>942</c:v>
                </c:pt>
                <c:pt idx="106">
                  <c:v>943</c:v>
                </c:pt>
                <c:pt idx="107">
                  <c:v>944</c:v>
                </c:pt>
                <c:pt idx="108">
                  <c:v>945</c:v>
                </c:pt>
                <c:pt idx="109">
                  <c:v>946</c:v>
                </c:pt>
                <c:pt idx="110">
                  <c:v>947</c:v>
                </c:pt>
                <c:pt idx="111">
                  <c:v>948</c:v>
                </c:pt>
                <c:pt idx="112">
                  <c:v>949</c:v>
                </c:pt>
                <c:pt idx="113">
                  <c:v>950</c:v>
                </c:pt>
                <c:pt idx="114">
                  <c:v>951</c:v>
                </c:pt>
                <c:pt idx="115">
                  <c:v>952</c:v>
                </c:pt>
                <c:pt idx="116">
                  <c:v>953</c:v>
                </c:pt>
                <c:pt idx="117">
                  <c:v>954</c:v>
                </c:pt>
                <c:pt idx="118">
                  <c:v>955</c:v>
                </c:pt>
                <c:pt idx="119">
                  <c:v>956</c:v>
                </c:pt>
                <c:pt idx="120">
                  <c:v>957</c:v>
                </c:pt>
                <c:pt idx="121">
                  <c:v>958</c:v>
                </c:pt>
                <c:pt idx="122">
                  <c:v>959</c:v>
                </c:pt>
                <c:pt idx="123">
                  <c:v>960</c:v>
                </c:pt>
                <c:pt idx="124">
                  <c:v>961</c:v>
                </c:pt>
                <c:pt idx="125">
                  <c:v>962</c:v>
                </c:pt>
                <c:pt idx="126">
                  <c:v>963</c:v>
                </c:pt>
                <c:pt idx="127">
                  <c:v>964</c:v>
                </c:pt>
                <c:pt idx="128">
                  <c:v>965</c:v>
                </c:pt>
                <c:pt idx="129">
                  <c:v>966</c:v>
                </c:pt>
                <c:pt idx="130">
                  <c:v>967</c:v>
                </c:pt>
                <c:pt idx="131">
                  <c:v>968</c:v>
                </c:pt>
                <c:pt idx="132">
                  <c:v>969</c:v>
                </c:pt>
                <c:pt idx="133">
                  <c:v>970</c:v>
                </c:pt>
                <c:pt idx="134">
                  <c:v>971</c:v>
                </c:pt>
                <c:pt idx="135">
                  <c:v>972</c:v>
                </c:pt>
                <c:pt idx="136">
                  <c:v>973</c:v>
                </c:pt>
                <c:pt idx="137">
                  <c:v>974</c:v>
                </c:pt>
                <c:pt idx="138">
                  <c:v>975</c:v>
                </c:pt>
                <c:pt idx="139">
                  <c:v>976</c:v>
                </c:pt>
                <c:pt idx="140">
                  <c:v>977</c:v>
                </c:pt>
                <c:pt idx="141">
                  <c:v>978</c:v>
                </c:pt>
                <c:pt idx="142">
                  <c:v>979</c:v>
                </c:pt>
                <c:pt idx="143">
                  <c:v>980</c:v>
                </c:pt>
                <c:pt idx="144">
                  <c:v>981</c:v>
                </c:pt>
                <c:pt idx="145">
                  <c:v>982</c:v>
                </c:pt>
                <c:pt idx="146">
                  <c:v>983</c:v>
                </c:pt>
                <c:pt idx="147">
                  <c:v>984</c:v>
                </c:pt>
                <c:pt idx="148">
                  <c:v>985</c:v>
                </c:pt>
                <c:pt idx="149">
                  <c:v>986</c:v>
                </c:pt>
                <c:pt idx="150">
                  <c:v>987</c:v>
                </c:pt>
                <c:pt idx="151">
                  <c:v>988</c:v>
                </c:pt>
                <c:pt idx="152">
                  <c:v>989</c:v>
                </c:pt>
                <c:pt idx="153">
                  <c:v>990</c:v>
                </c:pt>
                <c:pt idx="154">
                  <c:v>991</c:v>
                </c:pt>
                <c:pt idx="155">
                  <c:v>992</c:v>
                </c:pt>
                <c:pt idx="156">
                  <c:v>993</c:v>
                </c:pt>
                <c:pt idx="157">
                  <c:v>994</c:v>
                </c:pt>
                <c:pt idx="158">
                  <c:v>995</c:v>
                </c:pt>
                <c:pt idx="159">
                  <c:v>996</c:v>
                </c:pt>
                <c:pt idx="160">
                  <c:v>997</c:v>
                </c:pt>
                <c:pt idx="161">
                  <c:v>998</c:v>
                </c:pt>
                <c:pt idx="162">
                  <c:v>999</c:v>
                </c:pt>
                <c:pt idx="163">
                  <c:v>1000</c:v>
                </c:pt>
                <c:pt idx="164">
                  <c:v>1001</c:v>
                </c:pt>
                <c:pt idx="165">
                  <c:v>1002</c:v>
                </c:pt>
                <c:pt idx="166">
                  <c:v>1003</c:v>
                </c:pt>
                <c:pt idx="167">
                  <c:v>1004</c:v>
                </c:pt>
                <c:pt idx="168">
                  <c:v>1005</c:v>
                </c:pt>
                <c:pt idx="169">
                  <c:v>1006</c:v>
                </c:pt>
                <c:pt idx="170">
                  <c:v>1007</c:v>
                </c:pt>
                <c:pt idx="171">
                  <c:v>1008</c:v>
                </c:pt>
                <c:pt idx="172">
                  <c:v>1009</c:v>
                </c:pt>
                <c:pt idx="173">
                  <c:v>1010</c:v>
                </c:pt>
                <c:pt idx="174">
                  <c:v>1011</c:v>
                </c:pt>
                <c:pt idx="175">
                  <c:v>1012</c:v>
                </c:pt>
                <c:pt idx="176">
                  <c:v>1013</c:v>
                </c:pt>
                <c:pt idx="177">
                  <c:v>1014</c:v>
                </c:pt>
                <c:pt idx="178">
                  <c:v>1015</c:v>
                </c:pt>
                <c:pt idx="179">
                  <c:v>1016</c:v>
                </c:pt>
                <c:pt idx="180">
                  <c:v>1017</c:v>
                </c:pt>
                <c:pt idx="181">
                  <c:v>1018</c:v>
                </c:pt>
                <c:pt idx="182">
                  <c:v>1019</c:v>
                </c:pt>
                <c:pt idx="183">
                  <c:v>1020</c:v>
                </c:pt>
                <c:pt idx="184">
                  <c:v>1021</c:v>
                </c:pt>
                <c:pt idx="185">
                  <c:v>1022</c:v>
                </c:pt>
                <c:pt idx="186">
                  <c:v>1023</c:v>
                </c:pt>
                <c:pt idx="187">
                  <c:v>1024</c:v>
                </c:pt>
                <c:pt idx="188">
                  <c:v>1025</c:v>
                </c:pt>
                <c:pt idx="189">
                  <c:v>1026</c:v>
                </c:pt>
                <c:pt idx="190">
                  <c:v>1027</c:v>
                </c:pt>
                <c:pt idx="191">
                  <c:v>1028</c:v>
                </c:pt>
                <c:pt idx="192">
                  <c:v>1029</c:v>
                </c:pt>
                <c:pt idx="193">
                  <c:v>1030</c:v>
                </c:pt>
                <c:pt idx="194">
                  <c:v>1031</c:v>
                </c:pt>
                <c:pt idx="195">
                  <c:v>1032</c:v>
                </c:pt>
                <c:pt idx="196">
                  <c:v>1033</c:v>
                </c:pt>
                <c:pt idx="197">
                  <c:v>1034</c:v>
                </c:pt>
                <c:pt idx="198">
                  <c:v>1035</c:v>
                </c:pt>
                <c:pt idx="199">
                  <c:v>1036</c:v>
                </c:pt>
                <c:pt idx="200">
                  <c:v>1037</c:v>
                </c:pt>
                <c:pt idx="201">
                  <c:v>1038</c:v>
                </c:pt>
                <c:pt idx="202">
                  <c:v>1039</c:v>
                </c:pt>
                <c:pt idx="203">
                  <c:v>1040</c:v>
                </c:pt>
                <c:pt idx="204">
                  <c:v>1041</c:v>
                </c:pt>
                <c:pt idx="205">
                  <c:v>1042</c:v>
                </c:pt>
                <c:pt idx="206">
                  <c:v>1043</c:v>
                </c:pt>
                <c:pt idx="207">
                  <c:v>1044</c:v>
                </c:pt>
                <c:pt idx="208">
                  <c:v>1045</c:v>
                </c:pt>
                <c:pt idx="209">
                  <c:v>1046</c:v>
                </c:pt>
                <c:pt idx="210">
                  <c:v>1047</c:v>
                </c:pt>
                <c:pt idx="211">
                  <c:v>1048</c:v>
                </c:pt>
                <c:pt idx="212">
                  <c:v>1049</c:v>
                </c:pt>
                <c:pt idx="213">
                  <c:v>1050</c:v>
                </c:pt>
                <c:pt idx="214">
                  <c:v>1051</c:v>
                </c:pt>
                <c:pt idx="215">
                  <c:v>1052</c:v>
                </c:pt>
                <c:pt idx="216">
                  <c:v>1053</c:v>
                </c:pt>
                <c:pt idx="217">
                  <c:v>1054</c:v>
                </c:pt>
                <c:pt idx="218">
                  <c:v>1055</c:v>
                </c:pt>
                <c:pt idx="219">
                  <c:v>1056</c:v>
                </c:pt>
                <c:pt idx="220">
                  <c:v>1057</c:v>
                </c:pt>
                <c:pt idx="221">
                  <c:v>1058</c:v>
                </c:pt>
                <c:pt idx="222">
                  <c:v>1059</c:v>
                </c:pt>
                <c:pt idx="223">
                  <c:v>1060</c:v>
                </c:pt>
                <c:pt idx="224">
                  <c:v>1061</c:v>
                </c:pt>
                <c:pt idx="225">
                  <c:v>1062</c:v>
                </c:pt>
                <c:pt idx="226">
                  <c:v>1063</c:v>
                </c:pt>
                <c:pt idx="227">
                  <c:v>1064</c:v>
                </c:pt>
                <c:pt idx="228">
                  <c:v>1065</c:v>
                </c:pt>
                <c:pt idx="229">
                  <c:v>1066</c:v>
                </c:pt>
                <c:pt idx="230">
                  <c:v>1067</c:v>
                </c:pt>
                <c:pt idx="231">
                  <c:v>1068</c:v>
                </c:pt>
                <c:pt idx="232">
                  <c:v>1069</c:v>
                </c:pt>
                <c:pt idx="233">
                  <c:v>1070</c:v>
                </c:pt>
                <c:pt idx="234">
                  <c:v>1071</c:v>
                </c:pt>
                <c:pt idx="235">
                  <c:v>1072</c:v>
                </c:pt>
                <c:pt idx="236">
                  <c:v>1073</c:v>
                </c:pt>
                <c:pt idx="237">
                  <c:v>1074</c:v>
                </c:pt>
                <c:pt idx="238">
                  <c:v>1075</c:v>
                </c:pt>
                <c:pt idx="239">
                  <c:v>1076</c:v>
                </c:pt>
                <c:pt idx="240">
                  <c:v>1077</c:v>
                </c:pt>
                <c:pt idx="241">
                  <c:v>1078</c:v>
                </c:pt>
                <c:pt idx="242">
                  <c:v>1079</c:v>
                </c:pt>
                <c:pt idx="243">
                  <c:v>1080</c:v>
                </c:pt>
                <c:pt idx="244">
                  <c:v>1081</c:v>
                </c:pt>
                <c:pt idx="245">
                  <c:v>1082</c:v>
                </c:pt>
                <c:pt idx="246">
                  <c:v>1083</c:v>
                </c:pt>
                <c:pt idx="247">
                  <c:v>1084</c:v>
                </c:pt>
                <c:pt idx="248">
                  <c:v>1085</c:v>
                </c:pt>
                <c:pt idx="249">
                  <c:v>1086</c:v>
                </c:pt>
                <c:pt idx="250">
                  <c:v>1087</c:v>
                </c:pt>
                <c:pt idx="251">
                  <c:v>1088</c:v>
                </c:pt>
                <c:pt idx="252">
                  <c:v>1089</c:v>
                </c:pt>
                <c:pt idx="253">
                  <c:v>1090</c:v>
                </c:pt>
                <c:pt idx="254">
                  <c:v>1091</c:v>
                </c:pt>
                <c:pt idx="255">
                  <c:v>1092</c:v>
                </c:pt>
                <c:pt idx="256">
                  <c:v>1093</c:v>
                </c:pt>
                <c:pt idx="257">
                  <c:v>1094</c:v>
                </c:pt>
                <c:pt idx="258">
                  <c:v>1095</c:v>
                </c:pt>
                <c:pt idx="259">
                  <c:v>1096</c:v>
                </c:pt>
                <c:pt idx="260">
                  <c:v>1097</c:v>
                </c:pt>
                <c:pt idx="261">
                  <c:v>1098</c:v>
                </c:pt>
                <c:pt idx="262">
                  <c:v>1099</c:v>
                </c:pt>
                <c:pt idx="263">
                  <c:v>1100</c:v>
                </c:pt>
                <c:pt idx="264">
                  <c:v>1101</c:v>
                </c:pt>
                <c:pt idx="265">
                  <c:v>1102</c:v>
                </c:pt>
                <c:pt idx="266">
                  <c:v>1103</c:v>
                </c:pt>
                <c:pt idx="267">
                  <c:v>1104</c:v>
                </c:pt>
                <c:pt idx="268">
                  <c:v>1105</c:v>
                </c:pt>
                <c:pt idx="269">
                  <c:v>1106</c:v>
                </c:pt>
                <c:pt idx="270">
                  <c:v>1107</c:v>
                </c:pt>
                <c:pt idx="271">
                  <c:v>1108</c:v>
                </c:pt>
                <c:pt idx="272">
                  <c:v>1109</c:v>
                </c:pt>
                <c:pt idx="273">
                  <c:v>1110</c:v>
                </c:pt>
                <c:pt idx="274">
                  <c:v>1111</c:v>
                </c:pt>
                <c:pt idx="275">
                  <c:v>1112</c:v>
                </c:pt>
                <c:pt idx="276">
                  <c:v>1113</c:v>
                </c:pt>
                <c:pt idx="277">
                  <c:v>1114</c:v>
                </c:pt>
                <c:pt idx="278">
                  <c:v>1115</c:v>
                </c:pt>
                <c:pt idx="279">
                  <c:v>1116</c:v>
                </c:pt>
                <c:pt idx="280">
                  <c:v>1117</c:v>
                </c:pt>
                <c:pt idx="281">
                  <c:v>1118</c:v>
                </c:pt>
                <c:pt idx="282">
                  <c:v>1119</c:v>
                </c:pt>
                <c:pt idx="283">
                  <c:v>1120</c:v>
                </c:pt>
                <c:pt idx="284">
                  <c:v>1121</c:v>
                </c:pt>
                <c:pt idx="285">
                  <c:v>1122</c:v>
                </c:pt>
                <c:pt idx="286">
                  <c:v>1123</c:v>
                </c:pt>
                <c:pt idx="287">
                  <c:v>1124</c:v>
                </c:pt>
                <c:pt idx="288">
                  <c:v>1125</c:v>
                </c:pt>
                <c:pt idx="289">
                  <c:v>1126</c:v>
                </c:pt>
                <c:pt idx="290">
                  <c:v>1127</c:v>
                </c:pt>
                <c:pt idx="291">
                  <c:v>1128</c:v>
                </c:pt>
                <c:pt idx="292">
                  <c:v>1129</c:v>
                </c:pt>
                <c:pt idx="293">
                  <c:v>1130</c:v>
                </c:pt>
                <c:pt idx="294">
                  <c:v>1131</c:v>
                </c:pt>
                <c:pt idx="295">
                  <c:v>1132</c:v>
                </c:pt>
                <c:pt idx="296">
                  <c:v>1133</c:v>
                </c:pt>
                <c:pt idx="297">
                  <c:v>1134</c:v>
                </c:pt>
                <c:pt idx="298">
                  <c:v>1135</c:v>
                </c:pt>
                <c:pt idx="299">
                  <c:v>1136</c:v>
                </c:pt>
                <c:pt idx="300">
                  <c:v>1137</c:v>
                </c:pt>
                <c:pt idx="301">
                  <c:v>1138</c:v>
                </c:pt>
                <c:pt idx="302">
                  <c:v>1139</c:v>
                </c:pt>
                <c:pt idx="303">
                  <c:v>1140</c:v>
                </c:pt>
                <c:pt idx="304">
                  <c:v>1141</c:v>
                </c:pt>
                <c:pt idx="305">
                  <c:v>1142</c:v>
                </c:pt>
                <c:pt idx="306">
                  <c:v>1143</c:v>
                </c:pt>
                <c:pt idx="307">
                  <c:v>1144</c:v>
                </c:pt>
                <c:pt idx="308">
                  <c:v>1145</c:v>
                </c:pt>
                <c:pt idx="309">
                  <c:v>1146</c:v>
                </c:pt>
                <c:pt idx="310">
                  <c:v>1147</c:v>
                </c:pt>
                <c:pt idx="311">
                  <c:v>1148</c:v>
                </c:pt>
                <c:pt idx="312">
                  <c:v>1149</c:v>
                </c:pt>
                <c:pt idx="313">
                  <c:v>1150</c:v>
                </c:pt>
                <c:pt idx="314">
                  <c:v>1151</c:v>
                </c:pt>
                <c:pt idx="315">
                  <c:v>1152</c:v>
                </c:pt>
                <c:pt idx="316">
                  <c:v>1153</c:v>
                </c:pt>
                <c:pt idx="317">
                  <c:v>1154</c:v>
                </c:pt>
                <c:pt idx="318">
                  <c:v>1155</c:v>
                </c:pt>
                <c:pt idx="319">
                  <c:v>1156</c:v>
                </c:pt>
                <c:pt idx="320">
                  <c:v>1157</c:v>
                </c:pt>
                <c:pt idx="321">
                  <c:v>1158</c:v>
                </c:pt>
                <c:pt idx="322">
                  <c:v>1159</c:v>
                </c:pt>
                <c:pt idx="323">
                  <c:v>1160</c:v>
                </c:pt>
                <c:pt idx="324">
                  <c:v>1161</c:v>
                </c:pt>
                <c:pt idx="325">
                  <c:v>1162</c:v>
                </c:pt>
                <c:pt idx="326">
                  <c:v>1163</c:v>
                </c:pt>
                <c:pt idx="327">
                  <c:v>1164</c:v>
                </c:pt>
                <c:pt idx="328">
                  <c:v>1165</c:v>
                </c:pt>
                <c:pt idx="329">
                  <c:v>1166</c:v>
                </c:pt>
                <c:pt idx="330">
                  <c:v>1167</c:v>
                </c:pt>
                <c:pt idx="331">
                  <c:v>1168</c:v>
                </c:pt>
                <c:pt idx="332">
                  <c:v>1169</c:v>
                </c:pt>
                <c:pt idx="333">
                  <c:v>1170</c:v>
                </c:pt>
                <c:pt idx="334">
                  <c:v>1171</c:v>
                </c:pt>
                <c:pt idx="335">
                  <c:v>1172</c:v>
                </c:pt>
                <c:pt idx="336">
                  <c:v>1173</c:v>
                </c:pt>
                <c:pt idx="337">
                  <c:v>1174</c:v>
                </c:pt>
                <c:pt idx="338">
                  <c:v>1175</c:v>
                </c:pt>
                <c:pt idx="339">
                  <c:v>1176</c:v>
                </c:pt>
                <c:pt idx="340">
                  <c:v>1177</c:v>
                </c:pt>
                <c:pt idx="341">
                  <c:v>1178</c:v>
                </c:pt>
                <c:pt idx="342">
                  <c:v>1179</c:v>
                </c:pt>
                <c:pt idx="343">
                  <c:v>1180</c:v>
                </c:pt>
                <c:pt idx="344">
                  <c:v>1181</c:v>
                </c:pt>
                <c:pt idx="345">
                  <c:v>1182</c:v>
                </c:pt>
                <c:pt idx="346">
                  <c:v>1183</c:v>
                </c:pt>
                <c:pt idx="347">
                  <c:v>1184</c:v>
                </c:pt>
                <c:pt idx="348">
                  <c:v>1185</c:v>
                </c:pt>
                <c:pt idx="349">
                  <c:v>1186</c:v>
                </c:pt>
                <c:pt idx="350">
                  <c:v>1187</c:v>
                </c:pt>
                <c:pt idx="351">
                  <c:v>1188</c:v>
                </c:pt>
                <c:pt idx="352">
                  <c:v>1189</c:v>
                </c:pt>
                <c:pt idx="353">
                  <c:v>1190</c:v>
                </c:pt>
                <c:pt idx="354">
                  <c:v>1191</c:v>
                </c:pt>
                <c:pt idx="355">
                  <c:v>1192</c:v>
                </c:pt>
                <c:pt idx="356">
                  <c:v>1193</c:v>
                </c:pt>
                <c:pt idx="357">
                  <c:v>1194</c:v>
                </c:pt>
                <c:pt idx="358">
                  <c:v>1195</c:v>
                </c:pt>
                <c:pt idx="359">
                  <c:v>1196</c:v>
                </c:pt>
                <c:pt idx="360">
                  <c:v>1197</c:v>
                </c:pt>
                <c:pt idx="361">
                  <c:v>1198</c:v>
                </c:pt>
                <c:pt idx="362">
                  <c:v>1199</c:v>
                </c:pt>
                <c:pt idx="363">
                  <c:v>1200</c:v>
                </c:pt>
                <c:pt idx="364">
                  <c:v>1201</c:v>
                </c:pt>
                <c:pt idx="365">
                  <c:v>1202</c:v>
                </c:pt>
                <c:pt idx="366">
                  <c:v>1203</c:v>
                </c:pt>
                <c:pt idx="367">
                  <c:v>1204</c:v>
                </c:pt>
                <c:pt idx="368">
                  <c:v>1205</c:v>
                </c:pt>
                <c:pt idx="369">
                  <c:v>1206</c:v>
                </c:pt>
                <c:pt idx="370">
                  <c:v>1207</c:v>
                </c:pt>
                <c:pt idx="371">
                  <c:v>1208</c:v>
                </c:pt>
                <c:pt idx="372">
                  <c:v>1209</c:v>
                </c:pt>
                <c:pt idx="373">
                  <c:v>1210</c:v>
                </c:pt>
                <c:pt idx="374">
                  <c:v>1211</c:v>
                </c:pt>
                <c:pt idx="375">
                  <c:v>1212</c:v>
                </c:pt>
                <c:pt idx="376">
                  <c:v>1213</c:v>
                </c:pt>
                <c:pt idx="377">
                  <c:v>1214</c:v>
                </c:pt>
                <c:pt idx="378">
                  <c:v>1215</c:v>
                </c:pt>
                <c:pt idx="379">
                  <c:v>1216</c:v>
                </c:pt>
                <c:pt idx="380">
                  <c:v>1217</c:v>
                </c:pt>
                <c:pt idx="381">
                  <c:v>1218</c:v>
                </c:pt>
                <c:pt idx="382">
                  <c:v>1219</c:v>
                </c:pt>
                <c:pt idx="383">
                  <c:v>1220</c:v>
                </c:pt>
                <c:pt idx="384">
                  <c:v>1221</c:v>
                </c:pt>
                <c:pt idx="385">
                  <c:v>1222</c:v>
                </c:pt>
                <c:pt idx="386">
                  <c:v>1223</c:v>
                </c:pt>
                <c:pt idx="387">
                  <c:v>1224</c:v>
                </c:pt>
                <c:pt idx="388">
                  <c:v>1225</c:v>
                </c:pt>
                <c:pt idx="389">
                  <c:v>1226</c:v>
                </c:pt>
                <c:pt idx="390">
                  <c:v>1227</c:v>
                </c:pt>
                <c:pt idx="391">
                  <c:v>1228</c:v>
                </c:pt>
                <c:pt idx="392">
                  <c:v>1229</c:v>
                </c:pt>
                <c:pt idx="393">
                  <c:v>1230</c:v>
                </c:pt>
                <c:pt idx="394">
                  <c:v>1231</c:v>
                </c:pt>
                <c:pt idx="395">
                  <c:v>1232</c:v>
                </c:pt>
                <c:pt idx="396">
                  <c:v>1233</c:v>
                </c:pt>
                <c:pt idx="397">
                  <c:v>1234</c:v>
                </c:pt>
                <c:pt idx="398">
                  <c:v>1235</c:v>
                </c:pt>
                <c:pt idx="399">
                  <c:v>1236</c:v>
                </c:pt>
                <c:pt idx="400">
                  <c:v>1237</c:v>
                </c:pt>
                <c:pt idx="401">
                  <c:v>1238</c:v>
                </c:pt>
                <c:pt idx="402">
                  <c:v>1239</c:v>
                </c:pt>
                <c:pt idx="403">
                  <c:v>1240</c:v>
                </c:pt>
                <c:pt idx="404">
                  <c:v>1241</c:v>
                </c:pt>
                <c:pt idx="405">
                  <c:v>1242</c:v>
                </c:pt>
                <c:pt idx="406">
                  <c:v>1243</c:v>
                </c:pt>
                <c:pt idx="407">
                  <c:v>1244</c:v>
                </c:pt>
                <c:pt idx="408">
                  <c:v>1245</c:v>
                </c:pt>
                <c:pt idx="409">
                  <c:v>1246</c:v>
                </c:pt>
                <c:pt idx="410">
                  <c:v>1247</c:v>
                </c:pt>
                <c:pt idx="411">
                  <c:v>1248</c:v>
                </c:pt>
                <c:pt idx="412">
                  <c:v>1249</c:v>
                </c:pt>
                <c:pt idx="413">
                  <c:v>1250</c:v>
                </c:pt>
                <c:pt idx="414">
                  <c:v>1251</c:v>
                </c:pt>
                <c:pt idx="415">
                  <c:v>1252</c:v>
                </c:pt>
                <c:pt idx="416">
                  <c:v>1253</c:v>
                </c:pt>
                <c:pt idx="417">
                  <c:v>1254</c:v>
                </c:pt>
                <c:pt idx="418">
                  <c:v>1255</c:v>
                </c:pt>
                <c:pt idx="419">
                  <c:v>1256</c:v>
                </c:pt>
                <c:pt idx="420">
                  <c:v>1257</c:v>
                </c:pt>
                <c:pt idx="421">
                  <c:v>1258</c:v>
                </c:pt>
                <c:pt idx="422">
                  <c:v>1259</c:v>
                </c:pt>
                <c:pt idx="423">
                  <c:v>1260</c:v>
                </c:pt>
                <c:pt idx="424">
                  <c:v>1261</c:v>
                </c:pt>
                <c:pt idx="425">
                  <c:v>1262</c:v>
                </c:pt>
                <c:pt idx="426">
                  <c:v>1263</c:v>
                </c:pt>
                <c:pt idx="427">
                  <c:v>1264</c:v>
                </c:pt>
                <c:pt idx="428">
                  <c:v>1265</c:v>
                </c:pt>
                <c:pt idx="429">
                  <c:v>1266</c:v>
                </c:pt>
                <c:pt idx="430">
                  <c:v>1267</c:v>
                </c:pt>
                <c:pt idx="431">
                  <c:v>1268</c:v>
                </c:pt>
                <c:pt idx="432">
                  <c:v>1269</c:v>
                </c:pt>
                <c:pt idx="433">
                  <c:v>1270</c:v>
                </c:pt>
                <c:pt idx="434">
                  <c:v>1271</c:v>
                </c:pt>
                <c:pt idx="435">
                  <c:v>1272</c:v>
                </c:pt>
                <c:pt idx="436">
                  <c:v>1273</c:v>
                </c:pt>
                <c:pt idx="437">
                  <c:v>1274</c:v>
                </c:pt>
                <c:pt idx="438">
                  <c:v>1275</c:v>
                </c:pt>
                <c:pt idx="439">
                  <c:v>1276</c:v>
                </c:pt>
                <c:pt idx="440">
                  <c:v>1277</c:v>
                </c:pt>
                <c:pt idx="441">
                  <c:v>1278</c:v>
                </c:pt>
                <c:pt idx="442">
                  <c:v>1279</c:v>
                </c:pt>
                <c:pt idx="443">
                  <c:v>1280</c:v>
                </c:pt>
                <c:pt idx="444">
                  <c:v>1281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1288</c:v>
                </c:pt>
                <c:pt idx="452">
                  <c:v>1289</c:v>
                </c:pt>
                <c:pt idx="453">
                  <c:v>1290</c:v>
                </c:pt>
                <c:pt idx="454">
                  <c:v>1291</c:v>
                </c:pt>
                <c:pt idx="455">
                  <c:v>1292</c:v>
                </c:pt>
                <c:pt idx="456">
                  <c:v>1293</c:v>
                </c:pt>
                <c:pt idx="457">
                  <c:v>1294</c:v>
                </c:pt>
                <c:pt idx="458">
                  <c:v>1295</c:v>
                </c:pt>
                <c:pt idx="459">
                  <c:v>1296</c:v>
                </c:pt>
                <c:pt idx="460">
                  <c:v>1297</c:v>
                </c:pt>
                <c:pt idx="461">
                  <c:v>1298</c:v>
                </c:pt>
                <c:pt idx="462">
                  <c:v>1299</c:v>
                </c:pt>
                <c:pt idx="463">
                  <c:v>1300</c:v>
                </c:pt>
                <c:pt idx="464">
                  <c:v>1301</c:v>
                </c:pt>
                <c:pt idx="465">
                  <c:v>1302</c:v>
                </c:pt>
                <c:pt idx="466">
                  <c:v>1303</c:v>
                </c:pt>
                <c:pt idx="467">
                  <c:v>1304</c:v>
                </c:pt>
                <c:pt idx="468">
                  <c:v>1305</c:v>
                </c:pt>
                <c:pt idx="469">
                  <c:v>1306</c:v>
                </c:pt>
                <c:pt idx="470">
                  <c:v>1307</c:v>
                </c:pt>
                <c:pt idx="471">
                  <c:v>1308</c:v>
                </c:pt>
                <c:pt idx="472">
                  <c:v>1309</c:v>
                </c:pt>
                <c:pt idx="473">
                  <c:v>1310</c:v>
                </c:pt>
                <c:pt idx="474">
                  <c:v>1311</c:v>
                </c:pt>
                <c:pt idx="475">
                  <c:v>1312</c:v>
                </c:pt>
                <c:pt idx="476">
                  <c:v>1313</c:v>
                </c:pt>
                <c:pt idx="477">
                  <c:v>1314</c:v>
                </c:pt>
                <c:pt idx="478">
                  <c:v>1315</c:v>
                </c:pt>
                <c:pt idx="479">
                  <c:v>1316</c:v>
                </c:pt>
                <c:pt idx="480">
                  <c:v>1317</c:v>
                </c:pt>
                <c:pt idx="481">
                  <c:v>1318</c:v>
                </c:pt>
                <c:pt idx="482">
                  <c:v>1319</c:v>
                </c:pt>
                <c:pt idx="483">
                  <c:v>1320</c:v>
                </c:pt>
                <c:pt idx="484">
                  <c:v>1321</c:v>
                </c:pt>
                <c:pt idx="485">
                  <c:v>1322</c:v>
                </c:pt>
                <c:pt idx="486">
                  <c:v>1323</c:v>
                </c:pt>
                <c:pt idx="487">
                  <c:v>1324</c:v>
                </c:pt>
                <c:pt idx="488">
                  <c:v>1325</c:v>
                </c:pt>
                <c:pt idx="489">
                  <c:v>1326</c:v>
                </c:pt>
                <c:pt idx="490">
                  <c:v>1327</c:v>
                </c:pt>
                <c:pt idx="491">
                  <c:v>1328</c:v>
                </c:pt>
                <c:pt idx="492">
                  <c:v>1329</c:v>
                </c:pt>
                <c:pt idx="493">
                  <c:v>1330</c:v>
                </c:pt>
                <c:pt idx="494">
                  <c:v>1331</c:v>
                </c:pt>
                <c:pt idx="495">
                  <c:v>1332</c:v>
                </c:pt>
                <c:pt idx="496">
                  <c:v>1333</c:v>
                </c:pt>
                <c:pt idx="497">
                  <c:v>1334</c:v>
                </c:pt>
                <c:pt idx="498">
                  <c:v>1335</c:v>
                </c:pt>
                <c:pt idx="499">
                  <c:v>1336</c:v>
                </c:pt>
                <c:pt idx="500">
                  <c:v>1337</c:v>
                </c:pt>
                <c:pt idx="501">
                  <c:v>1338</c:v>
                </c:pt>
                <c:pt idx="502">
                  <c:v>1339</c:v>
                </c:pt>
                <c:pt idx="503">
                  <c:v>1340</c:v>
                </c:pt>
                <c:pt idx="504">
                  <c:v>1341</c:v>
                </c:pt>
                <c:pt idx="505">
                  <c:v>1342</c:v>
                </c:pt>
                <c:pt idx="506">
                  <c:v>1343</c:v>
                </c:pt>
                <c:pt idx="507">
                  <c:v>1344</c:v>
                </c:pt>
                <c:pt idx="508">
                  <c:v>1345</c:v>
                </c:pt>
                <c:pt idx="509">
                  <c:v>1346</c:v>
                </c:pt>
                <c:pt idx="510">
                  <c:v>1347</c:v>
                </c:pt>
                <c:pt idx="511">
                  <c:v>1348</c:v>
                </c:pt>
                <c:pt idx="512">
                  <c:v>1349</c:v>
                </c:pt>
                <c:pt idx="513">
                  <c:v>1350</c:v>
                </c:pt>
                <c:pt idx="514">
                  <c:v>1351</c:v>
                </c:pt>
                <c:pt idx="515">
                  <c:v>1352</c:v>
                </c:pt>
                <c:pt idx="516">
                  <c:v>1353</c:v>
                </c:pt>
                <c:pt idx="517">
                  <c:v>1354</c:v>
                </c:pt>
                <c:pt idx="518">
                  <c:v>1355</c:v>
                </c:pt>
                <c:pt idx="519">
                  <c:v>1356</c:v>
                </c:pt>
                <c:pt idx="520">
                  <c:v>1357</c:v>
                </c:pt>
                <c:pt idx="521">
                  <c:v>1358</c:v>
                </c:pt>
                <c:pt idx="522">
                  <c:v>1359</c:v>
                </c:pt>
                <c:pt idx="523">
                  <c:v>1360</c:v>
                </c:pt>
                <c:pt idx="524">
                  <c:v>1361</c:v>
                </c:pt>
                <c:pt idx="525">
                  <c:v>1362</c:v>
                </c:pt>
                <c:pt idx="526">
                  <c:v>1363</c:v>
                </c:pt>
                <c:pt idx="527">
                  <c:v>1364</c:v>
                </c:pt>
                <c:pt idx="528">
                  <c:v>1365</c:v>
                </c:pt>
                <c:pt idx="529">
                  <c:v>1366</c:v>
                </c:pt>
                <c:pt idx="530">
                  <c:v>1367</c:v>
                </c:pt>
                <c:pt idx="531">
                  <c:v>1368</c:v>
                </c:pt>
                <c:pt idx="532">
                  <c:v>1369</c:v>
                </c:pt>
                <c:pt idx="533">
                  <c:v>1370</c:v>
                </c:pt>
                <c:pt idx="534">
                  <c:v>1371</c:v>
                </c:pt>
                <c:pt idx="535">
                  <c:v>1372</c:v>
                </c:pt>
                <c:pt idx="536">
                  <c:v>1373</c:v>
                </c:pt>
                <c:pt idx="537">
                  <c:v>1374</c:v>
                </c:pt>
                <c:pt idx="538">
                  <c:v>1375</c:v>
                </c:pt>
                <c:pt idx="539">
                  <c:v>1376</c:v>
                </c:pt>
                <c:pt idx="540">
                  <c:v>1377</c:v>
                </c:pt>
                <c:pt idx="541">
                  <c:v>1378</c:v>
                </c:pt>
                <c:pt idx="542">
                  <c:v>1379</c:v>
                </c:pt>
                <c:pt idx="543">
                  <c:v>1380</c:v>
                </c:pt>
                <c:pt idx="544">
                  <c:v>1381</c:v>
                </c:pt>
                <c:pt idx="545">
                  <c:v>1382</c:v>
                </c:pt>
                <c:pt idx="546">
                  <c:v>1383</c:v>
                </c:pt>
                <c:pt idx="547">
                  <c:v>1384</c:v>
                </c:pt>
                <c:pt idx="548">
                  <c:v>1385</c:v>
                </c:pt>
                <c:pt idx="549">
                  <c:v>1386</c:v>
                </c:pt>
                <c:pt idx="550">
                  <c:v>1387</c:v>
                </c:pt>
                <c:pt idx="551">
                  <c:v>1388</c:v>
                </c:pt>
                <c:pt idx="552">
                  <c:v>1389</c:v>
                </c:pt>
                <c:pt idx="553">
                  <c:v>1390</c:v>
                </c:pt>
                <c:pt idx="554">
                  <c:v>1391</c:v>
                </c:pt>
                <c:pt idx="555">
                  <c:v>1392</c:v>
                </c:pt>
                <c:pt idx="556">
                  <c:v>1393</c:v>
                </c:pt>
                <c:pt idx="557">
                  <c:v>1394</c:v>
                </c:pt>
                <c:pt idx="558">
                  <c:v>1395</c:v>
                </c:pt>
                <c:pt idx="559">
                  <c:v>1396</c:v>
                </c:pt>
                <c:pt idx="560">
                  <c:v>1397</c:v>
                </c:pt>
                <c:pt idx="561">
                  <c:v>1398</c:v>
                </c:pt>
                <c:pt idx="562">
                  <c:v>1399</c:v>
                </c:pt>
                <c:pt idx="563">
                  <c:v>1400</c:v>
                </c:pt>
                <c:pt idx="564">
                  <c:v>1401</c:v>
                </c:pt>
                <c:pt idx="565">
                  <c:v>1402</c:v>
                </c:pt>
                <c:pt idx="566">
                  <c:v>1403</c:v>
                </c:pt>
                <c:pt idx="567">
                  <c:v>1404</c:v>
                </c:pt>
                <c:pt idx="568">
                  <c:v>1405</c:v>
                </c:pt>
                <c:pt idx="569">
                  <c:v>1406</c:v>
                </c:pt>
                <c:pt idx="570">
                  <c:v>1407</c:v>
                </c:pt>
                <c:pt idx="571">
                  <c:v>1408</c:v>
                </c:pt>
                <c:pt idx="572">
                  <c:v>1409</c:v>
                </c:pt>
                <c:pt idx="573">
                  <c:v>1410</c:v>
                </c:pt>
                <c:pt idx="574">
                  <c:v>1411</c:v>
                </c:pt>
                <c:pt idx="575">
                  <c:v>1412</c:v>
                </c:pt>
                <c:pt idx="576">
                  <c:v>1413</c:v>
                </c:pt>
                <c:pt idx="577">
                  <c:v>1414</c:v>
                </c:pt>
                <c:pt idx="578">
                  <c:v>1415</c:v>
                </c:pt>
                <c:pt idx="579">
                  <c:v>1416</c:v>
                </c:pt>
                <c:pt idx="580">
                  <c:v>1417</c:v>
                </c:pt>
                <c:pt idx="581">
                  <c:v>1418</c:v>
                </c:pt>
                <c:pt idx="582">
                  <c:v>1419</c:v>
                </c:pt>
                <c:pt idx="583">
                  <c:v>1420</c:v>
                </c:pt>
                <c:pt idx="584">
                  <c:v>1421</c:v>
                </c:pt>
                <c:pt idx="585">
                  <c:v>1422</c:v>
                </c:pt>
                <c:pt idx="586">
                  <c:v>1423</c:v>
                </c:pt>
                <c:pt idx="587">
                  <c:v>1424</c:v>
                </c:pt>
                <c:pt idx="588">
                  <c:v>1425</c:v>
                </c:pt>
                <c:pt idx="589">
                  <c:v>1426</c:v>
                </c:pt>
                <c:pt idx="590">
                  <c:v>1427</c:v>
                </c:pt>
                <c:pt idx="591">
                  <c:v>1428</c:v>
                </c:pt>
                <c:pt idx="592">
                  <c:v>1429</c:v>
                </c:pt>
                <c:pt idx="593">
                  <c:v>1430</c:v>
                </c:pt>
                <c:pt idx="594">
                  <c:v>1431</c:v>
                </c:pt>
                <c:pt idx="595">
                  <c:v>1432</c:v>
                </c:pt>
                <c:pt idx="596">
                  <c:v>1433</c:v>
                </c:pt>
                <c:pt idx="597">
                  <c:v>1434</c:v>
                </c:pt>
                <c:pt idx="598">
                  <c:v>1435</c:v>
                </c:pt>
                <c:pt idx="599">
                  <c:v>1436</c:v>
                </c:pt>
                <c:pt idx="600">
                  <c:v>1437</c:v>
                </c:pt>
                <c:pt idx="601">
                  <c:v>1438</c:v>
                </c:pt>
                <c:pt idx="602">
                  <c:v>1439</c:v>
                </c:pt>
                <c:pt idx="603">
                  <c:v>1440</c:v>
                </c:pt>
                <c:pt idx="604">
                  <c:v>1441</c:v>
                </c:pt>
                <c:pt idx="605">
                  <c:v>1442</c:v>
                </c:pt>
                <c:pt idx="606">
                  <c:v>1443</c:v>
                </c:pt>
                <c:pt idx="607">
                  <c:v>1444</c:v>
                </c:pt>
                <c:pt idx="608">
                  <c:v>1445</c:v>
                </c:pt>
                <c:pt idx="609">
                  <c:v>1446</c:v>
                </c:pt>
                <c:pt idx="610">
                  <c:v>1447</c:v>
                </c:pt>
                <c:pt idx="611">
                  <c:v>1448</c:v>
                </c:pt>
                <c:pt idx="612">
                  <c:v>1449</c:v>
                </c:pt>
                <c:pt idx="613">
                  <c:v>1450</c:v>
                </c:pt>
                <c:pt idx="614">
                  <c:v>1451</c:v>
                </c:pt>
                <c:pt idx="615">
                  <c:v>1452</c:v>
                </c:pt>
                <c:pt idx="616">
                  <c:v>1453</c:v>
                </c:pt>
                <c:pt idx="617">
                  <c:v>1454</c:v>
                </c:pt>
                <c:pt idx="618">
                  <c:v>1455</c:v>
                </c:pt>
                <c:pt idx="619">
                  <c:v>1456</c:v>
                </c:pt>
                <c:pt idx="620">
                  <c:v>1457</c:v>
                </c:pt>
                <c:pt idx="621">
                  <c:v>1458</c:v>
                </c:pt>
                <c:pt idx="622">
                  <c:v>1459</c:v>
                </c:pt>
                <c:pt idx="623">
                  <c:v>1460</c:v>
                </c:pt>
                <c:pt idx="624">
                  <c:v>1461</c:v>
                </c:pt>
                <c:pt idx="625">
                  <c:v>1462</c:v>
                </c:pt>
                <c:pt idx="626">
                  <c:v>1463</c:v>
                </c:pt>
                <c:pt idx="627">
                  <c:v>1464</c:v>
                </c:pt>
                <c:pt idx="628">
                  <c:v>1465</c:v>
                </c:pt>
                <c:pt idx="629">
                  <c:v>1466</c:v>
                </c:pt>
                <c:pt idx="630">
                  <c:v>1467</c:v>
                </c:pt>
                <c:pt idx="631">
                  <c:v>1468</c:v>
                </c:pt>
                <c:pt idx="632">
                  <c:v>1469</c:v>
                </c:pt>
                <c:pt idx="633">
                  <c:v>1470</c:v>
                </c:pt>
                <c:pt idx="634">
                  <c:v>1471</c:v>
                </c:pt>
                <c:pt idx="635">
                  <c:v>1472</c:v>
                </c:pt>
                <c:pt idx="636">
                  <c:v>1473</c:v>
                </c:pt>
                <c:pt idx="637">
                  <c:v>1474</c:v>
                </c:pt>
                <c:pt idx="638">
                  <c:v>1475</c:v>
                </c:pt>
                <c:pt idx="639">
                  <c:v>1476</c:v>
                </c:pt>
                <c:pt idx="640">
                  <c:v>1477</c:v>
                </c:pt>
                <c:pt idx="641">
                  <c:v>1478</c:v>
                </c:pt>
                <c:pt idx="642">
                  <c:v>1479</c:v>
                </c:pt>
                <c:pt idx="643">
                  <c:v>1480</c:v>
                </c:pt>
                <c:pt idx="644">
                  <c:v>1481</c:v>
                </c:pt>
                <c:pt idx="645">
                  <c:v>1482</c:v>
                </c:pt>
                <c:pt idx="646">
                  <c:v>1483</c:v>
                </c:pt>
                <c:pt idx="647">
                  <c:v>1484</c:v>
                </c:pt>
                <c:pt idx="648">
                  <c:v>1485</c:v>
                </c:pt>
                <c:pt idx="649">
                  <c:v>1486</c:v>
                </c:pt>
                <c:pt idx="650">
                  <c:v>1487</c:v>
                </c:pt>
                <c:pt idx="651">
                  <c:v>1488</c:v>
                </c:pt>
                <c:pt idx="652">
                  <c:v>1489</c:v>
                </c:pt>
                <c:pt idx="653">
                  <c:v>1490</c:v>
                </c:pt>
                <c:pt idx="654">
                  <c:v>1491</c:v>
                </c:pt>
                <c:pt idx="655">
                  <c:v>1492</c:v>
                </c:pt>
                <c:pt idx="656">
                  <c:v>1493</c:v>
                </c:pt>
                <c:pt idx="657">
                  <c:v>1494</c:v>
                </c:pt>
                <c:pt idx="658">
                  <c:v>1495</c:v>
                </c:pt>
                <c:pt idx="659">
                  <c:v>1496</c:v>
                </c:pt>
                <c:pt idx="660">
                  <c:v>1497</c:v>
                </c:pt>
                <c:pt idx="661">
                  <c:v>1498</c:v>
                </c:pt>
                <c:pt idx="662">
                  <c:v>1499</c:v>
                </c:pt>
                <c:pt idx="663">
                  <c:v>1500</c:v>
                </c:pt>
                <c:pt idx="664">
                  <c:v>1501</c:v>
                </c:pt>
                <c:pt idx="665">
                  <c:v>1502</c:v>
                </c:pt>
                <c:pt idx="666">
                  <c:v>1503</c:v>
                </c:pt>
                <c:pt idx="667">
                  <c:v>1504</c:v>
                </c:pt>
                <c:pt idx="668">
                  <c:v>1505</c:v>
                </c:pt>
                <c:pt idx="669">
                  <c:v>1506</c:v>
                </c:pt>
                <c:pt idx="670">
                  <c:v>1507</c:v>
                </c:pt>
                <c:pt idx="671">
                  <c:v>1508</c:v>
                </c:pt>
                <c:pt idx="672">
                  <c:v>1509</c:v>
                </c:pt>
                <c:pt idx="673">
                  <c:v>1510</c:v>
                </c:pt>
                <c:pt idx="674">
                  <c:v>1511</c:v>
                </c:pt>
                <c:pt idx="675">
                  <c:v>1512</c:v>
                </c:pt>
                <c:pt idx="676">
                  <c:v>1513</c:v>
                </c:pt>
                <c:pt idx="677">
                  <c:v>1514</c:v>
                </c:pt>
                <c:pt idx="678">
                  <c:v>1515</c:v>
                </c:pt>
                <c:pt idx="679">
                  <c:v>1516</c:v>
                </c:pt>
                <c:pt idx="680">
                  <c:v>1517</c:v>
                </c:pt>
                <c:pt idx="681">
                  <c:v>1518</c:v>
                </c:pt>
                <c:pt idx="682">
                  <c:v>1519</c:v>
                </c:pt>
                <c:pt idx="683">
                  <c:v>1520</c:v>
                </c:pt>
                <c:pt idx="684">
                  <c:v>1521</c:v>
                </c:pt>
                <c:pt idx="685">
                  <c:v>1522</c:v>
                </c:pt>
                <c:pt idx="686">
                  <c:v>1523</c:v>
                </c:pt>
                <c:pt idx="687">
                  <c:v>1524</c:v>
                </c:pt>
                <c:pt idx="688">
                  <c:v>1525</c:v>
                </c:pt>
                <c:pt idx="689">
                  <c:v>1526</c:v>
                </c:pt>
                <c:pt idx="690">
                  <c:v>1527</c:v>
                </c:pt>
                <c:pt idx="691">
                  <c:v>1528</c:v>
                </c:pt>
                <c:pt idx="692">
                  <c:v>1529</c:v>
                </c:pt>
                <c:pt idx="693">
                  <c:v>1530</c:v>
                </c:pt>
                <c:pt idx="694">
                  <c:v>1531</c:v>
                </c:pt>
                <c:pt idx="695">
                  <c:v>1532</c:v>
                </c:pt>
                <c:pt idx="696">
                  <c:v>1533</c:v>
                </c:pt>
                <c:pt idx="697">
                  <c:v>1534</c:v>
                </c:pt>
                <c:pt idx="698">
                  <c:v>1535</c:v>
                </c:pt>
                <c:pt idx="699">
                  <c:v>1536</c:v>
                </c:pt>
                <c:pt idx="700">
                  <c:v>1537</c:v>
                </c:pt>
                <c:pt idx="701">
                  <c:v>1538</c:v>
                </c:pt>
                <c:pt idx="702">
                  <c:v>1539</c:v>
                </c:pt>
                <c:pt idx="703">
                  <c:v>1540</c:v>
                </c:pt>
                <c:pt idx="704">
                  <c:v>1541</c:v>
                </c:pt>
                <c:pt idx="705">
                  <c:v>1542</c:v>
                </c:pt>
                <c:pt idx="706">
                  <c:v>1543</c:v>
                </c:pt>
                <c:pt idx="707">
                  <c:v>1544</c:v>
                </c:pt>
                <c:pt idx="708">
                  <c:v>1545</c:v>
                </c:pt>
                <c:pt idx="709">
                  <c:v>1546</c:v>
                </c:pt>
                <c:pt idx="710">
                  <c:v>1547</c:v>
                </c:pt>
                <c:pt idx="711">
                  <c:v>1548</c:v>
                </c:pt>
                <c:pt idx="712">
                  <c:v>1549</c:v>
                </c:pt>
                <c:pt idx="713">
                  <c:v>1550</c:v>
                </c:pt>
                <c:pt idx="714">
                  <c:v>1551</c:v>
                </c:pt>
                <c:pt idx="715">
                  <c:v>1552</c:v>
                </c:pt>
                <c:pt idx="716">
                  <c:v>1553</c:v>
                </c:pt>
                <c:pt idx="717">
                  <c:v>1554</c:v>
                </c:pt>
                <c:pt idx="718">
                  <c:v>1555</c:v>
                </c:pt>
                <c:pt idx="719">
                  <c:v>1556</c:v>
                </c:pt>
                <c:pt idx="720">
                  <c:v>1557</c:v>
                </c:pt>
                <c:pt idx="721">
                  <c:v>1558</c:v>
                </c:pt>
                <c:pt idx="722">
                  <c:v>1559</c:v>
                </c:pt>
                <c:pt idx="723">
                  <c:v>1560</c:v>
                </c:pt>
                <c:pt idx="724">
                  <c:v>1561</c:v>
                </c:pt>
                <c:pt idx="725">
                  <c:v>1562</c:v>
                </c:pt>
                <c:pt idx="726">
                  <c:v>1563</c:v>
                </c:pt>
                <c:pt idx="727">
                  <c:v>1564</c:v>
                </c:pt>
                <c:pt idx="728">
                  <c:v>1565</c:v>
                </c:pt>
                <c:pt idx="729">
                  <c:v>1566</c:v>
                </c:pt>
                <c:pt idx="730">
                  <c:v>1567</c:v>
                </c:pt>
                <c:pt idx="731">
                  <c:v>1568</c:v>
                </c:pt>
                <c:pt idx="732">
                  <c:v>1569</c:v>
                </c:pt>
                <c:pt idx="733">
                  <c:v>1570</c:v>
                </c:pt>
                <c:pt idx="734">
                  <c:v>1571</c:v>
                </c:pt>
                <c:pt idx="735">
                  <c:v>1572</c:v>
                </c:pt>
                <c:pt idx="736">
                  <c:v>1573</c:v>
                </c:pt>
                <c:pt idx="737">
                  <c:v>1574</c:v>
                </c:pt>
                <c:pt idx="738">
                  <c:v>1575</c:v>
                </c:pt>
                <c:pt idx="739">
                  <c:v>1576</c:v>
                </c:pt>
                <c:pt idx="740">
                  <c:v>1577</c:v>
                </c:pt>
                <c:pt idx="741">
                  <c:v>1578</c:v>
                </c:pt>
                <c:pt idx="742">
                  <c:v>1579</c:v>
                </c:pt>
                <c:pt idx="743">
                  <c:v>1580</c:v>
                </c:pt>
                <c:pt idx="744">
                  <c:v>1581</c:v>
                </c:pt>
                <c:pt idx="745">
                  <c:v>1582</c:v>
                </c:pt>
                <c:pt idx="746">
                  <c:v>1583</c:v>
                </c:pt>
                <c:pt idx="747">
                  <c:v>1584</c:v>
                </c:pt>
                <c:pt idx="748">
                  <c:v>1585</c:v>
                </c:pt>
                <c:pt idx="749">
                  <c:v>1586</c:v>
                </c:pt>
                <c:pt idx="750">
                  <c:v>1587</c:v>
                </c:pt>
                <c:pt idx="751">
                  <c:v>1588</c:v>
                </c:pt>
                <c:pt idx="752">
                  <c:v>1589</c:v>
                </c:pt>
                <c:pt idx="753">
                  <c:v>1590</c:v>
                </c:pt>
                <c:pt idx="754">
                  <c:v>1591</c:v>
                </c:pt>
                <c:pt idx="755">
                  <c:v>1592</c:v>
                </c:pt>
                <c:pt idx="756">
                  <c:v>1593</c:v>
                </c:pt>
                <c:pt idx="757">
                  <c:v>1594</c:v>
                </c:pt>
                <c:pt idx="758">
                  <c:v>1595</c:v>
                </c:pt>
                <c:pt idx="759">
                  <c:v>1596</c:v>
                </c:pt>
                <c:pt idx="760">
                  <c:v>1597</c:v>
                </c:pt>
                <c:pt idx="761">
                  <c:v>1598</c:v>
                </c:pt>
                <c:pt idx="762">
                  <c:v>1599</c:v>
                </c:pt>
                <c:pt idx="763">
                  <c:v>1600</c:v>
                </c:pt>
                <c:pt idx="764">
                  <c:v>1601</c:v>
                </c:pt>
                <c:pt idx="765">
                  <c:v>1602</c:v>
                </c:pt>
                <c:pt idx="766">
                  <c:v>1603</c:v>
                </c:pt>
              </c:numCache>
            </c:numRef>
          </c:xVal>
          <c:yVal>
            <c:numRef>
              <c:f>Graph!$C$815:$C$1579</c:f>
              <c:numCache>
                <c:formatCode>General</c:formatCode>
                <c:ptCount val="765"/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F0-4C98-945C-D0E672BE09CE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Graph!$A$814:$A$1580</c:f>
              <c:numCache>
                <c:formatCode>General</c:formatCode>
                <c:ptCount val="767"/>
                <c:pt idx="0">
                  <c:v>837</c:v>
                </c:pt>
                <c:pt idx="1">
                  <c:v>838</c:v>
                </c:pt>
                <c:pt idx="2">
                  <c:v>839</c:v>
                </c:pt>
                <c:pt idx="3">
                  <c:v>840</c:v>
                </c:pt>
                <c:pt idx="4">
                  <c:v>841</c:v>
                </c:pt>
                <c:pt idx="5">
                  <c:v>842</c:v>
                </c:pt>
                <c:pt idx="6">
                  <c:v>843</c:v>
                </c:pt>
                <c:pt idx="7">
                  <c:v>844</c:v>
                </c:pt>
                <c:pt idx="8">
                  <c:v>845</c:v>
                </c:pt>
                <c:pt idx="9">
                  <c:v>846</c:v>
                </c:pt>
                <c:pt idx="10">
                  <c:v>847</c:v>
                </c:pt>
                <c:pt idx="11">
                  <c:v>848</c:v>
                </c:pt>
                <c:pt idx="12">
                  <c:v>849</c:v>
                </c:pt>
                <c:pt idx="13">
                  <c:v>850</c:v>
                </c:pt>
                <c:pt idx="14">
                  <c:v>851</c:v>
                </c:pt>
                <c:pt idx="15">
                  <c:v>852</c:v>
                </c:pt>
                <c:pt idx="16">
                  <c:v>853</c:v>
                </c:pt>
                <c:pt idx="17">
                  <c:v>854</c:v>
                </c:pt>
                <c:pt idx="18">
                  <c:v>855</c:v>
                </c:pt>
                <c:pt idx="19">
                  <c:v>856</c:v>
                </c:pt>
                <c:pt idx="20">
                  <c:v>857</c:v>
                </c:pt>
                <c:pt idx="21">
                  <c:v>858</c:v>
                </c:pt>
                <c:pt idx="22">
                  <c:v>859</c:v>
                </c:pt>
                <c:pt idx="23">
                  <c:v>860</c:v>
                </c:pt>
                <c:pt idx="24">
                  <c:v>861</c:v>
                </c:pt>
                <c:pt idx="25">
                  <c:v>862</c:v>
                </c:pt>
                <c:pt idx="26">
                  <c:v>863</c:v>
                </c:pt>
                <c:pt idx="27">
                  <c:v>864</c:v>
                </c:pt>
                <c:pt idx="28">
                  <c:v>865</c:v>
                </c:pt>
                <c:pt idx="29">
                  <c:v>866</c:v>
                </c:pt>
                <c:pt idx="30">
                  <c:v>867</c:v>
                </c:pt>
                <c:pt idx="31">
                  <c:v>868</c:v>
                </c:pt>
                <c:pt idx="32">
                  <c:v>869</c:v>
                </c:pt>
                <c:pt idx="33">
                  <c:v>870</c:v>
                </c:pt>
                <c:pt idx="34">
                  <c:v>871</c:v>
                </c:pt>
                <c:pt idx="35">
                  <c:v>872</c:v>
                </c:pt>
                <c:pt idx="36">
                  <c:v>873</c:v>
                </c:pt>
                <c:pt idx="37">
                  <c:v>874</c:v>
                </c:pt>
                <c:pt idx="38">
                  <c:v>875</c:v>
                </c:pt>
                <c:pt idx="39">
                  <c:v>876</c:v>
                </c:pt>
                <c:pt idx="40">
                  <c:v>877</c:v>
                </c:pt>
                <c:pt idx="41">
                  <c:v>878</c:v>
                </c:pt>
                <c:pt idx="42">
                  <c:v>879</c:v>
                </c:pt>
                <c:pt idx="43">
                  <c:v>880</c:v>
                </c:pt>
                <c:pt idx="44">
                  <c:v>881</c:v>
                </c:pt>
                <c:pt idx="45">
                  <c:v>882</c:v>
                </c:pt>
                <c:pt idx="46">
                  <c:v>883</c:v>
                </c:pt>
                <c:pt idx="47">
                  <c:v>884</c:v>
                </c:pt>
                <c:pt idx="48">
                  <c:v>885</c:v>
                </c:pt>
                <c:pt idx="49">
                  <c:v>886</c:v>
                </c:pt>
                <c:pt idx="50">
                  <c:v>887</c:v>
                </c:pt>
                <c:pt idx="51">
                  <c:v>888</c:v>
                </c:pt>
                <c:pt idx="52">
                  <c:v>889</c:v>
                </c:pt>
                <c:pt idx="53">
                  <c:v>890</c:v>
                </c:pt>
                <c:pt idx="54">
                  <c:v>891</c:v>
                </c:pt>
                <c:pt idx="55">
                  <c:v>892</c:v>
                </c:pt>
                <c:pt idx="56">
                  <c:v>893</c:v>
                </c:pt>
                <c:pt idx="57">
                  <c:v>894</c:v>
                </c:pt>
                <c:pt idx="58">
                  <c:v>895</c:v>
                </c:pt>
                <c:pt idx="59">
                  <c:v>896</c:v>
                </c:pt>
                <c:pt idx="60">
                  <c:v>897</c:v>
                </c:pt>
                <c:pt idx="61">
                  <c:v>898</c:v>
                </c:pt>
                <c:pt idx="62">
                  <c:v>899</c:v>
                </c:pt>
                <c:pt idx="63">
                  <c:v>900</c:v>
                </c:pt>
                <c:pt idx="64">
                  <c:v>901</c:v>
                </c:pt>
                <c:pt idx="65">
                  <c:v>902</c:v>
                </c:pt>
                <c:pt idx="66">
                  <c:v>903</c:v>
                </c:pt>
                <c:pt idx="67">
                  <c:v>904</c:v>
                </c:pt>
                <c:pt idx="68">
                  <c:v>905</c:v>
                </c:pt>
                <c:pt idx="69">
                  <c:v>906</c:v>
                </c:pt>
                <c:pt idx="70">
                  <c:v>907</c:v>
                </c:pt>
                <c:pt idx="71">
                  <c:v>908</c:v>
                </c:pt>
                <c:pt idx="72">
                  <c:v>909</c:v>
                </c:pt>
                <c:pt idx="73">
                  <c:v>910</c:v>
                </c:pt>
                <c:pt idx="74">
                  <c:v>911</c:v>
                </c:pt>
                <c:pt idx="75">
                  <c:v>912</c:v>
                </c:pt>
                <c:pt idx="76">
                  <c:v>913</c:v>
                </c:pt>
                <c:pt idx="77">
                  <c:v>914</c:v>
                </c:pt>
                <c:pt idx="78">
                  <c:v>915</c:v>
                </c:pt>
                <c:pt idx="79">
                  <c:v>916</c:v>
                </c:pt>
                <c:pt idx="80">
                  <c:v>917</c:v>
                </c:pt>
                <c:pt idx="81">
                  <c:v>918</c:v>
                </c:pt>
                <c:pt idx="82">
                  <c:v>919</c:v>
                </c:pt>
                <c:pt idx="83">
                  <c:v>920</c:v>
                </c:pt>
                <c:pt idx="84">
                  <c:v>921</c:v>
                </c:pt>
                <c:pt idx="85">
                  <c:v>922</c:v>
                </c:pt>
                <c:pt idx="86">
                  <c:v>923</c:v>
                </c:pt>
                <c:pt idx="87">
                  <c:v>924</c:v>
                </c:pt>
                <c:pt idx="88">
                  <c:v>925</c:v>
                </c:pt>
                <c:pt idx="89">
                  <c:v>926</c:v>
                </c:pt>
                <c:pt idx="90">
                  <c:v>927</c:v>
                </c:pt>
                <c:pt idx="91">
                  <c:v>928</c:v>
                </c:pt>
                <c:pt idx="92">
                  <c:v>929</c:v>
                </c:pt>
                <c:pt idx="93">
                  <c:v>930</c:v>
                </c:pt>
                <c:pt idx="94">
                  <c:v>931</c:v>
                </c:pt>
                <c:pt idx="95">
                  <c:v>932</c:v>
                </c:pt>
                <c:pt idx="96">
                  <c:v>933</c:v>
                </c:pt>
                <c:pt idx="97">
                  <c:v>934</c:v>
                </c:pt>
                <c:pt idx="98">
                  <c:v>935</c:v>
                </c:pt>
                <c:pt idx="99">
                  <c:v>936</c:v>
                </c:pt>
                <c:pt idx="100">
                  <c:v>937</c:v>
                </c:pt>
                <c:pt idx="101">
                  <c:v>938</c:v>
                </c:pt>
                <c:pt idx="102">
                  <c:v>939</c:v>
                </c:pt>
                <c:pt idx="103">
                  <c:v>940</c:v>
                </c:pt>
                <c:pt idx="104">
                  <c:v>941</c:v>
                </c:pt>
                <c:pt idx="105">
                  <c:v>942</c:v>
                </c:pt>
                <c:pt idx="106">
                  <c:v>943</c:v>
                </c:pt>
                <c:pt idx="107">
                  <c:v>944</c:v>
                </c:pt>
                <c:pt idx="108">
                  <c:v>945</c:v>
                </c:pt>
                <c:pt idx="109">
                  <c:v>946</c:v>
                </c:pt>
                <c:pt idx="110">
                  <c:v>947</c:v>
                </c:pt>
                <c:pt idx="111">
                  <c:v>948</c:v>
                </c:pt>
                <c:pt idx="112">
                  <c:v>949</c:v>
                </c:pt>
                <c:pt idx="113">
                  <c:v>950</c:v>
                </c:pt>
                <c:pt idx="114">
                  <c:v>951</c:v>
                </c:pt>
                <c:pt idx="115">
                  <c:v>952</c:v>
                </c:pt>
                <c:pt idx="116">
                  <c:v>953</c:v>
                </c:pt>
                <c:pt idx="117">
                  <c:v>954</c:v>
                </c:pt>
                <c:pt idx="118">
                  <c:v>955</c:v>
                </c:pt>
                <c:pt idx="119">
                  <c:v>956</c:v>
                </c:pt>
                <c:pt idx="120">
                  <c:v>957</c:v>
                </c:pt>
                <c:pt idx="121">
                  <c:v>958</c:v>
                </c:pt>
                <c:pt idx="122">
                  <c:v>959</c:v>
                </c:pt>
                <c:pt idx="123">
                  <c:v>960</c:v>
                </c:pt>
                <c:pt idx="124">
                  <c:v>961</c:v>
                </c:pt>
                <c:pt idx="125">
                  <c:v>962</c:v>
                </c:pt>
                <c:pt idx="126">
                  <c:v>963</c:v>
                </c:pt>
                <c:pt idx="127">
                  <c:v>964</c:v>
                </c:pt>
                <c:pt idx="128">
                  <c:v>965</c:v>
                </c:pt>
                <c:pt idx="129">
                  <c:v>966</c:v>
                </c:pt>
                <c:pt idx="130">
                  <c:v>967</c:v>
                </c:pt>
                <c:pt idx="131">
                  <c:v>968</c:v>
                </c:pt>
                <c:pt idx="132">
                  <c:v>969</c:v>
                </c:pt>
                <c:pt idx="133">
                  <c:v>970</c:v>
                </c:pt>
                <c:pt idx="134">
                  <c:v>971</c:v>
                </c:pt>
                <c:pt idx="135">
                  <c:v>972</c:v>
                </c:pt>
                <c:pt idx="136">
                  <c:v>973</c:v>
                </c:pt>
                <c:pt idx="137">
                  <c:v>974</c:v>
                </c:pt>
                <c:pt idx="138">
                  <c:v>975</c:v>
                </c:pt>
                <c:pt idx="139">
                  <c:v>976</c:v>
                </c:pt>
                <c:pt idx="140">
                  <c:v>977</c:v>
                </c:pt>
                <c:pt idx="141">
                  <c:v>978</c:v>
                </c:pt>
                <c:pt idx="142">
                  <c:v>979</c:v>
                </c:pt>
                <c:pt idx="143">
                  <c:v>980</c:v>
                </c:pt>
                <c:pt idx="144">
                  <c:v>981</c:v>
                </c:pt>
                <c:pt idx="145">
                  <c:v>982</c:v>
                </c:pt>
                <c:pt idx="146">
                  <c:v>983</c:v>
                </c:pt>
                <c:pt idx="147">
                  <c:v>984</c:v>
                </c:pt>
                <c:pt idx="148">
                  <c:v>985</c:v>
                </c:pt>
                <c:pt idx="149">
                  <c:v>986</c:v>
                </c:pt>
                <c:pt idx="150">
                  <c:v>987</c:v>
                </c:pt>
                <c:pt idx="151">
                  <c:v>988</c:v>
                </c:pt>
                <c:pt idx="152">
                  <c:v>989</c:v>
                </c:pt>
                <c:pt idx="153">
                  <c:v>990</c:v>
                </c:pt>
                <c:pt idx="154">
                  <c:v>991</c:v>
                </c:pt>
                <c:pt idx="155">
                  <c:v>992</c:v>
                </c:pt>
                <c:pt idx="156">
                  <c:v>993</c:v>
                </c:pt>
                <c:pt idx="157">
                  <c:v>994</c:v>
                </c:pt>
                <c:pt idx="158">
                  <c:v>995</c:v>
                </c:pt>
                <c:pt idx="159">
                  <c:v>996</c:v>
                </c:pt>
                <c:pt idx="160">
                  <c:v>997</c:v>
                </c:pt>
                <c:pt idx="161">
                  <c:v>998</c:v>
                </c:pt>
                <c:pt idx="162">
                  <c:v>999</c:v>
                </c:pt>
                <c:pt idx="163">
                  <c:v>1000</c:v>
                </c:pt>
                <c:pt idx="164">
                  <c:v>1001</c:v>
                </c:pt>
                <c:pt idx="165">
                  <c:v>1002</c:v>
                </c:pt>
                <c:pt idx="166">
                  <c:v>1003</c:v>
                </c:pt>
                <c:pt idx="167">
                  <c:v>1004</c:v>
                </c:pt>
                <c:pt idx="168">
                  <c:v>1005</c:v>
                </c:pt>
                <c:pt idx="169">
                  <c:v>1006</c:v>
                </c:pt>
                <c:pt idx="170">
                  <c:v>1007</c:v>
                </c:pt>
                <c:pt idx="171">
                  <c:v>1008</c:v>
                </c:pt>
                <c:pt idx="172">
                  <c:v>1009</c:v>
                </c:pt>
                <c:pt idx="173">
                  <c:v>1010</c:v>
                </c:pt>
                <c:pt idx="174">
                  <c:v>1011</c:v>
                </c:pt>
                <c:pt idx="175">
                  <c:v>1012</c:v>
                </c:pt>
                <c:pt idx="176">
                  <c:v>1013</c:v>
                </c:pt>
                <c:pt idx="177">
                  <c:v>1014</c:v>
                </c:pt>
                <c:pt idx="178">
                  <c:v>1015</c:v>
                </c:pt>
                <c:pt idx="179">
                  <c:v>1016</c:v>
                </c:pt>
                <c:pt idx="180">
                  <c:v>1017</c:v>
                </c:pt>
                <c:pt idx="181">
                  <c:v>1018</c:v>
                </c:pt>
                <c:pt idx="182">
                  <c:v>1019</c:v>
                </c:pt>
                <c:pt idx="183">
                  <c:v>1020</c:v>
                </c:pt>
                <c:pt idx="184">
                  <c:v>1021</c:v>
                </c:pt>
                <c:pt idx="185">
                  <c:v>1022</c:v>
                </c:pt>
                <c:pt idx="186">
                  <c:v>1023</c:v>
                </c:pt>
                <c:pt idx="187">
                  <c:v>1024</c:v>
                </c:pt>
                <c:pt idx="188">
                  <c:v>1025</c:v>
                </c:pt>
                <c:pt idx="189">
                  <c:v>1026</c:v>
                </c:pt>
                <c:pt idx="190">
                  <c:v>1027</c:v>
                </c:pt>
                <c:pt idx="191">
                  <c:v>1028</c:v>
                </c:pt>
                <c:pt idx="192">
                  <c:v>1029</c:v>
                </c:pt>
                <c:pt idx="193">
                  <c:v>1030</c:v>
                </c:pt>
                <c:pt idx="194">
                  <c:v>1031</c:v>
                </c:pt>
                <c:pt idx="195">
                  <c:v>1032</c:v>
                </c:pt>
                <c:pt idx="196">
                  <c:v>1033</c:v>
                </c:pt>
                <c:pt idx="197">
                  <c:v>1034</c:v>
                </c:pt>
                <c:pt idx="198">
                  <c:v>1035</c:v>
                </c:pt>
                <c:pt idx="199">
                  <c:v>1036</c:v>
                </c:pt>
                <c:pt idx="200">
                  <c:v>1037</c:v>
                </c:pt>
                <c:pt idx="201">
                  <c:v>1038</c:v>
                </c:pt>
                <c:pt idx="202">
                  <c:v>1039</c:v>
                </c:pt>
                <c:pt idx="203">
                  <c:v>1040</c:v>
                </c:pt>
                <c:pt idx="204">
                  <c:v>1041</c:v>
                </c:pt>
                <c:pt idx="205">
                  <c:v>1042</c:v>
                </c:pt>
                <c:pt idx="206">
                  <c:v>1043</c:v>
                </c:pt>
                <c:pt idx="207">
                  <c:v>1044</c:v>
                </c:pt>
                <c:pt idx="208">
                  <c:v>1045</c:v>
                </c:pt>
                <c:pt idx="209">
                  <c:v>1046</c:v>
                </c:pt>
                <c:pt idx="210">
                  <c:v>1047</c:v>
                </c:pt>
                <c:pt idx="211">
                  <c:v>1048</c:v>
                </c:pt>
                <c:pt idx="212">
                  <c:v>1049</c:v>
                </c:pt>
                <c:pt idx="213">
                  <c:v>1050</c:v>
                </c:pt>
                <c:pt idx="214">
                  <c:v>1051</c:v>
                </c:pt>
                <c:pt idx="215">
                  <c:v>1052</c:v>
                </c:pt>
                <c:pt idx="216">
                  <c:v>1053</c:v>
                </c:pt>
                <c:pt idx="217">
                  <c:v>1054</c:v>
                </c:pt>
                <c:pt idx="218">
                  <c:v>1055</c:v>
                </c:pt>
                <c:pt idx="219">
                  <c:v>1056</c:v>
                </c:pt>
                <c:pt idx="220">
                  <c:v>1057</c:v>
                </c:pt>
                <c:pt idx="221">
                  <c:v>1058</c:v>
                </c:pt>
                <c:pt idx="222">
                  <c:v>1059</c:v>
                </c:pt>
                <c:pt idx="223">
                  <c:v>1060</c:v>
                </c:pt>
                <c:pt idx="224">
                  <c:v>1061</c:v>
                </c:pt>
                <c:pt idx="225">
                  <c:v>1062</c:v>
                </c:pt>
                <c:pt idx="226">
                  <c:v>1063</c:v>
                </c:pt>
                <c:pt idx="227">
                  <c:v>1064</c:v>
                </c:pt>
                <c:pt idx="228">
                  <c:v>1065</c:v>
                </c:pt>
                <c:pt idx="229">
                  <c:v>1066</c:v>
                </c:pt>
                <c:pt idx="230">
                  <c:v>1067</c:v>
                </c:pt>
                <c:pt idx="231">
                  <c:v>1068</c:v>
                </c:pt>
                <c:pt idx="232">
                  <c:v>1069</c:v>
                </c:pt>
                <c:pt idx="233">
                  <c:v>1070</c:v>
                </c:pt>
                <c:pt idx="234">
                  <c:v>1071</c:v>
                </c:pt>
                <c:pt idx="235">
                  <c:v>1072</c:v>
                </c:pt>
                <c:pt idx="236">
                  <c:v>1073</c:v>
                </c:pt>
                <c:pt idx="237">
                  <c:v>1074</c:v>
                </c:pt>
                <c:pt idx="238">
                  <c:v>1075</c:v>
                </c:pt>
                <c:pt idx="239">
                  <c:v>1076</c:v>
                </c:pt>
                <c:pt idx="240">
                  <c:v>1077</c:v>
                </c:pt>
                <c:pt idx="241">
                  <c:v>1078</c:v>
                </c:pt>
                <c:pt idx="242">
                  <c:v>1079</c:v>
                </c:pt>
                <c:pt idx="243">
                  <c:v>1080</c:v>
                </c:pt>
                <c:pt idx="244">
                  <c:v>1081</c:v>
                </c:pt>
                <c:pt idx="245">
                  <c:v>1082</c:v>
                </c:pt>
                <c:pt idx="246">
                  <c:v>1083</c:v>
                </c:pt>
                <c:pt idx="247">
                  <c:v>1084</c:v>
                </c:pt>
                <c:pt idx="248">
                  <c:v>1085</c:v>
                </c:pt>
                <c:pt idx="249">
                  <c:v>1086</c:v>
                </c:pt>
                <c:pt idx="250">
                  <c:v>1087</c:v>
                </c:pt>
                <c:pt idx="251">
                  <c:v>1088</c:v>
                </c:pt>
                <c:pt idx="252">
                  <c:v>1089</c:v>
                </c:pt>
                <c:pt idx="253">
                  <c:v>1090</c:v>
                </c:pt>
                <c:pt idx="254">
                  <c:v>1091</c:v>
                </c:pt>
                <c:pt idx="255">
                  <c:v>1092</c:v>
                </c:pt>
                <c:pt idx="256">
                  <c:v>1093</c:v>
                </c:pt>
                <c:pt idx="257">
                  <c:v>1094</c:v>
                </c:pt>
                <c:pt idx="258">
                  <c:v>1095</c:v>
                </c:pt>
                <c:pt idx="259">
                  <c:v>1096</c:v>
                </c:pt>
                <c:pt idx="260">
                  <c:v>1097</c:v>
                </c:pt>
                <c:pt idx="261">
                  <c:v>1098</c:v>
                </c:pt>
                <c:pt idx="262">
                  <c:v>1099</c:v>
                </c:pt>
                <c:pt idx="263">
                  <c:v>1100</c:v>
                </c:pt>
                <c:pt idx="264">
                  <c:v>1101</c:v>
                </c:pt>
                <c:pt idx="265">
                  <c:v>1102</c:v>
                </c:pt>
                <c:pt idx="266">
                  <c:v>1103</c:v>
                </c:pt>
                <c:pt idx="267">
                  <c:v>1104</c:v>
                </c:pt>
                <c:pt idx="268">
                  <c:v>1105</c:v>
                </c:pt>
                <c:pt idx="269">
                  <c:v>1106</c:v>
                </c:pt>
                <c:pt idx="270">
                  <c:v>1107</c:v>
                </c:pt>
                <c:pt idx="271">
                  <c:v>1108</c:v>
                </c:pt>
                <c:pt idx="272">
                  <c:v>1109</c:v>
                </c:pt>
                <c:pt idx="273">
                  <c:v>1110</c:v>
                </c:pt>
                <c:pt idx="274">
                  <c:v>1111</c:v>
                </c:pt>
                <c:pt idx="275">
                  <c:v>1112</c:v>
                </c:pt>
                <c:pt idx="276">
                  <c:v>1113</c:v>
                </c:pt>
                <c:pt idx="277">
                  <c:v>1114</c:v>
                </c:pt>
                <c:pt idx="278">
                  <c:v>1115</c:v>
                </c:pt>
                <c:pt idx="279">
                  <c:v>1116</c:v>
                </c:pt>
                <c:pt idx="280">
                  <c:v>1117</c:v>
                </c:pt>
                <c:pt idx="281">
                  <c:v>1118</c:v>
                </c:pt>
                <c:pt idx="282">
                  <c:v>1119</c:v>
                </c:pt>
                <c:pt idx="283">
                  <c:v>1120</c:v>
                </c:pt>
                <c:pt idx="284">
                  <c:v>1121</c:v>
                </c:pt>
                <c:pt idx="285">
                  <c:v>1122</c:v>
                </c:pt>
                <c:pt idx="286">
                  <c:v>1123</c:v>
                </c:pt>
                <c:pt idx="287">
                  <c:v>1124</c:v>
                </c:pt>
                <c:pt idx="288">
                  <c:v>1125</c:v>
                </c:pt>
                <c:pt idx="289">
                  <c:v>1126</c:v>
                </c:pt>
                <c:pt idx="290">
                  <c:v>1127</c:v>
                </c:pt>
                <c:pt idx="291">
                  <c:v>1128</c:v>
                </c:pt>
                <c:pt idx="292">
                  <c:v>1129</c:v>
                </c:pt>
                <c:pt idx="293">
                  <c:v>1130</c:v>
                </c:pt>
                <c:pt idx="294">
                  <c:v>1131</c:v>
                </c:pt>
                <c:pt idx="295">
                  <c:v>1132</c:v>
                </c:pt>
                <c:pt idx="296">
                  <c:v>1133</c:v>
                </c:pt>
                <c:pt idx="297">
                  <c:v>1134</c:v>
                </c:pt>
                <c:pt idx="298">
                  <c:v>1135</c:v>
                </c:pt>
                <c:pt idx="299">
                  <c:v>1136</c:v>
                </c:pt>
                <c:pt idx="300">
                  <c:v>1137</c:v>
                </c:pt>
                <c:pt idx="301">
                  <c:v>1138</c:v>
                </c:pt>
                <c:pt idx="302">
                  <c:v>1139</c:v>
                </c:pt>
                <c:pt idx="303">
                  <c:v>1140</c:v>
                </c:pt>
                <c:pt idx="304">
                  <c:v>1141</c:v>
                </c:pt>
                <c:pt idx="305">
                  <c:v>1142</c:v>
                </c:pt>
                <c:pt idx="306">
                  <c:v>1143</c:v>
                </c:pt>
                <c:pt idx="307">
                  <c:v>1144</c:v>
                </c:pt>
                <c:pt idx="308">
                  <c:v>1145</c:v>
                </c:pt>
                <c:pt idx="309">
                  <c:v>1146</c:v>
                </c:pt>
                <c:pt idx="310">
                  <c:v>1147</c:v>
                </c:pt>
                <c:pt idx="311">
                  <c:v>1148</c:v>
                </c:pt>
                <c:pt idx="312">
                  <c:v>1149</c:v>
                </c:pt>
                <c:pt idx="313">
                  <c:v>1150</c:v>
                </c:pt>
                <c:pt idx="314">
                  <c:v>1151</c:v>
                </c:pt>
                <c:pt idx="315">
                  <c:v>1152</c:v>
                </c:pt>
                <c:pt idx="316">
                  <c:v>1153</c:v>
                </c:pt>
                <c:pt idx="317">
                  <c:v>1154</c:v>
                </c:pt>
                <c:pt idx="318">
                  <c:v>1155</c:v>
                </c:pt>
                <c:pt idx="319">
                  <c:v>1156</c:v>
                </c:pt>
                <c:pt idx="320">
                  <c:v>1157</c:v>
                </c:pt>
                <c:pt idx="321">
                  <c:v>1158</c:v>
                </c:pt>
                <c:pt idx="322">
                  <c:v>1159</c:v>
                </c:pt>
                <c:pt idx="323">
                  <c:v>1160</c:v>
                </c:pt>
                <c:pt idx="324">
                  <c:v>1161</c:v>
                </c:pt>
                <c:pt idx="325">
                  <c:v>1162</c:v>
                </c:pt>
                <c:pt idx="326">
                  <c:v>1163</c:v>
                </c:pt>
                <c:pt idx="327">
                  <c:v>1164</c:v>
                </c:pt>
                <c:pt idx="328">
                  <c:v>1165</c:v>
                </c:pt>
                <c:pt idx="329">
                  <c:v>1166</c:v>
                </c:pt>
                <c:pt idx="330">
                  <c:v>1167</c:v>
                </c:pt>
                <c:pt idx="331">
                  <c:v>1168</c:v>
                </c:pt>
                <c:pt idx="332">
                  <c:v>1169</c:v>
                </c:pt>
                <c:pt idx="333">
                  <c:v>1170</c:v>
                </c:pt>
                <c:pt idx="334">
                  <c:v>1171</c:v>
                </c:pt>
                <c:pt idx="335">
                  <c:v>1172</c:v>
                </c:pt>
                <c:pt idx="336">
                  <c:v>1173</c:v>
                </c:pt>
                <c:pt idx="337">
                  <c:v>1174</c:v>
                </c:pt>
                <c:pt idx="338">
                  <c:v>1175</c:v>
                </c:pt>
                <c:pt idx="339">
                  <c:v>1176</c:v>
                </c:pt>
                <c:pt idx="340">
                  <c:v>1177</c:v>
                </c:pt>
                <c:pt idx="341">
                  <c:v>1178</c:v>
                </c:pt>
                <c:pt idx="342">
                  <c:v>1179</c:v>
                </c:pt>
                <c:pt idx="343">
                  <c:v>1180</c:v>
                </c:pt>
                <c:pt idx="344">
                  <c:v>1181</c:v>
                </c:pt>
                <c:pt idx="345">
                  <c:v>1182</c:v>
                </c:pt>
                <c:pt idx="346">
                  <c:v>1183</c:v>
                </c:pt>
                <c:pt idx="347">
                  <c:v>1184</c:v>
                </c:pt>
                <c:pt idx="348">
                  <c:v>1185</c:v>
                </c:pt>
                <c:pt idx="349">
                  <c:v>1186</c:v>
                </c:pt>
                <c:pt idx="350">
                  <c:v>1187</c:v>
                </c:pt>
                <c:pt idx="351">
                  <c:v>1188</c:v>
                </c:pt>
                <c:pt idx="352">
                  <c:v>1189</c:v>
                </c:pt>
                <c:pt idx="353">
                  <c:v>1190</c:v>
                </c:pt>
                <c:pt idx="354">
                  <c:v>1191</c:v>
                </c:pt>
                <c:pt idx="355">
                  <c:v>1192</c:v>
                </c:pt>
                <c:pt idx="356">
                  <c:v>1193</c:v>
                </c:pt>
                <c:pt idx="357">
                  <c:v>1194</c:v>
                </c:pt>
                <c:pt idx="358">
                  <c:v>1195</c:v>
                </c:pt>
                <c:pt idx="359">
                  <c:v>1196</c:v>
                </c:pt>
                <c:pt idx="360">
                  <c:v>1197</c:v>
                </c:pt>
                <c:pt idx="361">
                  <c:v>1198</c:v>
                </c:pt>
                <c:pt idx="362">
                  <c:v>1199</c:v>
                </c:pt>
                <c:pt idx="363">
                  <c:v>1200</c:v>
                </c:pt>
                <c:pt idx="364">
                  <c:v>1201</c:v>
                </c:pt>
                <c:pt idx="365">
                  <c:v>1202</c:v>
                </c:pt>
                <c:pt idx="366">
                  <c:v>1203</c:v>
                </c:pt>
                <c:pt idx="367">
                  <c:v>1204</c:v>
                </c:pt>
                <c:pt idx="368">
                  <c:v>1205</c:v>
                </c:pt>
                <c:pt idx="369">
                  <c:v>1206</c:v>
                </c:pt>
                <c:pt idx="370">
                  <c:v>1207</c:v>
                </c:pt>
                <c:pt idx="371">
                  <c:v>1208</c:v>
                </c:pt>
                <c:pt idx="372">
                  <c:v>1209</c:v>
                </c:pt>
                <c:pt idx="373">
                  <c:v>1210</c:v>
                </c:pt>
                <c:pt idx="374">
                  <c:v>1211</c:v>
                </c:pt>
                <c:pt idx="375">
                  <c:v>1212</c:v>
                </c:pt>
                <c:pt idx="376">
                  <c:v>1213</c:v>
                </c:pt>
                <c:pt idx="377">
                  <c:v>1214</c:v>
                </c:pt>
                <c:pt idx="378">
                  <c:v>1215</c:v>
                </c:pt>
                <c:pt idx="379">
                  <c:v>1216</c:v>
                </c:pt>
                <c:pt idx="380">
                  <c:v>1217</c:v>
                </c:pt>
                <c:pt idx="381">
                  <c:v>1218</c:v>
                </c:pt>
                <c:pt idx="382">
                  <c:v>1219</c:v>
                </c:pt>
                <c:pt idx="383">
                  <c:v>1220</c:v>
                </c:pt>
                <c:pt idx="384">
                  <c:v>1221</c:v>
                </c:pt>
                <c:pt idx="385">
                  <c:v>1222</c:v>
                </c:pt>
                <c:pt idx="386">
                  <c:v>1223</c:v>
                </c:pt>
                <c:pt idx="387">
                  <c:v>1224</c:v>
                </c:pt>
                <c:pt idx="388">
                  <c:v>1225</c:v>
                </c:pt>
                <c:pt idx="389">
                  <c:v>1226</c:v>
                </c:pt>
                <c:pt idx="390">
                  <c:v>1227</c:v>
                </c:pt>
                <c:pt idx="391">
                  <c:v>1228</c:v>
                </c:pt>
                <c:pt idx="392">
                  <c:v>1229</c:v>
                </c:pt>
                <c:pt idx="393">
                  <c:v>1230</c:v>
                </c:pt>
                <c:pt idx="394">
                  <c:v>1231</c:v>
                </c:pt>
                <c:pt idx="395">
                  <c:v>1232</c:v>
                </c:pt>
                <c:pt idx="396">
                  <c:v>1233</c:v>
                </c:pt>
                <c:pt idx="397">
                  <c:v>1234</c:v>
                </c:pt>
                <c:pt idx="398">
                  <c:v>1235</c:v>
                </c:pt>
                <c:pt idx="399">
                  <c:v>1236</c:v>
                </c:pt>
                <c:pt idx="400">
                  <c:v>1237</c:v>
                </c:pt>
                <c:pt idx="401">
                  <c:v>1238</c:v>
                </c:pt>
                <c:pt idx="402">
                  <c:v>1239</c:v>
                </c:pt>
                <c:pt idx="403">
                  <c:v>1240</c:v>
                </c:pt>
                <c:pt idx="404">
                  <c:v>1241</c:v>
                </c:pt>
                <c:pt idx="405">
                  <c:v>1242</c:v>
                </c:pt>
                <c:pt idx="406">
                  <c:v>1243</c:v>
                </c:pt>
                <c:pt idx="407">
                  <c:v>1244</c:v>
                </c:pt>
                <c:pt idx="408">
                  <c:v>1245</c:v>
                </c:pt>
                <c:pt idx="409">
                  <c:v>1246</c:v>
                </c:pt>
                <c:pt idx="410">
                  <c:v>1247</c:v>
                </c:pt>
                <c:pt idx="411">
                  <c:v>1248</c:v>
                </c:pt>
                <c:pt idx="412">
                  <c:v>1249</c:v>
                </c:pt>
                <c:pt idx="413">
                  <c:v>1250</c:v>
                </c:pt>
                <c:pt idx="414">
                  <c:v>1251</c:v>
                </c:pt>
                <c:pt idx="415">
                  <c:v>1252</c:v>
                </c:pt>
                <c:pt idx="416">
                  <c:v>1253</c:v>
                </c:pt>
                <c:pt idx="417">
                  <c:v>1254</c:v>
                </c:pt>
                <c:pt idx="418">
                  <c:v>1255</c:v>
                </c:pt>
                <c:pt idx="419">
                  <c:v>1256</c:v>
                </c:pt>
                <c:pt idx="420">
                  <c:v>1257</c:v>
                </c:pt>
                <c:pt idx="421">
                  <c:v>1258</c:v>
                </c:pt>
                <c:pt idx="422">
                  <c:v>1259</c:v>
                </c:pt>
                <c:pt idx="423">
                  <c:v>1260</c:v>
                </c:pt>
                <c:pt idx="424">
                  <c:v>1261</c:v>
                </c:pt>
                <c:pt idx="425">
                  <c:v>1262</c:v>
                </c:pt>
                <c:pt idx="426">
                  <c:v>1263</c:v>
                </c:pt>
                <c:pt idx="427">
                  <c:v>1264</c:v>
                </c:pt>
                <c:pt idx="428">
                  <c:v>1265</c:v>
                </c:pt>
                <c:pt idx="429">
                  <c:v>1266</c:v>
                </c:pt>
                <c:pt idx="430">
                  <c:v>1267</c:v>
                </c:pt>
                <c:pt idx="431">
                  <c:v>1268</c:v>
                </c:pt>
                <c:pt idx="432">
                  <c:v>1269</c:v>
                </c:pt>
                <c:pt idx="433">
                  <c:v>1270</c:v>
                </c:pt>
                <c:pt idx="434">
                  <c:v>1271</c:v>
                </c:pt>
                <c:pt idx="435">
                  <c:v>1272</c:v>
                </c:pt>
                <c:pt idx="436">
                  <c:v>1273</c:v>
                </c:pt>
                <c:pt idx="437">
                  <c:v>1274</c:v>
                </c:pt>
                <c:pt idx="438">
                  <c:v>1275</c:v>
                </c:pt>
                <c:pt idx="439">
                  <c:v>1276</c:v>
                </c:pt>
                <c:pt idx="440">
                  <c:v>1277</c:v>
                </c:pt>
                <c:pt idx="441">
                  <c:v>1278</c:v>
                </c:pt>
                <c:pt idx="442">
                  <c:v>1279</c:v>
                </c:pt>
                <c:pt idx="443">
                  <c:v>1280</c:v>
                </c:pt>
                <c:pt idx="444">
                  <c:v>1281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1288</c:v>
                </c:pt>
                <c:pt idx="452">
                  <c:v>1289</c:v>
                </c:pt>
                <c:pt idx="453">
                  <c:v>1290</c:v>
                </c:pt>
                <c:pt idx="454">
                  <c:v>1291</c:v>
                </c:pt>
                <c:pt idx="455">
                  <c:v>1292</c:v>
                </c:pt>
                <c:pt idx="456">
                  <c:v>1293</c:v>
                </c:pt>
                <c:pt idx="457">
                  <c:v>1294</c:v>
                </c:pt>
                <c:pt idx="458">
                  <c:v>1295</c:v>
                </c:pt>
                <c:pt idx="459">
                  <c:v>1296</c:v>
                </c:pt>
                <c:pt idx="460">
                  <c:v>1297</c:v>
                </c:pt>
                <c:pt idx="461">
                  <c:v>1298</c:v>
                </c:pt>
                <c:pt idx="462">
                  <c:v>1299</c:v>
                </c:pt>
                <c:pt idx="463">
                  <c:v>1300</c:v>
                </c:pt>
                <c:pt idx="464">
                  <c:v>1301</c:v>
                </c:pt>
                <c:pt idx="465">
                  <c:v>1302</c:v>
                </c:pt>
                <c:pt idx="466">
                  <c:v>1303</c:v>
                </c:pt>
                <c:pt idx="467">
                  <c:v>1304</c:v>
                </c:pt>
                <c:pt idx="468">
                  <c:v>1305</c:v>
                </c:pt>
                <c:pt idx="469">
                  <c:v>1306</c:v>
                </c:pt>
                <c:pt idx="470">
                  <c:v>1307</c:v>
                </c:pt>
                <c:pt idx="471">
                  <c:v>1308</c:v>
                </c:pt>
                <c:pt idx="472">
                  <c:v>1309</c:v>
                </c:pt>
                <c:pt idx="473">
                  <c:v>1310</c:v>
                </c:pt>
                <c:pt idx="474">
                  <c:v>1311</c:v>
                </c:pt>
                <c:pt idx="475">
                  <c:v>1312</c:v>
                </c:pt>
                <c:pt idx="476">
                  <c:v>1313</c:v>
                </c:pt>
                <c:pt idx="477">
                  <c:v>1314</c:v>
                </c:pt>
                <c:pt idx="478">
                  <c:v>1315</c:v>
                </c:pt>
                <c:pt idx="479">
                  <c:v>1316</c:v>
                </c:pt>
                <c:pt idx="480">
                  <c:v>1317</c:v>
                </c:pt>
                <c:pt idx="481">
                  <c:v>1318</c:v>
                </c:pt>
                <c:pt idx="482">
                  <c:v>1319</c:v>
                </c:pt>
                <c:pt idx="483">
                  <c:v>1320</c:v>
                </c:pt>
                <c:pt idx="484">
                  <c:v>1321</c:v>
                </c:pt>
                <c:pt idx="485">
                  <c:v>1322</c:v>
                </c:pt>
                <c:pt idx="486">
                  <c:v>1323</c:v>
                </c:pt>
                <c:pt idx="487">
                  <c:v>1324</c:v>
                </c:pt>
                <c:pt idx="488">
                  <c:v>1325</c:v>
                </c:pt>
                <c:pt idx="489">
                  <c:v>1326</c:v>
                </c:pt>
                <c:pt idx="490">
                  <c:v>1327</c:v>
                </c:pt>
                <c:pt idx="491">
                  <c:v>1328</c:v>
                </c:pt>
                <c:pt idx="492">
                  <c:v>1329</c:v>
                </c:pt>
                <c:pt idx="493">
                  <c:v>1330</c:v>
                </c:pt>
                <c:pt idx="494">
                  <c:v>1331</c:v>
                </c:pt>
                <c:pt idx="495">
                  <c:v>1332</c:v>
                </c:pt>
                <c:pt idx="496">
                  <c:v>1333</c:v>
                </c:pt>
                <c:pt idx="497">
                  <c:v>1334</c:v>
                </c:pt>
                <c:pt idx="498">
                  <c:v>1335</c:v>
                </c:pt>
                <c:pt idx="499">
                  <c:v>1336</c:v>
                </c:pt>
                <c:pt idx="500">
                  <c:v>1337</c:v>
                </c:pt>
                <c:pt idx="501">
                  <c:v>1338</c:v>
                </c:pt>
                <c:pt idx="502">
                  <c:v>1339</c:v>
                </c:pt>
                <c:pt idx="503">
                  <c:v>1340</c:v>
                </c:pt>
                <c:pt idx="504">
                  <c:v>1341</c:v>
                </c:pt>
                <c:pt idx="505">
                  <c:v>1342</c:v>
                </c:pt>
                <c:pt idx="506">
                  <c:v>1343</c:v>
                </c:pt>
                <c:pt idx="507">
                  <c:v>1344</c:v>
                </c:pt>
                <c:pt idx="508">
                  <c:v>1345</c:v>
                </c:pt>
                <c:pt idx="509">
                  <c:v>1346</c:v>
                </c:pt>
                <c:pt idx="510">
                  <c:v>1347</c:v>
                </c:pt>
                <c:pt idx="511">
                  <c:v>1348</c:v>
                </c:pt>
                <c:pt idx="512">
                  <c:v>1349</c:v>
                </c:pt>
                <c:pt idx="513">
                  <c:v>1350</c:v>
                </c:pt>
                <c:pt idx="514">
                  <c:v>1351</c:v>
                </c:pt>
                <c:pt idx="515">
                  <c:v>1352</c:v>
                </c:pt>
                <c:pt idx="516">
                  <c:v>1353</c:v>
                </c:pt>
                <c:pt idx="517">
                  <c:v>1354</c:v>
                </c:pt>
                <c:pt idx="518">
                  <c:v>1355</c:v>
                </c:pt>
                <c:pt idx="519">
                  <c:v>1356</c:v>
                </c:pt>
                <c:pt idx="520">
                  <c:v>1357</c:v>
                </c:pt>
                <c:pt idx="521">
                  <c:v>1358</c:v>
                </c:pt>
                <c:pt idx="522">
                  <c:v>1359</c:v>
                </c:pt>
                <c:pt idx="523">
                  <c:v>1360</c:v>
                </c:pt>
                <c:pt idx="524">
                  <c:v>1361</c:v>
                </c:pt>
                <c:pt idx="525">
                  <c:v>1362</c:v>
                </c:pt>
                <c:pt idx="526">
                  <c:v>1363</c:v>
                </c:pt>
                <c:pt idx="527">
                  <c:v>1364</c:v>
                </c:pt>
                <c:pt idx="528">
                  <c:v>1365</c:v>
                </c:pt>
                <c:pt idx="529">
                  <c:v>1366</c:v>
                </c:pt>
                <c:pt idx="530">
                  <c:v>1367</c:v>
                </c:pt>
                <c:pt idx="531">
                  <c:v>1368</c:v>
                </c:pt>
                <c:pt idx="532">
                  <c:v>1369</c:v>
                </c:pt>
                <c:pt idx="533">
                  <c:v>1370</c:v>
                </c:pt>
                <c:pt idx="534">
                  <c:v>1371</c:v>
                </c:pt>
                <c:pt idx="535">
                  <c:v>1372</c:v>
                </c:pt>
                <c:pt idx="536">
                  <c:v>1373</c:v>
                </c:pt>
                <c:pt idx="537">
                  <c:v>1374</c:v>
                </c:pt>
                <c:pt idx="538">
                  <c:v>1375</c:v>
                </c:pt>
                <c:pt idx="539">
                  <c:v>1376</c:v>
                </c:pt>
                <c:pt idx="540">
                  <c:v>1377</c:v>
                </c:pt>
                <c:pt idx="541">
                  <c:v>1378</c:v>
                </c:pt>
                <c:pt idx="542">
                  <c:v>1379</c:v>
                </c:pt>
                <c:pt idx="543">
                  <c:v>1380</c:v>
                </c:pt>
                <c:pt idx="544">
                  <c:v>1381</c:v>
                </c:pt>
                <c:pt idx="545">
                  <c:v>1382</c:v>
                </c:pt>
                <c:pt idx="546">
                  <c:v>1383</c:v>
                </c:pt>
                <c:pt idx="547">
                  <c:v>1384</c:v>
                </c:pt>
                <c:pt idx="548">
                  <c:v>1385</c:v>
                </c:pt>
                <c:pt idx="549">
                  <c:v>1386</c:v>
                </c:pt>
                <c:pt idx="550">
                  <c:v>1387</c:v>
                </c:pt>
                <c:pt idx="551">
                  <c:v>1388</c:v>
                </c:pt>
                <c:pt idx="552">
                  <c:v>1389</c:v>
                </c:pt>
                <c:pt idx="553">
                  <c:v>1390</c:v>
                </c:pt>
                <c:pt idx="554">
                  <c:v>1391</c:v>
                </c:pt>
                <c:pt idx="555">
                  <c:v>1392</c:v>
                </c:pt>
                <c:pt idx="556">
                  <c:v>1393</c:v>
                </c:pt>
                <c:pt idx="557">
                  <c:v>1394</c:v>
                </c:pt>
                <c:pt idx="558">
                  <c:v>1395</c:v>
                </c:pt>
                <c:pt idx="559">
                  <c:v>1396</c:v>
                </c:pt>
                <c:pt idx="560">
                  <c:v>1397</c:v>
                </c:pt>
                <c:pt idx="561">
                  <c:v>1398</c:v>
                </c:pt>
                <c:pt idx="562">
                  <c:v>1399</c:v>
                </c:pt>
                <c:pt idx="563">
                  <c:v>1400</c:v>
                </c:pt>
                <c:pt idx="564">
                  <c:v>1401</c:v>
                </c:pt>
                <c:pt idx="565">
                  <c:v>1402</c:v>
                </c:pt>
                <c:pt idx="566">
                  <c:v>1403</c:v>
                </c:pt>
                <c:pt idx="567">
                  <c:v>1404</c:v>
                </c:pt>
                <c:pt idx="568">
                  <c:v>1405</c:v>
                </c:pt>
                <c:pt idx="569">
                  <c:v>1406</c:v>
                </c:pt>
                <c:pt idx="570">
                  <c:v>1407</c:v>
                </c:pt>
                <c:pt idx="571">
                  <c:v>1408</c:v>
                </c:pt>
                <c:pt idx="572">
                  <c:v>1409</c:v>
                </c:pt>
                <c:pt idx="573">
                  <c:v>1410</c:v>
                </c:pt>
                <c:pt idx="574">
                  <c:v>1411</c:v>
                </c:pt>
                <c:pt idx="575">
                  <c:v>1412</c:v>
                </c:pt>
                <c:pt idx="576">
                  <c:v>1413</c:v>
                </c:pt>
                <c:pt idx="577">
                  <c:v>1414</c:v>
                </c:pt>
                <c:pt idx="578">
                  <c:v>1415</c:v>
                </c:pt>
                <c:pt idx="579">
                  <c:v>1416</c:v>
                </c:pt>
                <c:pt idx="580">
                  <c:v>1417</c:v>
                </c:pt>
                <c:pt idx="581">
                  <c:v>1418</c:v>
                </c:pt>
                <c:pt idx="582">
                  <c:v>1419</c:v>
                </c:pt>
                <c:pt idx="583">
                  <c:v>1420</c:v>
                </c:pt>
                <c:pt idx="584">
                  <c:v>1421</c:v>
                </c:pt>
                <c:pt idx="585">
                  <c:v>1422</c:v>
                </c:pt>
                <c:pt idx="586">
                  <c:v>1423</c:v>
                </c:pt>
                <c:pt idx="587">
                  <c:v>1424</c:v>
                </c:pt>
                <c:pt idx="588">
                  <c:v>1425</c:v>
                </c:pt>
                <c:pt idx="589">
                  <c:v>1426</c:v>
                </c:pt>
                <c:pt idx="590">
                  <c:v>1427</c:v>
                </c:pt>
                <c:pt idx="591">
                  <c:v>1428</c:v>
                </c:pt>
                <c:pt idx="592">
                  <c:v>1429</c:v>
                </c:pt>
                <c:pt idx="593">
                  <c:v>1430</c:v>
                </c:pt>
                <c:pt idx="594">
                  <c:v>1431</c:v>
                </c:pt>
                <c:pt idx="595">
                  <c:v>1432</c:v>
                </c:pt>
                <c:pt idx="596">
                  <c:v>1433</c:v>
                </c:pt>
                <c:pt idx="597">
                  <c:v>1434</c:v>
                </c:pt>
                <c:pt idx="598">
                  <c:v>1435</c:v>
                </c:pt>
                <c:pt idx="599">
                  <c:v>1436</c:v>
                </c:pt>
                <c:pt idx="600">
                  <c:v>1437</c:v>
                </c:pt>
                <c:pt idx="601">
                  <c:v>1438</c:v>
                </c:pt>
                <c:pt idx="602">
                  <c:v>1439</c:v>
                </c:pt>
                <c:pt idx="603">
                  <c:v>1440</c:v>
                </c:pt>
                <c:pt idx="604">
                  <c:v>1441</c:v>
                </c:pt>
                <c:pt idx="605">
                  <c:v>1442</c:v>
                </c:pt>
                <c:pt idx="606">
                  <c:v>1443</c:v>
                </c:pt>
                <c:pt idx="607">
                  <c:v>1444</c:v>
                </c:pt>
                <c:pt idx="608">
                  <c:v>1445</c:v>
                </c:pt>
                <c:pt idx="609">
                  <c:v>1446</c:v>
                </c:pt>
                <c:pt idx="610">
                  <c:v>1447</c:v>
                </c:pt>
                <c:pt idx="611">
                  <c:v>1448</c:v>
                </c:pt>
                <c:pt idx="612">
                  <c:v>1449</c:v>
                </c:pt>
                <c:pt idx="613">
                  <c:v>1450</c:v>
                </c:pt>
                <c:pt idx="614">
                  <c:v>1451</c:v>
                </c:pt>
                <c:pt idx="615">
                  <c:v>1452</c:v>
                </c:pt>
                <c:pt idx="616">
                  <c:v>1453</c:v>
                </c:pt>
                <c:pt idx="617">
                  <c:v>1454</c:v>
                </c:pt>
                <c:pt idx="618">
                  <c:v>1455</c:v>
                </c:pt>
                <c:pt idx="619">
                  <c:v>1456</c:v>
                </c:pt>
                <c:pt idx="620">
                  <c:v>1457</c:v>
                </c:pt>
                <c:pt idx="621">
                  <c:v>1458</c:v>
                </c:pt>
                <c:pt idx="622">
                  <c:v>1459</c:v>
                </c:pt>
                <c:pt idx="623">
                  <c:v>1460</c:v>
                </c:pt>
                <c:pt idx="624">
                  <c:v>1461</c:v>
                </c:pt>
                <c:pt idx="625">
                  <c:v>1462</c:v>
                </c:pt>
                <c:pt idx="626">
                  <c:v>1463</c:v>
                </c:pt>
                <c:pt idx="627">
                  <c:v>1464</c:v>
                </c:pt>
                <c:pt idx="628">
                  <c:v>1465</c:v>
                </c:pt>
                <c:pt idx="629">
                  <c:v>1466</c:v>
                </c:pt>
                <c:pt idx="630">
                  <c:v>1467</c:v>
                </c:pt>
                <c:pt idx="631">
                  <c:v>1468</c:v>
                </c:pt>
                <c:pt idx="632">
                  <c:v>1469</c:v>
                </c:pt>
                <c:pt idx="633">
                  <c:v>1470</c:v>
                </c:pt>
                <c:pt idx="634">
                  <c:v>1471</c:v>
                </c:pt>
                <c:pt idx="635">
                  <c:v>1472</c:v>
                </c:pt>
                <c:pt idx="636">
                  <c:v>1473</c:v>
                </c:pt>
                <c:pt idx="637">
                  <c:v>1474</c:v>
                </c:pt>
                <c:pt idx="638">
                  <c:v>1475</c:v>
                </c:pt>
                <c:pt idx="639">
                  <c:v>1476</c:v>
                </c:pt>
                <c:pt idx="640">
                  <c:v>1477</c:v>
                </c:pt>
                <c:pt idx="641">
                  <c:v>1478</c:v>
                </c:pt>
                <c:pt idx="642">
                  <c:v>1479</c:v>
                </c:pt>
                <c:pt idx="643">
                  <c:v>1480</c:v>
                </c:pt>
                <c:pt idx="644">
                  <c:v>1481</c:v>
                </c:pt>
                <c:pt idx="645">
                  <c:v>1482</c:v>
                </c:pt>
                <c:pt idx="646">
                  <c:v>1483</c:v>
                </c:pt>
                <c:pt idx="647">
                  <c:v>1484</c:v>
                </c:pt>
                <c:pt idx="648">
                  <c:v>1485</c:v>
                </c:pt>
                <c:pt idx="649">
                  <c:v>1486</c:v>
                </c:pt>
                <c:pt idx="650">
                  <c:v>1487</c:v>
                </c:pt>
                <c:pt idx="651">
                  <c:v>1488</c:v>
                </c:pt>
                <c:pt idx="652">
                  <c:v>1489</c:v>
                </c:pt>
                <c:pt idx="653">
                  <c:v>1490</c:v>
                </c:pt>
                <c:pt idx="654">
                  <c:v>1491</c:v>
                </c:pt>
                <c:pt idx="655">
                  <c:v>1492</c:v>
                </c:pt>
                <c:pt idx="656">
                  <c:v>1493</c:v>
                </c:pt>
                <c:pt idx="657">
                  <c:v>1494</c:v>
                </c:pt>
                <c:pt idx="658">
                  <c:v>1495</c:v>
                </c:pt>
                <c:pt idx="659">
                  <c:v>1496</c:v>
                </c:pt>
                <c:pt idx="660">
                  <c:v>1497</c:v>
                </c:pt>
                <c:pt idx="661">
                  <c:v>1498</c:v>
                </c:pt>
                <c:pt idx="662">
                  <c:v>1499</c:v>
                </c:pt>
                <c:pt idx="663">
                  <c:v>1500</c:v>
                </c:pt>
                <c:pt idx="664">
                  <c:v>1501</c:v>
                </c:pt>
                <c:pt idx="665">
                  <c:v>1502</c:v>
                </c:pt>
                <c:pt idx="666">
                  <c:v>1503</c:v>
                </c:pt>
                <c:pt idx="667">
                  <c:v>1504</c:v>
                </c:pt>
                <c:pt idx="668">
                  <c:v>1505</c:v>
                </c:pt>
                <c:pt idx="669">
                  <c:v>1506</c:v>
                </c:pt>
                <c:pt idx="670">
                  <c:v>1507</c:v>
                </c:pt>
                <c:pt idx="671">
                  <c:v>1508</c:v>
                </c:pt>
                <c:pt idx="672">
                  <c:v>1509</c:v>
                </c:pt>
                <c:pt idx="673">
                  <c:v>1510</c:v>
                </c:pt>
                <c:pt idx="674">
                  <c:v>1511</c:v>
                </c:pt>
                <c:pt idx="675">
                  <c:v>1512</c:v>
                </c:pt>
                <c:pt idx="676">
                  <c:v>1513</c:v>
                </c:pt>
                <c:pt idx="677">
                  <c:v>1514</c:v>
                </c:pt>
                <c:pt idx="678">
                  <c:v>1515</c:v>
                </c:pt>
                <c:pt idx="679">
                  <c:v>1516</c:v>
                </c:pt>
                <c:pt idx="680">
                  <c:v>1517</c:v>
                </c:pt>
                <c:pt idx="681">
                  <c:v>1518</c:v>
                </c:pt>
                <c:pt idx="682">
                  <c:v>1519</c:v>
                </c:pt>
                <c:pt idx="683">
                  <c:v>1520</c:v>
                </c:pt>
                <c:pt idx="684">
                  <c:v>1521</c:v>
                </c:pt>
                <c:pt idx="685">
                  <c:v>1522</c:v>
                </c:pt>
                <c:pt idx="686">
                  <c:v>1523</c:v>
                </c:pt>
                <c:pt idx="687">
                  <c:v>1524</c:v>
                </c:pt>
                <c:pt idx="688">
                  <c:v>1525</c:v>
                </c:pt>
                <c:pt idx="689">
                  <c:v>1526</c:v>
                </c:pt>
                <c:pt idx="690">
                  <c:v>1527</c:v>
                </c:pt>
                <c:pt idx="691">
                  <c:v>1528</c:v>
                </c:pt>
                <c:pt idx="692">
                  <c:v>1529</c:v>
                </c:pt>
                <c:pt idx="693">
                  <c:v>1530</c:v>
                </c:pt>
                <c:pt idx="694">
                  <c:v>1531</c:v>
                </c:pt>
                <c:pt idx="695">
                  <c:v>1532</c:v>
                </c:pt>
                <c:pt idx="696">
                  <c:v>1533</c:v>
                </c:pt>
                <c:pt idx="697">
                  <c:v>1534</c:v>
                </c:pt>
                <c:pt idx="698">
                  <c:v>1535</c:v>
                </c:pt>
                <c:pt idx="699">
                  <c:v>1536</c:v>
                </c:pt>
                <c:pt idx="700">
                  <c:v>1537</c:v>
                </c:pt>
                <c:pt idx="701">
                  <c:v>1538</c:v>
                </c:pt>
                <c:pt idx="702">
                  <c:v>1539</c:v>
                </c:pt>
                <c:pt idx="703">
                  <c:v>1540</c:v>
                </c:pt>
                <c:pt idx="704">
                  <c:v>1541</c:v>
                </c:pt>
                <c:pt idx="705">
                  <c:v>1542</c:v>
                </c:pt>
                <c:pt idx="706">
                  <c:v>1543</c:v>
                </c:pt>
                <c:pt idx="707">
                  <c:v>1544</c:v>
                </c:pt>
                <c:pt idx="708">
                  <c:v>1545</c:v>
                </c:pt>
                <c:pt idx="709">
                  <c:v>1546</c:v>
                </c:pt>
                <c:pt idx="710">
                  <c:v>1547</c:v>
                </c:pt>
                <c:pt idx="711">
                  <c:v>1548</c:v>
                </c:pt>
                <c:pt idx="712">
                  <c:v>1549</c:v>
                </c:pt>
                <c:pt idx="713">
                  <c:v>1550</c:v>
                </c:pt>
                <c:pt idx="714">
                  <c:v>1551</c:v>
                </c:pt>
                <c:pt idx="715">
                  <c:v>1552</c:v>
                </c:pt>
                <c:pt idx="716">
                  <c:v>1553</c:v>
                </c:pt>
                <c:pt idx="717">
                  <c:v>1554</c:v>
                </c:pt>
                <c:pt idx="718">
                  <c:v>1555</c:v>
                </c:pt>
                <c:pt idx="719">
                  <c:v>1556</c:v>
                </c:pt>
                <c:pt idx="720">
                  <c:v>1557</c:v>
                </c:pt>
                <c:pt idx="721">
                  <c:v>1558</c:v>
                </c:pt>
                <c:pt idx="722">
                  <c:v>1559</c:v>
                </c:pt>
                <c:pt idx="723">
                  <c:v>1560</c:v>
                </c:pt>
                <c:pt idx="724">
                  <c:v>1561</c:v>
                </c:pt>
                <c:pt idx="725">
                  <c:v>1562</c:v>
                </c:pt>
                <c:pt idx="726">
                  <c:v>1563</c:v>
                </c:pt>
                <c:pt idx="727">
                  <c:v>1564</c:v>
                </c:pt>
                <c:pt idx="728">
                  <c:v>1565</c:v>
                </c:pt>
                <c:pt idx="729">
                  <c:v>1566</c:v>
                </c:pt>
                <c:pt idx="730">
                  <c:v>1567</c:v>
                </c:pt>
                <c:pt idx="731">
                  <c:v>1568</c:v>
                </c:pt>
                <c:pt idx="732">
                  <c:v>1569</c:v>
                </c:pt>
                <c:pt idx="733">
                  <c:v>1570</c:v>
                </c:pt>
                <c:pt idx="734">
                  <c:v>1571</c:v>
                </c:pt>
                <c:pt idx="735">
                  <c:v>1572</c:v>
                </c:pt>
                <c:pt idx="736">
                  <c:v>1573</c:v>
                </c:pt>
                <c:pt idx="737">
                  <c:v>1574</c:v>
                </c:pt>
                <c:pt idx="738">
                  <c:v>1575</c:v>
                </c:pt>
                <c:pt idx="739">
                  <c:v>1576</c:v>
                </c:pt>
                <c:pt idx="740">
                  <c:v>1577</c:v>
                </c:pt>
                <c:pt idx="741">
                  <c:v>1578</c:v>
                </c:pt>
                <c:pt idx="742">
                  <c:v>1579</c:v>
                </c:pt>
                <c:pt idx="743">
                  <c:v>1580</c:v>
                </c:pt>
                <c:pt idx="744">
                  <c:v>1581</c:v>
                </c:pt>
                <c:pt idx="745">
                  <c:v>1582</c:v>
                </c:pt>
                <c:pt idx="746">
                  <c:v>1583</c:v>
                </c:pt>
                <c:pt idx="747">
                  <c:v>1584</c:v>
                </c:pt>
                <c:pt idx="748">
                  <c:v>1585</c:v>
                </c:pt>
                <c:pt idx="749">
                  <c:v>1586</c:v>
                </c:pt>
                <c:pt idx="750">
                  <c:v>1587</c:v>
                </c:pt>
                <c:pt idx="751">
                  <c:v>1588</c:v>
                </c:pt>
                <c:pt idx="752">
                  <c:v>1589</c:v>
                </c:pt>
                <c:pt idx="753">
                  <c:v>1590</c:v>
                </c:pt>
                <c:pt idx="754">
                  <c:v>1591</c:v>
                </c:pt>
                <c:pt idx="755">
                  <c:v>1592</c:v>
                </c:pt>
                <c:pt idx="756">
                  <c:v>1593</c:v>
                </c:pt>
                <c:pt idx="757">
                  <c:v>1594</c:v>
                </c:pt>
                <c:pt idx="758">
                  <c:v>1595</c:v>
                </c:pt>
                <c:pt idx="759">
                  <c:v>1596</c:v>
                </c:pt>
                <c:pt idx="760">
                  <c:v>1597</c:v>
                </c:pt>
                <c:pt idx="761">
                  <c:v>1598</c:v>
                </c:pt>
                <c:pt idx="762">
                  <c:v>1599</c:v>
                </c:pt>
                <c:pt idx="763">
                  <c:v>1600</c:v>
                </c:pt>
                <c:pt idx="764">
                  <c:v>1601</c:v>
                </c:pt>
                <c:pt idx="765">
                  <c:v>1602</c:v>
                </c:pt>
                <c:pt idx="766">
                  <c:v>1603</c:v>
                </c:pt>
              </c:numCache>
            </c:numRef>
          </c:xVal>
          <c:yVal>
            <c:numRef>
              <c:f>Graph!$E$815:$E$1579</c:f>
              <c:numCache>
                <c:formatCode>General</c:formatCode>
                <c:ptCount val="765"/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763">
                  <c:v>4</c:v>
                </c:pt>
                <c:pt idx="76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F0-4C98-945C-D0E672BE09CE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Graph!$A$814:$A$1580</c:f>
              <c:numCache>
                <c:formatCode>General</c:formatCode>
                <c:ptCount val="767"/>
                <c:pt idx="0">
                  <c:v>837</c:v>
                </c:pt>
                <c:pt idx="1">
                  <c:v>838</c:v>
                </c:pt>
                <c:pt idx="2">
                  <c:v>839</c:v>
                </c:pt>
                <c:pt idx="3">
                  <c:v>840</c:v>
                </c:pt>
                <c:pt idx="4">
                  <c:v>841</c:v>
                </c:pt>
                <c:pt idx="5">
                  <c:v>842</c:v>
                </c:pt>
                <c:pt idx="6">
                  <c:v>843</c:v>
                </c:pt>
                <c:pt idx="7">
                  <c:v>844</c:v>
                </c:pt>
                <c:pt idx="8">
                  <c:v>845</c:v>
                </c:pt>
                <c:pt idx="9">
                  <c:v>846</c:v>
                </c:pt>
                <c:pt idx="10">
                  <c:v>847</c:v>
                </c:pt>
                <c:pt idx="11">
                  <c:v>848</c:v>
                </c:pt>
                <c:pt idx="12">
                  <c:v>849</c:v>
                </c:pt>
                <c:pt idx="13">
                  <c:v>850</c:v>
                </c:pt>
                <c:pt idx="14">
                  <c:v>851</c:v>
                </c:pt>
                <c:pt idx="15">
                  <c:v>852</c:v>
                </c:pt>
                <c:pt idx="16">
                  <c:v>853</c:v>
                </c:pt>
                <c:pt idx="17">
                  <c:v>854</c:v>
                </c:pt>
                <c:pt idx="18">
                  <c:v>855</c:v>
                </c:pt>
                <c:pt idx="19">
                  <c:v>856</c:v>
                </c:pt>
                <c:pt idx="20">
                  <c:v>857</c:v>
                </c:pt>
                <c:pt idx="21">
                  <c:v>858</c:v>
                </c:pt>
                <c:pt idx="22">
                  <c:v>859</c:v>
                </c:pt>
                <c:pt idx="23">
                  <c:v>860</c:v>
                </c:pt>
                <c:pt idx="24">
                  <c:v>861</c:v>
                </c:pt>
                <c:pt idx="25">
                  <c:v>862</c:v>
                </c:pt>
                <c:pt idx="26">
                  <c:v>863</c:v>
                </c:pt>
                <c:pt idx="27">
                  <c:v>864</c:v>
                </c:pt>
                <c:pt idx="28">
                  <c:v>865</c:v>
                </c:pt>
                <c:pt idx="29">
                  <c:v>866</c:v>
                </c:pt>
                <c:pt idx="30">
                  <c:v>867</c:v>
                </c:pt>
                <c:pt idx="31">
                  <c:v>868</c:v>
                </c:pt>
                <c:pt idx="32">
                  <c:v>869</c:v>
                </c:pt>
                <c:pt idx="33">
                  <c:v>870</c:v>
                </c:pt>
                <c:pt idx="34">
                  <c:v>871</c:v>
                </c:pt>
                <c:pt idx="35">
                  <c:v>872</c:v>
                </c:pt>
                <c:pt idx="36">
                  <c:v>873</c:v>
                </c:pt>
                <c:pt idx="37">
                  <c:v>874</c:v>
                </c:pt>
                <c:pt idx="38">
                  <c:v>875</c:v>
                </c:pt>
                <c:pt idx="39">
                  <c:v>876</c:v>
                </c:pt>
                <c:pt idx="40">
                  <c:v>877</c:v>
                </c:pt>
                <c:pt idx="41">
                  <c:v>878</c:v>
                </c:pt>
                <c:pt idx="42">
                  <c:v>879</c:v>
                </c:pt>
                <c:pt idx="43">
                  <c:v>880</c:v>
                </c:pt>
                <c:pt idx="44">
                  <c:v>881</c:v>
                </c:pt>
                <c:pt idx="45">
                  <c:v>882</c:v>
                </c:pt>
                <c:pt idx="46">
                  <c:v>883</c:v>
                </c:pt>
                <c:pt idx="47">
                  <c:v>884</c:v>
                </c:pt>
                <c:pt idx="48">
                  <c:v>885</c:v>
                </c:pt>
                <c:pt idx="49">
                  <c:v>886</c:v>
                </c:pt>
                <c:pt idx="50">
                  <c:v>887</c:v>
                </c:pt>
                <c:pt idx="51">
                  <c:v>888</c:v>
                </c:pt>
                <c:pt idx="52">
                  <c:v>889</c:v>
                </c:pt>
                <c:pt idx="53">
                  <c:v>890</c:v>
                </c:pt>
                <c:pt idx="54">
                  <c:v>891</c:v>
                </c:pt>
                <c:pt idx="55">
                  <c:v>892</c:v>
                </c:pt>
                <c:pt idx="56">
                  <c:v>893</c:v>
                </c:pt>
                <c:pt idx="57">
                  <c:v>894</c:v>
                </c:pt>
                <c:pt idx="58">
                  <c:v>895</c:v>
                </c:pt>
                <c:pt idx="59">
                  <c:v>896</c:v>
                </c:pt>
                <c:pt idx="60">
                  <c:v>897</c:v>
                </c:pt>
                <c:pt idx="61">
                  <c:v>898</c:v>
                </c:pt>
                <c:pt idx="62">
                  <c:v>899</c:v>
                </c:pt>
                <c:pt idx="63">
                  <c:v>900</c:v>
                </c:pt>
                <c:pt idx="64">
                  <c:v>901</c:v>
                </c:pt>
                <c:pt idx="65">
                  <c:v>902</c:v>
                </c:pt>
                <c:pt idx="66">
                  <c:v>903</c:v>
                </c:pt>
                <c:pt idx="67">
                  <c:v>904</c:v>
                </c:pt>
                <c:pt idx="68">
                  <c:v>905</c:v>
                </c:pt>
                <c:pt idx="69">
                  <c:v>906</c:v>
                </c:pt>
                <c:pt idx="70">
                  <c:v>907</c:v>
                </c:pt>
                <c:pt idx="71">
                  <c:v>908</c:v>
                </c:pt>
                <c:pt idx="72">
                  <c:v>909</c:v>
                </c:pt>
                <c:pt idx="73">
                  <c:v>910</c:v>
                </c:pt>
                <c:pt idx="74">
                  <c:v>911</c:v>
                </c:pt>
                <c:pt idx="75">
                  <c:v>912</c:v>
                </c:pt>
                <c:pt idx="76">
                  <c:v>913</c:v>
                </c:pt>
                <c:pt idx="77">
                  <c:v>914</c:v>
                </c:pt>
                <c:pt idx="78">
                  <c:v>915</c:v>
                </c:pt>
                <c:pt idx="79">
                  <c:v>916</c:v>
                </c:pt>
                <c:pt idx="80">
                  <c:v>917</c:v>
                </c:pt>
                <c:pt idx="81">
                  <c:v>918</c:v>
                </c:pt>
                <c:pt idx="82">
                  <c:v>919</c:v>
                </c:pt>
                <c:pt idx="83">
                  <c:v>920</c:v>
                </c:pt>
                <c:pt idx="84">
                  <c:v>921</c:v>
                </c:pt>
                <c:pt idx="85">
                  <c:v>922</c:v>
                </c:pt>
                <c:pt idx="86">
                  <c:v>923</c:v>
                </c:pt>
                <c:pt idx="87">
                  <c:v>924</c:v>
                </c:pt>
                <c:pt idx="88">
                  <c:v>925</c:v>
                </c:pt>
                <c:pt idx="89">
                  <c:v>926</c:v>
                </c:pt>
                <c:pt idx="90">
                  <c:v>927</c:v>
                </c:pt>
                <c:pt idx="91">
                  <c:v>928</c:v>
                </c:pt>
                <c:pt idx="92">
                  <c:v>929</c:v>
                </c:pt>
                <c:pt idx="93">
                  <c:v>930</c:v>
                </c:pt>
                <c:pt idx="94">
                  <c:v>931</c:v>
                </c:pt>
                <c:pt idx="95">
                  <c:v>932</c:v>
                </c:pt>
                <c:pt idx="96">
                  <c:v>933</c:v>
                </c:pt>
                <c:pt idx="97">
                  <c:v>934</c:v>
                </c:pt>
                <c:pt idx="98">
                  <c:v>935</c:v>
                </c:pt>
                <c:pt idx="99">
                  <c:v>936</c:v>
                </c:pt>
                <c:pt idx="100">
                  <c:v>937</c:v>
                </c:pt>
                <c:pt idx="101">
                  <c:v>938</c:v>
                </c:pt>
                <c:pt idx="102">
                  <c:v>939</c:v>
                </c:pt>
                <c:pt idx="103">
                  <c:v>940</c:v>
                </c:pt>
                <c:pt idx="104">
                  <c:v>941</c:v>
                </c:pt>
                <c:pt idx="105">
                  <c:v>942</c:v>
                </c:pt>
                <c:pt idx="106">
                  <c:v>943</c:v>
                </c:pt>
                <c:pt idx="107">
                  <c:v>944</c:v>
                </c:pt>
                <c:pt idx="108">
                  <c:v>945</c:v>
                </c:pt>
                <c:pt idx="109">
                  <c:v>946</c:v>
                </c:pt>
                <c:pt idx="110">
                  <c:v>947</c:v>
                </c:pt>
                <c:pt idx="111">
                  <c:v>948</c:v>
                </c:pt>
                <c:pt idx="112">
                  <c:v>949</c:v>
                </c:pt>
                <c:pt idx="113">
                  <c:v>950</c:v>
                </c:pt>
                <c:pt idx="114">
                  <c:v>951</c:v>
                </c:pt>
                <c:pt idx="115">
                  <c:v>952</c:v>
                </c:pt>
                <c:pt idx="116">
                  <c:v>953</c:v>
                </c:pt>
                <c:pt idx="117">
                  <c:v>954</c:v>
                </c:pt>
                <c:pt idx="118">
                  <c:v>955</c:v>
                </c:pt>
                <c:pt idx="119">
                  <c:v>956</c:v>
                </c:pt>
                <c:pt idx="120">
                  <c:v>957</c:v>
                </c:pt>
                <c:pt idx="121">
                  <c:v>958</c:v>
                </c:pt>
                <c:pt idx="122">
                  <c:v>959</c:v>
                </c:pt>
                <c:pt idx="123">
                  <c:v>960</c:v>
                </c:pt>
                <c:pt idx="124">
                  <c:v>961</c:v>
                </c:pt>
                <c:pt idx="125">
                  <c:v>962</c:v>
                </c:pt>
                <c:pt idx="126">
                  <c:v>963</c:v>
                </c:pt>
                <c:pt idx="127">
                  <c:v>964</c:v>
                </c:pt>
                <c:pt idx="128">
                  <c:v>965</c:v>
                </c:pt>
                <c:pt idx="129">
                  <c:v>966</c:v>
                </c:pt>
                <c:pt idx="130">
                  <c:v>967</c:v>
                </c:pt>
                <c:pt idx="131">
                  <c:v>968</c:v>
                </c:pt>
                <c:pt idx="132">
                  <c:v>969</c:v>
                </c:pt>
                <c:pt idx="133">
                  <c:v>970</c:v>
                </c:pt>
                <c:pt idx="134">
                  <c:v>971</c:v>
                </c:pt>
                <c:pt idx="135">
                  <c:v>972</c:v>
                </c:pt>
                <c:pt idx="136">
                  <c:v>973</c:v>
                </c:pt>
                <c:pt idx="137">
                  <c:v>974</c:v>
                </c:pt>
                <c:pt idx="138">
                  <c:v>975</c:v>
                </c:pt>
                <c:pt idx="139">
                  <c:v>976</c:v>
                </c:pt>
                <c:pt idx="140">
                  <c:v>977</c:v>
                </c:pt>
                <c:pt idx="141">
                  <c:v>978</c:v>
                </c:pt>
                <c:pt idx="142">
                  <c:v>979</c:v>
                </c:pt>
                <c:pt idx="143">
                  <c:v>980</c:v>
                </c:pt>
                <c:pt idx="144">
                  <c:v>981</c:v>
                </c:pt>
                <c:pt idx="145">
                  <c:v>982</c:v>
                </c:pt>
                <c:pt idx="146">
                  <c:v>983</c:v>
                </c:pt>
                <c:pt idx="147">
                  <c:v>984</c:v>
                </c:pt>
                <c:pt idx="148">
                  <c:v>985</c:v>
                </c:pt>
                <c:pt idx="149">
                  <c:v>986</c:v>
                </c:pt>
                <c:pt idx="150">
                  <c:v>987</c:v>
                </c:pt>
                <c:pt idx="151">
                  <c:v>988</c:v>
                </c:pt>
                <c:pt idx="152">
                  <c:v>989</c:v>
                </c:pt>
                <c:pt idx="153">
                  <c:v>990</c:v>
                </c:pt>
                <c:pt idx="154">
                  <c:v>991</c:v>
                </c:pt>
                <c:pt idx="155">
                  <c:v>992</c:v>
                </c:pt>
                <c:pt idx="156">
                  <c:v>993</c:v>
                </c:pt>
                <c:pt idx="157">
                  <c:v>994</c:v>
                </c:pt>
                <c:pt idx="158">
                  <c:v>995</c:v>
                </c:pt>
                <c:pt idx="159">
                  <c:v>996</c:v>
                </c:pt>
                <c:pt idx="160">
                  <c:v>997</c:v>
                </c:pt>
                <c:pt idx="161">
                  <c:v>998</c:v>
                </c:pt>
                <c:pt idx="162">
                  <c:v>999</c:v>
                </c:pt>
                <c:pt idx="163">
                  <c:v>1000</c:v>
                </c:pt>
                <c:pt idx="164">
                  <c:v>1001</c:v>
                </c:pt>
                <c:pt idx="165">
                  <c:v>1002</c:v>
                </c:pt>
                <c:pt idx="166">
                  <c:v>1003</c:v>
                </c:pt>
                <c:pt idx="167">
                  <c:v>1004</c:v>
                </c:pt>
                <c:pt idx="168">
                  <c:v>1005</c:v>
                </c:pt>
                <c:pt idx="169">
                  <c:v>1006</c:v>
                </c:pt>
                <c:pt idx="170">
                  <c:v>1007</c:v>
                </c:pt>
                <c:pt idx="171">
                  <c:v>1008</c:v>
                </c:pt>
                <c:pt idx="172">
                  <c:v>1009</c:v>
                </c:pt>
                <c:pt idx="173">
                  <c:v>1010</c:v>
                </c:pt>
                <c:pt idx="174">
                  <c:v>1011</c:v>
                </c:pt>
                <c:pt idx="175">
                  <c:v>1012</c:v>
                </c:pt>
                <c:pt idx="176">
                  <c:v>1013</c:v>
                </c:pt>
                <c:pt idx="177">
                  <c:v>1014</c:v>
                </c:pt>
                <c:pt idx="178">
                  <c:v>1015</c:v>
                </c:pt>
                <c:pt idx="179">
                  <c:v>1016</c:v>
                </c:pt>
                <c:pt idx="180">
                  <c:v>1017</c:v>
                </c:pt>
                <c:pt idx="181">
                  <c:v>1018</c:v>
                </c:pt>
                <c:pt idx="182">
                  <c:v>1019</c:v>
                </c:pt>
                <c:pt idx="183">
                  <c:v>1020</c:v>
                </c:pt>
                <c:pt idx="184">
                  <c:v>1021</c:v>
                </c:pt>
                <c:pt idx="185">
                  <c:v>1022</c:v>
                </c:pt>
                <c:pt idx="186">
                  <c:v>1023</c:v>
                </c:pt>
                <c:pt idx="187">
                  <c:v>1024</c:v>
                </c:pt>
                <c:pt idx="188">
                  <c:v>1025</c:v>
                </c:pt>
                <c:pt idx="189">
                  <c:v>1026</c:v>
                </c:pt>
                <c:pt idx="190">
                  <c:v>1027</c:v>
                </c:pt>
                <c:pt idx="191">
                  <c:v>1028</c:v>
                </c:pt>
                <c:pt idx="192">
                  <c:v>1029</c:v>
                </c:pt>
                <c:pt idx="193">
                  <c:v>1030</c:v>
                </c:pt>
                <c:pt idx="194">
                  <c:v>1031</c:v>
                </c:pt>
                <c:pt idx="195">
                  <c:v>1032</c:v>
                </c:pt>
                <c:pt idx="196">
                  <c:v>1033</c:v>
                </c:pt>
                <c:pt idx="197">
                  <c:v>1034</c:v>
                </c:pt>
                <c:pt idx="198">
                  <c:v>1035</c:v>
                </c:pt>
                <c:pt idx="199">
                  <c:v>1036</c:v>
                </c:pt>
                <c:pt idx="200">
                  <c:v>1037</c:v>
                </c:pt>
                <c:pt idx="201">
                  <c:v>1038</c:v>
                </c:pt>
                <c:pt idx="202">
                  <c:v>1039</c:v>
                </c:pt>
                <c:pt idx="203">
                  <c:v>1040</c:v>
                </c:pt>
                <c:pt idx="204">
                  <c:v>1041</c:v>
                </c:pt>
                <c:pt idx="205">
                  <c:v>1042</c:v>
                </c:pt>
                <c:pt idx="206">
                  <c:v>1043</c:v>
                </c:pt>
                <c:pt idx="207">
                  <c:v>1044</c:v>
                </c:pt>
                <c:pt idx="208">
                  <c:v>1045</c:v>
                </c:pt>
                <c:pt idx="209">
                  <c:v>1046</c:v>
                </c:pt>
                <c:pt idx="210">
                  <c:v>1047</c:v>
                </c:pt>
                <c:pt idx="211">
                  <c:v>1048</c:v>
                </c:pt>
                <c:pt idx="212">
                  <c:v>1049</c:v>
                </c:pt>
                <c:pt idx="213">
                  <c:v>1050</c:v>
                </c:pt>
                <c:pt idx="214">
                  <c:v>1051</c:v>
                </c:pt>
                <c:pt idx="215">
                  <c:v>1052</c:v>
                </c:pt>
                <c:pt idx="216">
                  <c:v>1053</c:v>
                </c:pt>
                <c:pt idx="217">
                  <c:v>1054</c:v>
                </c:pt>
                <c:pt idx="218">
                  <c:v>1055</c:v>
                </c:pt>
                <c:pt idx="219">
                  <c:v>1056</c:v>
                </c:pt>
                <c:pt idx="220">
                  <c:v>1057</c:v>
                </c:pt>
                <c:pt idx="221">
                  <c:v>1058</c:v>
                </c:pt>
                <c:pt idx="222">
                  <c:v>1059</c:v>
                </c:pt>
                <c:pt idx="223">
                  <c:v>1060</c:v>
                </c:pt>
                <c:pt idx="224">
                  <c:v>1061</c:v>
                </c:pt>
                <c:pt idx="225">
                  <c:v>1062</c:v>
                </c:pt>
                <c:pt idx="226">
                  <c:v>1063</c:v>
                </c:pt>
                <c:pt idx="227">
                  <c:v>1064</c:v>
                </c:pt>
                <c:pt idx="228">
                  <c:v>1065</c:v>
                </c:pt>
                <c:pt idx="229">
                  <c:v>1066</c:v>
                </c:pt>
                <c:pt idx="230">
                  <c:v>1067</c:v>
                </c:pt>
                <c:pt idx="231">
                  <c:v>1068</c:v>
                </c:pt>
                <c:pt idx="232">
                  <c:v>1069</c:v>
                </c:pt>
                <c:pt idx="233">
                  <c:v>1070</c:v>
                </c:pt>
                <c:pt idx="234">
                  <c:v>1071</c:v>
                </c:pt>
                <c:pt idx="235">
                  <c:v>1072</c:v>
                </c:pt>
                <c:pt idx="236">
                  <c:v>1073</c:v>
                </c:pt>
                <c:pt idx="237">
                  <c:v>1074</c:v>
                </c:pt>
                <c:pt idx="238">
                  <c:v>1075</c:v>
                </c:pt>
                <c:pt idx="239">
                  <c:v>1076</c:v>
                </c:pt>
                <c:pt idx="240">
                  <c:v>1077</c:v>
                </c:pt>
                <c:pt idx="241">
                  <c:v>1078</c:v>
                </c:pt>
                <c:pt idx="242">
                  <c:v>1079</c:v>
                </c:pt>
                <c:pt idx="243">
                  <c:v>1080</c:v>
                </c:pt>
                <c:pt idx="244">
                  <c:v>1081</c:v>
                </c:pt>
                <c:pt idx="245">
                  <c:v>1082</c:v>
                </c:pt>
                <c:pt idx="246">
                  <c:v>1083</c:v>
                </c:pt>
                <c:pt idx="247">
                  <c:v>1084</c:v>
                </c:pt>
                <c:pt idx="248">
                  <c:v>1085</c:v>
                </c:pt>
                <c:pt idx="249">
                  <c:v>1086</c:v>
                </c:pt>
                <c:pt idx="250">
                  <c:v>1087</c:v>
                </c:pt>
                <c:pt idx="251">
                  <c:v>1088</c:v>
                </c:pt>
                <c:pt idx="252">
                  <c:v>1089</c:v>
                </c:pt>
                <c:pt idx="253">
                  <c:v>1090</c:v>
                </c:pt>
                <c:pt idx="254">
                  <c:v>1091</c:v>
                </c:pt>
                <c:pt idx="255">
                  <c:v>1092</c:v>
                </c:pt>
                <c:pt idx="256">
                  <c:v>1093</c:v>
                </c:pt>
                <c:pt idx="257">
                  <c:v>1094</c:v>
                </c:pt>
                <c:pt idx="258">
                  <c:v>1095</c:v>
                </c:pt>
                <c:pt idx="259">
                  <c:v>1096</c:v>
                </c:pt>
                <c:pt idx="260">
                  <c:v>1097</c:v>
                </c:pt>
                <c:pt idx="261">
                  <c:v>1098</c:v>
                </c:pt>
                <c:pt idx="262">
                  <c:v>1099</c:v>
                </c:pt>
                <c:pt idx="263">
                  <c:v>1100</c:v>
                </c:pt>
                <c:pt idx="264">
                  <c:v>1101</c:v>
                </c:pt>
                <c:pt idx="265">
                  <c:v>1102</c:v>
                </c:pt>
                <c:pt idx="266">
                  <c:v>1103</c:v>
                </c:pt>
                <c:pt idx="267">
                  <c:v>1104</c:v>
                </c:pt>
                <c:pt idx="268">
                  <c:v>1105</c:v>
                </c:pt>
                <c:pt idx="269">
                  <c:v>1106</c:v>
                </c:pt>
                <c:pt idx="270">
                  <c:v>1107</c:v>
                </c:pt>
                <c:pt idx="271">
                  <c:v>1108</c:v>
                </c:pt>
                <c:pt idx="272">
                  <c:v>1109</c:v>
                </c:pt>
                <c:pt idx="273">
                  <c:v>1110</c:v>
                </c:pt>
                <c:pt idx="274">
                  <c:v>1111</c:v>
                </c:pt>
                <c:pt idx="275">
                  <c:v>1112</c:v>
                </c:pt>
                <c:pt idx="276">
                  <c:v>1113</c:v>
                </c:pt>
                <c:pt idx="277">
                  <c:v>1114</c:v>
                </c:pt>
                <c:pt idx="278">
                  <c:v>1115</c:v>
                </c:pt>
                <c:pt idx="279">
                  <c:v>1116</c:v>
                </c:pt>
                <c:pt idx="280">
                  <c:v>1117</c:v>
                </c:pt>
                <c:pt idx="281">
                  <c:v>1118</c:v>
                </c:pt>
                <c:pt idx="282">
                  <c:v>1119</c:v>
                </c:pt>
                <c:pt idx="283">
                  <c:v>1120</c:v>
                </c:pt>
                <c:pt idx="284">
                  <c:v>1121</c:v>
                </c:pt>
                <c:pt idx="285">
                  <c:v>1122</c:v>
                </c:pt>
                <c:pt idx="286">
                  <c:v>1123</c:v>
                </c:pt>
                <c:pt idx="287">
                  <c:v>1124</c:v>
                </c:pt>
                <c:pt idx="288">
                  <c:v>1125</c:v>
                </c:pt>
                <c:pt idx="289">
                  <c:v>1126</c:v>
                </c:pt>
                <c:pt idx="290">
                  <c:v>1127</c:v>
                </c:pt>
                <c:pt idx="291">
                  <c:v>1128</c:v>
                </c:pt>
                <c:pt idx="292">
                  <c:v>1129</c:v>
                </c:pt>
                <c:pt idx="293">
                  <c:v>1130</c:v>
                </c:pt>
                <c:pt idx="294">
                  <c:v>1131</c:v>
                </c:pt>
                <c:pt idx="295">
                  <c:v>1132</c:v>
                </c:pt>
                <c:pt idx="296">
                  <c:v>1133</c:v>
                </c:pt>
                <c:pt idx="297">
                  <c:v>1134</c:v>
                </c:pt>
                <c:pt idx="298">
                  <c:v>1135</c:v>
                </c:pt>
                <c:pt idx="299">
                  <c:v>1136</c:v>
                </c:pt>
                <c:pt idx="300">
                  <c:v>1137</c:v>
                </c:pt>
                <c:pt idx="301">
                  <c:v>1138</c:v>
                </c:pt>
                <c:pt idx="302">
                  <c:v>1139</c:v>
                </c:pt>
                <c:pt idx="303">
                  <c:v>1140</c:v>
                </c:pt>
                <c:pt idx="304">
                  <c:v>1141</c:v>
                </c:pt>
                <c:pt idx="305">
                  <c:v>1142</c:v>
                </c:pt>
                <c:pt idx="306">
                  <c:v>1143</c:v>
                </c:pt>
                <c:pt idx="307">
                  <c:v>1144</c:v>
                </c:pt>
                <c:pt idx="308">
                  <c:v>1145</c:v>
                </c:pt>
                <c:pt idx="309">
                  <c:v>1146</c:v>
                </c:pt>
                <c:pt idx="310">
                  <c:v>1147</c:v>
                </c:pt>
                <c:pt idx="311">
                  <c:v>1148</c:v>
                </c:pt>
                <c:pt idx="312">
                  <c:v>1149</c:v>
                </c:pt>
                <c:pt idx="313">
                  <c:v>1150</c:v>
                </c:pt>
                <c:pt idx="314">
                  <c:v>1151</c:v>
                </c:pt>
                <c:pt idx="315">
                  <c:v>1152</c:v>
                </c:pt>
                <c:pt idx="316">
                  <c:v>1153</c:v>
                </c:pt>
                <c:pt idx="317">
                  <c:v>1154</c:v>
                </c:pt>
                <c:pt idx="318">
                  <c:v>1155</c:v>
                </c:pt>
                <c:pt idx="319">
                  <c:v>1156</c:v>
                </c:pt>
                <c:pt idx="320">
                  <c:v>1157</c:v>
                </c:pt>
                <c:pt idx="321">
                  <c:v>1158</c:v>
                </c:pt>
                <c:pt idx="322">
                  <c:v>1159</c:v>
                </c:pt>
                <c:pt idx="323">
                  <c:v>1160</c:v>
                </c:pt>
                <c:pt idx="324">
                  <c:v>1161</c:v>
                </c:pt>
                <c:pt idx="325">
                  <c:v>1162</c:v>
                </c:pt>
                <c:pt idx="326">
                  <c:v>1163</c:v>
                </c:pt>
                <c:pt idx="327">
                  <c:v>1164</c:v>
                </c:pt>
                <c:pt idx="328">
                  <c:v>1165</c:v>
                </c:pt>
                <c:pt idx="329">
                  <c:v>1166</c:v>
                </c:pt>
                <c:pt idx="330">
                  <c:v>1167</c:v>
                </c:pt>
                <c:pt idx="331">
                  <c:v>1168</c:v>
                </c:pt>
                <c:pt idx="332">
                  <c:v>1169</c:v>
                </c:pt>
                <c:pt idx="333">
                  <c:v>1170</c:v>
                </c:pt>
                <c:pt idx="334">
                  <c:v>1171</c:v>
                </c:pt>
                <c:pt idx="335">
                  <c:v>1172</c:v>
                </c:pt>
                <c:pt idx="336">
                  <c:v>1173</c:v>
                </c:pt>
                <c:pt idx="337">
                  <c:v>1174</c:v>
                </c:pt>
                <c:pt idx="338">
                  <c:v>1175</c:v>
                </c:pt>
                <c:pt idx="339">
                  <c:v>1176</c:v>
                </c:pt>
                <c:pt idx="340">
                  <c:v>1177</c:v>
                </c:pt>
                <c:pt idx="341">
                  <c:v>1178</c:v>
                </c:pt>
                <c:pt idx="342">
                  <c:v>1179</c:v>
                </c:pt>
                <c:pt idx="343">
                  <c:v>1180</c:v>
                </c:pt>
                <c:pt idx="344">
                  <c:v>1181</c:v>
                </c:pt>
                <c:pt idx="345">
                  <c:v>1182</c:v>
                </c:pt>
                <c:pt idx="346">
                  <c:v>1183</c:v>
                </c:pt>
                <c:pt idx="347">
                  <c:v>1184</c:v>
                </c:pt>
                <c:pt idx="348">
                  <c:v>1185</c:v>
                </c:pt>
                <c:pt idx="349">
                  <c:v>1186</c:v>
                </c:pt>
                <c:pt idx="350">
                  <c:v>1187</c:v>
                </c:pt>
                <c:pt idx="351">
                  <c:v>1188</c:v>
                </c:pt>
                <c:pt idx="352">
                  <c:v>1189</c:v>
                </c:pt>
                <c:pt idx="353">
                  <c:v>1190</c:v>
                </c:pt>
                <c:pt idx="354">
                  <c:v>1191</c:v>
                </c:pt>
                <c:pt idx="355">
                  <c:v>1192</c:v>
                </c:pt>
                <c:pt idx="356">
                  <c:v>1193</c:v>
                </c:pt>
                <c:pt idx="357">
                  <c:v>1194</c:v>
                </c:pt>
                <c:pt idx="358">
                  <c:v>1195</c:v>
                </c:pt>
                <c:pt idx="359">
                  <c:v>1196</c:v>
                </c:pt>
                <c:pt idx="360">
                  <c:v>1197</c:v>
                </c:pt>
                <c:pt idx="361">
                  <c:v>1198</c:v>
                </c:pt>
                <c:pt idx="362">
                  <c:v>1199</c:v>
                </c:pt>
                <c:pt idx="363">
                  <c:v>1200</c:v>
                </c:pt>
                <c:pt idx="364">
                  <c:v>1201</c:v>
                </c:pt>
                <c:pt idx="365">
                  <c:v>1202</c:v>
                </c:pt>
                <c:pt idx="366">
                  <c:v>1203</c:v>
                </c:pt>
                <c:pt idx="367">
                  <c:v>1204</c:v>
                </c:pt>
                <c:pt idx="368">
                  <c:v>1205</c:v>
                </c:pt>
                <c:pt idx="369">
                  <c:v>1206</c:v>
                </c:pt>
                <c:pt idx="370">
                  <c:v>1207</c:v>
                </c:pt>
                <c:pt idx="371">
                  <c:v>1208</c:v>
                </c:pt>
                <c:pt idx="372">
                  <c:v>1209</c:v>
                </c:pt>
                <c:pt idx="373">
                  <c:v>1210</c:v>
                </c:pt>
                <c:pt idx="374">
                  <c:v>1211</c:v>
                </c:pt>
                <c:pt idx="375">
                  <c:v>1212</c:v>
                </c:pt>
                <c:pt idx="376">
                  <c:v>1213</c:v>
                </c:pt>
                <c:pt idx="377">
                  <c:v>1214</c:v>
                </c:pt>
                <c:pt idx="378">
                  <c:v>1215</c:v>
                </c:pt>
                <c:pt idx="379">
                  <c:v>1216</c:v>
                </c:pt>
                <c:pt idx="380">
                  <c:v>1217</c:v>
                </c:pt>
                <c:pt idx="381">
                  <c:v>1218</c:v>
                </c:pt>
                <c:pt idx="382">
                  <c:v>1219</c:v>
                </c:pt>
                <c:pt idx="383">
                  <c:v>1220</c:v>
                </c:pt>
                <c:pt idx="384">
                  <c:v>1221</c:v>
                </c:pt>
                <c:pt idx="385">
                  <c:v>1222</c:v>
                </c:pt>
                <c:pt idx="386">
                  <c:v>1223</c:v>
                </c:pt>
                <c:pt idx="387">
                  <c:v>1224</c:v>
                </c:pt>
                <c:pt idx="388">
                  <c:v>1225</c:v>
                </c:pt>
                <c:pt idx="389">
                  <c:v>1226</c:v>
                </c:pt>
                <c:pt idx="390">
                  <c:v>1227</c:v>
                </c:pt>
                <c:pt idx="391">
                  <c:v>1228</c:v>
                </c:pt>
                <c:pt idx="392">
                  <c:v>1229</c:v>
                </c:pt>
                <c:pt idx="393">
                  <c:v>1230</c:v>
                </c:pt>
                <c:pt idx="394">
                  <c:v>1231</c:v>
                </c:pt>
                <c:pt idx="395">
                  <c:v>1232</c:v>
                </c:pt>
                <c:pt idx="396">
                  <c:v>1233</c:v>
                </c:pt>
                <c:pt idx="397">
                  <c:v>1234</c:v>
                </c:pt>
                <c:pt idx="398">
                  <c:v>1235</c:v>
                </c:pt>
                <c:pt idx="399">
                  <c:v>1236</c:v>
                </c:pt>
                <c:pt idx="400">
                  <c:v>1237</c:v>
                </c:pt>
                <c:pt idx="401">
                  <c:v>1238</c:v>
                </c:pt>
                <c:pt idx="402">
                  <c:v>1239</c:v>
                </c:pt>
                <c:pt idx="403">
                  <c:v>1240</c:v>
                </c:pt>
                <c:pt idx="404">
                  <c:v>1241</c:v>
                </c:pt>
                <c:pt idx="405">
                  <c:v>1242</c:v>
                </c:pt>
                <c:pt idx="406">
                  <c:v>1243</c:v>
                </c:pt>
                <c:pt idx="407">
                  <c:v>1244</c:v>
                </c:pt>
                <c:pt idx="408">
                  <c:v>1245</c:v>
                </c:pt>
                <c:pt idx="409">
                  <c:v>1246</c:v>
                </c:pt>
                <c:pt idx="410">
                  <c:v>1247</c:v>
                </c:pt>
                <c:pt idx="411">
                  <c:v>1248</c:v>
                </c:pt>
                <c:pt idx="412">
                  <c:v>1249</c:v>
                </c:pt>
                <c:pt idx="413">
                  <c:v>1250</c:v>
                </c:pt>
                <c:pt idx="414">
                  <c:v>1251</c:v>
                </c:pt>
                <c:pt idx="415">
                  <c:v>1252</c:v>
                </c:pt>
                <c:pt idx="416">
                  <c:v>1253</c:v>
                </c:pt>
                <c:pt idx="417">
                  <c:v>1254</c:v>
                </c:pt>
                <c:pt idx="418">
                  <c:v>1255</c:v>
                </c:pt>
                <c:pt idx="419">
                  <c:v>1256</c:v>
                </c:pt>
                <c:pt idx="420">
                  <c:v>1257</c:v>
                </c:pt>
                <c:pt idx="421">
                  <c:v>1258</c:v>
                </c:pt>
                <c:pt idx="422">
                  <c:v>1259</c:v>
                </c:pt>
                <c:pt idx="423">
                  <c:v>1260</c:v>
                </c:pt>
                <c:pt idx="424">
                  <c:v>1261</c:v>
                </c:pt>
                <c:pt idx="425">
                  <c:v>1262</c:v>
                </c:pt>
                <c:pt idx="426">
                  <c:v>1263</c:v>
                </c:pt>
                <c:pt idx="427">
                  <c:v>1264</c:v>
                </c:pt>
                <c:pt idx="428">
                  <c:v>1265</c:v>
                </c:pt>
                <c:pt idx="429">
                  <c:v>1266</c:v>
                </c:pt>
                <c:pt idx="430">
                  <c:v>1267</c:v>
                </c:pt>
                <c:pt idx="431">
                  <c:v>1268</c:v>
                </c:pt>
                <c:pt idx="432">
                  <c:v>1269</c:v>
                </c:pt>
                <c:pt idx="433">
                  <c:v>1270</c:v>
                </c:pt>
                <c:pt idx="434">
                  <c:v>1271</c:v>
                </c:pt>
                <c:pt idx="435">
                  <c:v>1272</c:v>
                </c:pt>
                <c:pt idx="436">
                  <c:v>1273</c:v>
                </c:pt>
                <c:pt idx="437">
                  <c:v>1274</c:v>
                </c:pt>
                <c:pt idx="438">
                  <c:v>1275</c:v>
                </c:pt>
                <c:pt idx="439">
                  <c:v>1276</c:v>
                </c:pt>
                <c:pt idx="440">
                  <c:v>1277</c:v>
                </c:pt>
                <c:pt idx="441">
                  <c:v>1278</c:v>
                </c:pt>
                <c:pt idx="442">
                  <c:v>1279</c:v>
                </c:pt>
                <c:pt idx="443">
                  <c:v>1280</c:v>
                </c:pt>
                <c:pt idx="444">
                  <c:v>1281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1288</c:v>
                </c:pt>
                <c:pt idx="452">
                  <c:v>1289</c:v>
                </c:pt>
                <c:pt idx="453">
                  <c:v>1290</c:v>
                </c:pt>
                <c:pt idx="454">
                  <c:v>1291</c:v>
                </c:pt>
                <c:pt idx="455">
                  <c:v>1292</c:v>
                </c:pt>
                <c:pt idx="456">
                  <c:v>1293</c:v>
                </c:pt>
                <c:pt idx="457">
                  <c:v>1294</c:v>
                </c:pt>
                <c:pt idx="458">
                  <c:v>1295</c:v>
                </c:pt>
                <c:pt idx="459">
                  <c:v>1296</c:v>
                </c:pt>
                <c:pt idx="460">
                  <c:v>1297</c:v>
                </c:pt>
                <c:pt idx="461">
                  <c:v>1298</c:v>
                </c:pt>
                <c:pt idx="462">
                  <c:v>1299</c:v>
                </c:pt>
                <c:pt idx="463">
                  <c:v>1300</c:v>
                </c:pt>
                <c:pt idx="464">
                  <c:v>1301</c:v>
                </c:pt>
                <c:pt idx="465">
                  <c:v>1302</c:v>
                </c:pt>
                <c:pt idx="466">
                  <c:v>1303</c:v>
                </c:pt>
                <c:pt idx="467">
                  <c:v>1304</c:v>
                </c:pt>
                <c:pt idx="468">
                  <c:v>1305</c:v>
                </c:pt>
                <c:pt idx="469">
                  <c:v>1306</c:v>
                </c:pt>
                <c:pt idx="470">
                  <c:v>1307</c:v>
                </c:pt>
                <c:pt idx="471">
                  <c:v>1308</c:v>
                </c:pt>
                <c:pt idx="472">
                  <c:v>1309</c:v>
                </c:pt>
                <c:pt idx="473">
                  <c:v>1310</c:v>
                </c:pt>
                <c:pt idx="474">
                  <c:v>1311</c:v>
                </c:pt>
                <c:pt idx="475">
                  <c:v>1312</c:v>
                </c:pt>
                <c:pt idx="476">
                  <c:v>1313</c:v>
                </c:pt>
                <c:pt idx="477">
                  <c:v>1314</c:v>
                </c:pt>
                <c:pt idx="478">
                  <c:v>1315</c:v>
                </c:pt>
                <c:pt idx="479">
                  <c:v>1316</c:v>
                </c:pt>
                <c:pt idx="480">
                  <c:v>1317</c:v>
                </c:pt>
                <c:pt idx="481">
                  <c:v>1318</c:v>
                </c:pt>
                <c:pt idx="482">
                  <c:v>1319</c:v>
                </c:pt>
                <c:pt idx="483">
                  <c:v>1320</c:v>
                </c:pt>
                <c:pt idx="484">
                  <c:v>1321</c:v>
                </c:pt>
                <c:pt idx="485">
                  <c:v>1322</c:v>
                </c:pt>
                <c:pt idx="486">
                  <c:v>1323</c:v>
                </c:pt>
                <c:pt idx="487">
                  <c:v>1324</c:v>
                </c:pt>
                <c:pt idx="488">
                  <c:v>1325</c:v>
                </c:pt>
                <c:pt idx="489">
                  <c:v>1326</c:v>
                </c:pt>
                <c:pt idx="490">
                  <c:v>1327</c:v>
                </c:pt>
                <c:pt idx="491">
                  <c:v>1328</c:v>
                </c:pt>
                <c:pt idx="492">
                  <c:v>1329</c:v>
                </c:pt>
                <c:pt idx="493">
                  <c:v>1330</c:v>
                </c:pt>
                <c:pt idx="494">
                  <c:v>1331</c:v>
                </c:pt>
                <c:pt idx="495">
                  <c:v>1332</c:v>
                </c:pt>
                <c:pt idx="496">
                  <c:v>1333</c:v>
                </c:pt>
                <c:pt idx="497">
                  <c:v>1334</c:v>
                </c:pt>
                <c:pt idx="498">
                  <c:v>1335</c:v>
                </c:pt>
                <c:pt idx="499">
                  <c:v>1336</c:v>
                </c:pt>
                <c:pt idx="500">
                  <c:v>1337</c:v>
                </c:pt>
                <c:pt idx="501">
                  <c:v>1338</c:v>
                </c:pt>
                <c:pt idx="502">
                  <c:v>1339</c:v>
                </c:pt>
                <c:pt idx="503">
                  <c:v>1340</c:v>
                </c:pt>
                <c:pt idx="504">
                  <c:v>1341</c:v>
                </c:pt>
                <c:pt idx="505">
                  <c:v>1342</c:v>
                </c:pt>
                <c:pt idx="506">
                  <c:v>1343</c:v>
                </c:pt>
                <c:pt idx="507">
                  <c:v>1344</c:v>
                </c:pt>
                <c:pt idx="508">
                  <c:v>1345</c:v>
                </c:pt>
                <c:pt idx="509">
                  <c:v>1346</c:v>
                </c:pt>
                <c:pt idx="510">
                  <c:v>1347</c:v>
                </c:pt>
                <c:pt idx="511">
                  <c:v>1348</c:v>
                </c:pt>
                <c:pt idx="512">
                  <c:v>1349</c:v>
                </c:pt>
                <c:pt idx="513">
                  <c:v>1350</c:v>
                </c:pt>
                <c:pt idx="514">
                  <c:v>1351</c:v>
                </c:pt>
                <c:pt idx="515">
                  <c:v>1352</c:v>
                </c:pt>
                <c:pt idx="516">
                  <c:v>1353</c:v>
                </c:pt>
                <c:pt idx="517">
                  <c:v>1354</c:v>
                </c:pt>
                <c:pt idx="518">
                  <c:v>1355</c:v>
                </c:pt>
                <c:pt idx="519">
                  <c:v>1356</c:v>
                </c:pt>
                <c:pt idx="520">
                  <c:v>1357</c:v>
                </c:pt>
                <c:pt idx="521">
                  <c:v>1358</c:v>
                </c:pt>
                <c:pt idx="522">
                  <c:v>1359</c:v>
                </c:pt>
                <c:pt idx="523">
                  <c:v>1360</c:v>
                </c:pt>
                <c:pt idx="524">
                  <c:v>1361</c:v>
                </c:pt>
                <c:pt idx="525">
                  <c:v>1362</c:v>
                </c:pt>
                <c:pt idx="526">
                  <c:v>1363</c:v>
                </c:pt>
                <c:pt idx="527">
                  <c:v>1364</c:v>
                </c:pt>
                <c:pt idx="528">
                  <c:v>1365</c:v>
                </c:pt>
                <c:pt idx="529">
                  <c:v>1366</c:v>
                </c:pt>
                <c:pt idx="530">
                  <c:v>1367</c:v>
                </c:pt>
                <c:pt idx="531">
                  <c:v>1368</c:v>
                </c:pt>
                <c:pt idx="532">
                  <c:v>1369</c:v>
                </c:pt>
                <c:pt idx="533">
                  <c:v>1370</c:v>
                </c:pt>
                <c:pt idx="534">
                  <c:v>1371</c:v>
                </c:pt>
                <c:pt idx="535">
                  <c:v>1372</c:v>
                </c:pt>
                <c:pt idx="536">
                  <c:v>1373</c:v>
                </c:pt>
                <c:pt idx="537">
                  <c:v>1374</c:v>
                </c:pt>
                <c:pt idx="538">
                  <c:v>1375</c:v>
                </c:pt>
                <c:pt idx="539">
                  <c:v>1376</c:v>
                </c:pt>
                <c:pt idx="540">
                  <c:v>1377</c:v>
                </c:pt>
                <c:pt idx="541">
                  <c:v>1378</c:v>
                </c:pt>
                <c:pt idx="542">
                  <c:v>1379</c:v>
                </c:pt>
                <c:pt idx="543">
                  <c:v>1380</c:v>
                </c:pt>
                <c:pt idx="544">
                  <c:v>1381</c:v>
                </c:pt>
                <c:pt idx="545">
                  <c:v>1382</c:v>
                </c:pt>
                <c:pt idx="546">
                  <c:v>1383</c:v>
                </c:pt>
                <c:pt idx="547">
                  <c:v>1384</c:v>
                </c:pt>
                <c:pt idx="548">
                  <c:v>1385</c:v>
                </c:pt>
                <c:pt idx="549">
                  <c:v>1386</c:v>
                </c:pt>
                <c:pt idx="550">
                  <c:v>1387</c:v>
                </c:pt>
                <c:pt idx="551">
                  <c:v>1388</c:v>
                </c:pt>
                <c:pt idx="552">
                  <c:v>1389</c:v>
                </c:pt>
                <c:pt idx="553">
                  <c:v>1390</c:v>
                </c:pt>
                <c:pt idx="554">
                  <c:v>1391</c:v>
                </c:pt>
                <c:pt idx="555">
                  <c:v>1392</c:v>
                </c:pt>
                <c:pt idx="556">
                  <c:v>1393</c:v>
                </c:pt>
                <c:pt idx="557">
                  <c:v>1394</c:v>
                </c:pt>
                <c:pt idx="558">
                  <c:v>1395</c:v>
                </c:pt>
                <c:pt idx="559">
                  <c:v>1396</c:v>
                </c:pt>
                <c:pt idx="560">
                  <c:v>1397</c:v>
                </c:pt>
                <c:pt idx="561">
                  <c:v>1398</c:v>
                </c:pt>
                <c:pt idx="562">
                  <c:v>1399</c:v>
                </c:pt>
                <c:pt idx="563">
                  <c:v>1400</c:v>
                </c:pt>
                <c:pt idx="564">
                  <c:v>1401</c:v>
                </c:pt>
                <c:pt idx="565">
                  <c:v>1402</c:v>
                </c:pt>
                <c:pt idx="566">
                  <c:v>1403</c:v>
                </c:pt>
                <c:pt idx="567">
                  <c:v>1404</c:v>
                </c:pt>
                <c:pt idx="568">
                  <c:v>1405</c:v>
                </c:pt>
                <c:pt idx="569">
                  <c:v>1406</c:v>
                </c:pt>
                <c:pt idx="570">
                  <c:v>1407</c:v>
                </c:pt>
                <c:pt idx="571">
                  <c:v>1408</c:v>
                </c:pt>
                <c:pt idx="572">
                  <c:v>1409</c:v>
                </c:pt>
                <c:pt idx="573">
                  <c:v>1410</c:v>
                </c:pt>
                <c:pt idx="574">
                  <c:v>1411</c:v>
                </c:pt>
                <c:pt idx="575">
                  <c:v>1412</c:v>
                </c:pt>
                <c:pt idx="576">
                  <c:v>1413</c:v>
                </c:pt>
                <c:pt idx="577">
                  <c:v>1414</c:v>
                </c:pt>
                <c:pt idx="578">
                  <c:v>1415</c:v>
                </c:pt>
                <c:pt idx="579">
                  <c:v>1416</c:v>
                </c:pt>
                <c:pt idx="580">
                  <c:v>1417</c:v>
                </c:pt>
                <c:pt idx="581">
                  <c:v>1418</c:v>
                </c:pt>
                <c:pt idx="582">
                  <c:v>1419</c:v>
                </c:pt>
                <c:pt idx="583">
                  <c:v>1420</c:v>
                </c:pt>
                <c:pt idx="584">
                  <c:v>1421</c:v>
                </c:pt>
                <c:pt idx="585">
                  <c:v>1422</c:v>
                </c:pt>
                <c:pt idx="586">
                  <c:v>1423</c:v>
                </c:pt>
                <c:pt idx="587">
                  <c:v>1424</c:v>
                </c:pt>
                <c:pt idx="588">
                  <c:v>1425</c:v>
                </c:pt>
                <c:pt idx="589">
                  <c:v>1426</c:v>
                </c:pt>
                <c:pt idx="590">
                  <c:v>1427</c:v>
                </c:pt>
                <c:pt idx="591">
                  <c:v>1428</c:v>
                </c:pt>
                <c:pt idx="592">
                  <c:v>1429</c:v>
                </c:pt>
                <c:pt idx="593">
                  <c:v>1430</c:v>
                </c:pt>
                <c:pt idx="594">
                  <c:v>1431</c:v>
                </c:pt>
                <c:pt idx="595">
                  <c:v>1432</c:v>
                </c:pt>
                <c:pt idx="596">
                  <c:v>1433</c:v>
                </c:pt>
                <c:pt idx="597">
                  <c:v>1434</c:v>
                </c:pt>
                <c:pt idx="598">
                  <c:v>1435</c:v>
                </c:pt>
                <c:pt idx="599">
                  <c:v>1436</c:v>
                </c:pt>
                <c:pt idx="600">
                  <c:v>1437</c:v>
                </c:pt>
                <c:pt idx="601">
                  <c:v>1438</c:v>
                </c:pt>
                <c:pt idx="602">
                  <c:v>1439</c:v>
                </c:pt>
                <c:pt idx="603">
                  <c:v>1440</c:v>
                </c:pt>
                <c:pt idx="604">
                  <c:v>1441</c:v>
                </c:pt>
                <c:pt idx="605">
                  <c:v>1442</c:v>
                </c:pt>
                <c:pt idx="606">
                  <c:v>1443</c:v>
                </c:pt>
                <c:pt idx="607">
                  <c:v>1444</c:v>
                </c:pt>
                <c:pt idx="608">
                  <c:v>1445</c:v>
                </c:pt>
                <c:pt idx="609">
                  <c:v>1446</c:v>
                </c:pt>
                <c:pt idx="610">
                  <c:v>1447</c:v>
                </c:pt>
                <c:pt idx="611">
                  <c:v>1448</c:v>
                </c:pt>
                <c:pt idx="612">
                  <c:v>1449</c:v>
                </c:pt>
                <c:pt idx="613">
                  <c:v>1450</c:v>
                </c:pt>
                <c:pt idx="614">
                  <c:v>1451</c:v>
                </c:pt>
                <c:pt idx="615">
                  <c:v>1452</c:v>
                </c:pt>
                <c:pt idx="616">
                  <c:v>1453</c:v>
                </c:pt>
                <c:pt idx="617">
                  <c:v>1454</c:v>
                </c:pt>
                <c:pt idx="618">
                  <c:v>1455</c:v>
                </c:pt>
                <c:pt idx="619">
                  <c:v>1456</c:v>
                </c:pt>
                <c:pt idx="620">
                  <c:v>1457</c:v>
                </c:pt>
                <c:pt idx="621">
                  <c:v>1458</c:v>
                </c:pt>
                <c:pt idx="622">
                  <c:v>1459</c:v>
                </c:pt>
                <c:pt idx="623">
                  <c:v>1460</c:v>
                </c:pt>
                <c:pt idx="624">
                  <c:v>1461</c:v>
                </c:pt>
                <c:pt idx="625">
                  <c:v>1462</c:v>
                </c:pt>
                <c:pt idx="626">
                  <c:v>1463</c:v>
                </c:pt>
                <c:pt idx="627">
                  <c:v>1464</c:v>
                </c:pt>
                <c:pt idx="628">
                  <c:v>1465</c:v>
                </c:pt>
                <c:pt idx="629">
                  <c:v>1466</c:v>
                </c:pt>
                <c:pt idx="630">
                  <c:v>1467</c:v>
                </c:pt>
                <c:pt idx="631">
                  <c:v>1468</c:v>
                </c:pt>
                <c:pt idx="632">
                  <c:v>1469</c:v>
                </c:pt>
                <c:pt idx="633">
                  <c:v>1470</c:v>
                </c:pt>
                <c:pt idx="634">
                  <c:v>1471</c:v>
                </c:pt>
                <c:pt idx="635">
                  <c:v>1472</c:v>
                </c:pt>
                <c:pt idx="636">
                  <c:v>1473</c:v>
                </c:pt>
                <c:pt idx="637">
                  <c:v>1474</c:v>
                </c:pt>
                <c:pt idx="638">
                  <c:v>1475</c:v>
                </c:pt>
                <c:pt idx="639">
                  <c:v>1476</c:v>
                </c:pt>
                <c:pt idx="640">
                  <c:v>1477</c:v>
                </c:pt>
                <c:pt idx="641">
                  <c:v>1478</c:v>
                </c:pt>
                <c:pt idx="642">
                  <c:v>1479</c:v>
                </c:pt>
                <c:pt idx="643">
                  <c:v>1480</c:v>
                </c:pt>
                <c:pt idx="644">
                  <c:v>1481</c:v>
                </c:pt>
                <c:pt idx="645">
                  <c:v>1482</c:v>
                </c:pt>
                <c:pt idx="646">
                  <c:v>1483</c:v>
                </c:pt>
                <c:pt idx="647">
                  <c:v>1484</c:v>
                </c:pt>
                <c:pt idx="648">
                  <c:v>1485</c:v>
                </c:pt>
                <c:pt idx="649">
                  <c:v>1486</c:v>
                </c:pt>
                <c:pt idx="650">
                  <c:v>1487</c:v>
                </c:pt>
                <c:pt idx="651">
                  <c:v>1488</c:v>
                </c:pt>
                <c:pt idx="652">
                  <c:v>1489</c:v>
                </c:pt>
                <c:pt idx="653">
                  <c:v>1490</c:v>
                </c:pt>
                <c:pt idx="654">
                  <c:v>1491</c:v>
                </c:pt>
                <c:pt idx="655">
                  <c:v>1492</c:v>
                </c:pt>
                <c:pt idx="656">
                  <c:v>1493</c:v>
                </c:pt>
                <c:pt idx="657">
                  <c:v>1494</c:v>
                </c:pt>
                <c:pt idx="658">
                  <c:v>1495</c:v>
                </c:pt>
                <c:pt idx="659">
                  <c:v>1496</c:v>
                </c:pt>
                <c:pt idx="660">
                  <c:v>1497</c:v>
                </c:pt>
                <c:pt idx="661">
                  <c:v>1498</c:v>
                </c:pt>
                <c:pt idx="662">
                  <c:v>1499</c:v>
                </c:pt>
                <c:pt idx="663">
                  <c:v>1500</c:v>
                </c:pt>
                <c:pt idx="664">
                  <c:v>1501</c:v>
                </c:pt>
                <c:pt idx="665">
                  <c:v>1502</c:v>
                </c:pt>
                <c:pt idx="666">
                  <c:v>1503</c:v>
                </c:pt>
                <c:pt idx="667">
                  <c:v>1504</c:v>
                </c:pt>
                <c:pt idx="668">
                  <c:v>1505</c:v>
                </c:pt>
                <c:pt idx="669">
                  <c:v>1506</c:v>
                </c:pt>
                <c:pt idx="670">
                  <c:v>1507</c:v>
                </c:pt>
                <c:pt idx="671">
                  <c:v>1508</c:v>
                </c:pt>
                <c:pt idx="672">
                  <c:v>1509</c:v>
                </c:pt>
                <c:pt idx="673">
                  <c:v>1510</c:v>
                </c:pt>
                <c:pt idx="674">
                  <c:v>1511</c:v>
                </c:pt>
                <c:pt idx="675">
                  <c:v>1512</c:v>
                </c:pt>
                <c:pt idx="676">
                  <c:v>1513</c:v>
                </c:pt>
                <c:pt idx="677">
                  <c:v>1514</c:v>
                </c:pt>
                <c:pt idx="678">
                  <c:v>1515</c:v>
                </c:pt>
                <c:pt idx="679">
                  <c:v>1516</c:v>
                </c:pt>
                <c:pt idx="680">
                  <c:v>1517</c:v>
                </c:pt>
                <c:pt idx="681">
                  <c:v>1518</c:v>
                </c:pt>
                <c:pt idx="682">
                  <c:v>1519</c:v>
                </c:pt>
                <c:pt idx="683">
                  <c:v>1520</c:v>
                </c:pt>
                <c:pt idx="684">
                  <c:v>1521</c:v>
                </c:pt>
                <c:pt idx="685">
                  <c:v>1522</c:v>
                </c:pt>
                <c:pt idx="686">
                  <c:v>1523</c:v>
                </c:pt>
                <c:pt idx="687">
                  <c:v>1524</c:v>
                </c:pt>
                <c:pt idx="688">
                  <c:v>1525</c:v>
                </c:pt>
                <c:pt idx="689">
                  <c:v>1526</c:v>
                </c:pt>
                <c:pt idx="690">
                  <c:v>1527</c:v>
                </c:pt>
                <c:pt idx="691">
                  <c:v>1528</c:v>
                </c:pt>
                <c:pt idx="692">
                  <c:v>1529</c:v>
                </c:pt>
                <c:pt idx="693">
                  <c:v>1530</c:v>
                </c:pt>
                <c:pt idx="694">
                  <c:v>1531</c:v>
                </c:pt>
                <c:pt idx="695">
                  <c:v>1532</c:v>
                </c:pt>
                <c:pt idx="696">
                  <c:v>1533</c:v>
                </c:pt>
                <c:pt idx="697">
                  <c:v>1534</c:v>
                </c:pt>
                <c:pt idx="698">
                  <c:v>1535</c:v>
                </c:pt>
                <c:pt idx="699">
                  <c:v>1536</c:v>
                </c:pt>
                <c:pt idx="700">
                  <c:v>1537</c:v>
                </c:pt>
                <c:pt idx="701">
                  <c:v>1538</c:v>
                </c:pt>
                <c:pt idx="702">
                  <c:v>1539</c:v>
                </c:pt>
                <c:pt idx="703">
                  <c:v>1540</c:v>
                </c:pt>
                <c:pt idx="704">
                  <c:v>1541</c:v>
                </c:pt>
                <c:pt idx="705">
                  <c:v>1542</c:v>
                </c:pt>
                <c:pt idx="706">
                  <c:v>1543</c:v>
                </c:pt>
                <c:pt idx="707">
                  <c:v>1544</c:v>
                </c:pt>
                <c:pt idx="708">
                  <c:v>1545</c:v>
                </c:pt>
                <c:pt idx="709">
                  <c:v>1546</c:v>
                </c:pt>
                <c:pt idx="710">
                  <c:v>1547</c:v>
                </c:pt>
                <c:pt idx="711">
                  <c:v>1548</c:v>
                </c:pt>
                <c:pt idx="712">
                  <c:v>1549</c:v>
                </c:pt>
                <c:pt idx="713">
                  <c:v>1550</c:v>
                </c:pt>
                <c:pt idx="714">
                  <c:v>1551</c:v>
                </c:pt>
                <c:pt idx="715">
                  <c:v>1552</c:v>
                </c:pt>
                <c:pt idx="716">
                  <c:v>1553</c:v>
                </c:pt>
                <c:pt idx="717">
                  <c:v>1554</c:v>
                </c:pt>
                <c:pt idx="718">
                  <c:v>1555</c:v>
                </c:pt>
                <c:pt idx="719">
                  <c:v>1556</c:v>
                </c:pt>
                <c:pt idx="720">
                  <c:v>1557</c:v>
                </c:pt>
                <c:pt idx="721">
                  <c:v>1558</c:v>
                </c:pt>
                <c:pt idx="722">
                  <c:v>1559</c:v>
                </c:pt>
                <c:pt idx="723">
                  <c:v>1560</c:v>
                </c:pt>
                <c:pt idx="724">
                  <c:v>1561</c:v>
                </c:pt>
                <c:pt idx="725">
                  <c:v>1562</c:v>
                </c:pt>
                <c:pt idx="726">
                  <c:v>1563</c:v>
                </c:pt>
                <c:pt idx="727">
                  <c:v>1564</c:v>
                </c:pt>
                <c:pt idx="728">
                  <c:v>1565</c:v>
                </c:pt>
                <c:pt idx="729">
                  <c:v>1566</c:v>
                </c:pt>
                <c:pt idx="730">
                  <c:v>1567</c:v>
                </c:pt>
                <c:pt idx="731">
                  <c:v>1568</c:v>
                </c:pt>
                <c:pt idx="732">
                  <c:v>1569</c:v>
                </c:pt>
                <c:pt idx="733">
                  <c:v>1570</c:v>
                </c:pt>
                <c:pt idx="734">
                  <c:v>1571</c:v>
                </c:pt>
                <c:pt idx="735">
                  <c:v>1572</c:v>
                </c:pt>
                <c:pt idx="736">
                  <c:v>1573</c:v>
                </c:pt>
                <c:pt idx="737">
                  <c:v>1574</c:v>
                </c:pt>
                <c:pt idx="738">
                  <c:v>1575</c:v>
                </c:pt>
                <c:pt idx="739">
                  <c:v>1576</c:v>
                </c:pt>
                <c:pt idx="740">
                  <c:v>1577</c:v>
                </c:pt>
                <c:pt idx="741">
                  <c:v>1578</c:v>
                </c:pt>
                <c:pt idx="742">
                  <c:v>1579</c:v>
                </c:pt>
                <c:pt idx="743">
                  <c:v>1580</c:v>
                </c:pt>
                <c:pt idx="744">
                  <c:v>1581</c:v>
                </c:pt>
                <c:pt idx="745">
                  <c:v>1582</c:v>
                </c:pt>
                <c:pt idx="746">
                  <c:v>1583</c:v>
                </c:pt>
                <c:pt idx="747">
                  <c:v>1584</c:v>
                </c:pt>
                <c:pt idx="748">
                  <c:v>1585</c:v>
                </c:pt>
                <c:pt idx="749">
                  <c:v>1586</c:v>
                </c:pt>
                <c:pt idx="750">
                  <c:v>1587</c:v>
                </c:pt>
                <c:pt idx="751">
                  <c:v>1588</c:v>
                </c:pt>
                <c:pt idx="752">
                  <c:v>1589</c:v>
                </c:pt>
                <c:pt idx="753">
                  <c:v>1590</c:v>
                </c:pt>
                <c:pt idx="754">
                  <c:v>1591</c:v>
                </c:pt>
                <c:pt idx="755">
                  <c:v>1592</c:v>
                </c:pt>
                <c:pt idx="756">
                  <c:v>1593</c:v>
                </c:pt>
                <c:pt idx="757">
                  <c:v>1594</c:v>
                </c:pt>
                <c:pt idx="758">
                  <c:v>1595</c:v>
                </c:pt>
                <c:pt idx="759">
                  <c:v>1596</c:v>
                </c:pt>
                <c:pt idx="760">
                  <c:v>1597</c:v>
                </c:pt>
                <c:pt idx="761">
                  <c:v>1598</c:v>
                </c:pt>
                <c:pt idx="762">
                  <c:v>1599</c:v>
                </c:pt>
                <c:pt idx="763">
                  <c:v>1600</c:v>
                </c:pt>
                <c:pt idx="764">
                  <c:v>1601</c:v>
                </c:pt>
                <c:pt idx="765">
                  <c:v>1602</c:v>
                </c:pt>
                <c:pt idx="766">
                  <c:v>1603</c:v>
                </c:pt>
              </c:numCache>
            </c:numRef>
          </c:xVal>
          <c:yVal>
            <c:numRef>
              <c:f>Graph!$G$815:$G$1579</c:f>
              <c:numCache>
                <c:formatCode>General</c:formatCode>
                <c:ptCount val="765"/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F0-4C98-945C-D0E672BE09CE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Graph!$A$814:$A$1580</c:f>
              <c:numCache>
                <c:formatCode>General</c:formatCode>
                <c:ptCount val="767"/>
                <c:pt idx="0">
                  <c:v>837</c:v>
                </c:pt>
                <c:pt idx="1">
                  <c:v>838</c:v>
                </c:pt>
                <c:pt idx="2">
                  <c:v>839</c:v>
                </c:pt>
                <c:pt idx="3">
                  <c:v>840</c:v>
                </c:pt>
                <c:pt idx="4">
                  <c:v>841</c:v>
                </c:pt>
                <c:pt idx="5">
                  <c:v>842</c:v>
                </c:pt>
                <c:pt idx="6">
                  <c:v>843</c:v>
                </c:pt>
                <c:pt idx="7">
                  <c:v>844</c:v>
                </c:pt>
                <c:pt idx="8">
                  <c:v>845</c:v>
                </c:pt>
                <c:pt idx="9">
                  <c:v>846</c:v>
                </c:pt>
                <c:pt idx="10">
                  <c:v>847</c:v>
                </c:pt>
                <c:pt idx="11">
                  <c:v>848</c:v>
                </c:pt>
                <c:pt idx="12">
                  <c:v>849</c:v>
                </c:pt>
                <c:pt idx="13">
                  <c:v>850</c:v>
                </c:pt>
                <c:pt idx="14">
                  <c:v>851</c:v>
                </c:pt>
                <c:pt idx="15">
                  <c:v>852</c:v>
                </c:pt>
                <c:pt idx="16">
                  <c:v>853</c:v>
                </c:pt>
                <c:pt idx="17">
                  <c:v>854</c:v>
                </c:pt>
                <c:pt idx="18">
                  <c:v>855</c:v>
                </c:pt>
                <c:pt idx="19">
                  <c:v>856</c:v>
                </c:pt>
                <c:pt idx="20">
                  <c:v>857</c:v>
                </c:pt>
                <c:pt idx="21">
                  <c:v>858</c:v>
                </c:pt>
                <c:pt idx="22">
                  <c:v>859</c:v>
                </c:pt>
                <c:pt idx="23">
                  <c:v>860</c:v>
                </c:pt>
                <c:pt idx="24">
                  <c:v>861</c:v>
                </c:pt>
                <c:pt idx="25">
                  <c:v>862</c:v>
                </c:pt>
                <c:pt idx="26">
                  <c:v>863</c:v>
                </c:pt>
                <c:pt idx="27">
                  <c:v>864</c:v>
                </c:pt>
                <c:pt idx="28">
                  <c:v>865</c:v>
                </c:pt>
                <c:pt idx="29">
                  <c:v>866</c:v>
                </c:pt>
                <c:pt idx="30">
                  <c:v>867</c:v>
                </c:pt>
                <c:pt idx="31">
                  <c:v>868</c:v>
                </c:pt>
                <c:pt idx="32">
                  <c:v>869</c:v>
                </c:pt>
                <c:pt idx="33">
                  <c:v>870</c:v>
                </c:pt>
                <c:pt idx="34">
                  <c:v>871</c:v>
                </c:pt>
                <c:pt idx="35">
                  <c:v>872</c:v>
                </c:pt>
                <c:pt idx="36">
                  <c:v>873</c:v>
                </c:pt>
                <c:pt idx="37">
                  <c:v>874</c:v>
                </c:pt>
                <c:pt idx="38">
                  <c:v>875</c:v>
                </c:pt>
                <c:pt idx="39">
                  <c:v>876</c:v>
                </c:pt>
                <c:pt idx="40">
                  <c:v>877</c:v>
                </c:pt>
                <c:pt idx="41">
                  <c:v>878</c:v>
                </c:pt>
                <c:pt idx="42">
                  <c:v>879</c:v>
                </c:pt>
                <c:pt idx="43">
                  <c:v>880</c:v>
                </c:pt>
                <c:pt idx="44">
                  <c:v>881</c:v>
                </c:pt>
                <c:pt idx="45">
                  <c:v>882</c:v>
                </c:pt>
                <c:pt idx="46">
                  <c:v>883</c:v>
                </c:pt>
                <c:pt idx="47">
                  <c:v>884</c:v>
                </c:pt>
                <c:pt idx="48">
                  <c:v>885</c:v>
                </c:pt>
                <c:pt idx="49">
                  <c:v>886</c:v>
                </c:pt>
                <c:pt idx="50">
                  <c:v>887</c:v>
                </c:pt>
                <c:pt idx="51">
                  <c:v>888</c:v>
                </c:pt>
                <c:pt idx="52">
                  <c:v>889</c:v>
                </c:pt>
                <c:pt idx="53">
                  <c:v>890</c:v>
                </c:pt>
                <c:pt idx="54">
                  <c:v>891</c:v>
                </c:pt>
                <c:pt idx="55">
                  <c:v>892</c:v>
                </c:pt>
                <c:pt idx="56">
                  <c:v>893</c:v>
                </c:pt>
                <c:pt idx="57">
                  <c:v>894</c:v>
                </c:pt>
                <c:pt idx="58">
                  <c:v>895</c:v>
                </c:pt>
                <c:pt idx="59">
                  <c:v>896</c:v>
                </c:pt>
                <c:pt idx="60">
                  <c:v>897</c:v>
                </c:pt>
                <c:pt idx="61">
                  <c:v>898</c:v>
                </c:pt>
                <c:pt idx="62">
                  <c:v>899</c:v>
                </c:pt>
                <c:pt idx="63">
                  <c:v>900</c:v>
                </c:pt>
                <c:pt idx="64">
                  <c:v>901</c:v>
                </c:pt>
                <c:pt idx="65">
                  <c:v>902</c:v>
                </c:pt>
                <c:pt idx="66">
                  <c:v>903</c:v>
                </c:pt>
                <c:pt idx="67">
                  <c:v>904</c:v>
                </c:pt>
                <c:pt idx="68">
                  <c:v>905</c:v>
                </c:pt>
                <c:pt idx="69">
                  <c:v>906</c:v>
                </c:pt>
                <c:pt idx="70">
                  <c:v>907</c:v>
                </c:pt>
                <c:pt idx="71">
                  <c:v>908</c:v>
                </c:pt>
                <c:pt idx="72">
                  <c:v>909</c:v>
                </c:pt>
                <c:pt idx="73">
                  <c:v>910</c:v>
                </c:pt>
                <c:pt idx="74">
                  <c:v>911</c:v>
                </c:pt>
                <c:pt idx="75">
                  <c:v>912</c:v>
                </c:pt>
                <c:pt idx="76">
                  <c:v>913</c:v>
                </c:pt>
                <c:pt idx="77">
                  <c:v>914</c:v>
                </c:pt>
                <c:pt idx="78">
                  <c:v>915</c:v>
                </c:pt>
                <c:pt idx="79">
                  <c:v>916</c:v>
                </c:pt>
                <c:pt idx="80">
                  <c:v>917</c:v>
                </c:pt>
                <c:pt idx="81">
                  <c:v>918</c:v>
                </c:pt>
                <c:pt idx="82">
                  <c:v>919</c:v>
                </c:pt>
                <c:pt idx="83">
                  <c:v>920</c:v>
                </c:pt>
                <c:pt idx="84">
                  <c:v>921</c:v>
                </c:pt>
                <c:pt idx="85">
                  <c:v>922</c:v>
                </c:pt>
                <c:pt idx="86">
                  <c:v>923</c:v>
                </c:pt>
                <c:pt idx="87">
                  <c:v>924</c:v>
                </c:pt>
                <c:pt idx="88">
                  <c:v>925</c:v>
                </c:pt>
                <c:pt idx="89">
                  <c:v>926</c:v>
                </c:pt>
                <c:pt idx="90">
                  <c:v>927</c:v>
                </c:pt>
                <c:pt idx="91">
                  <c:v>928</c:v>
                </c:pt>
                <c:pt idx="92">
                  <c:v>929</c:v>
                </c:pt>
                <c:pt idx="93">
                  <c:v>930</c:v>
                </c:pt>
                <c:pt idx="94">
                  <c:v>931</c:v>
                </c:pt>
                <c:pt idx="95">
                  <c:v>932</c:v>
                </c:pt>
                <c:pt idx="96">
                  <c:v>933</c:v>
                </c:pt>
                <c:pt idx="97">
                  <c:v>934</c:v>
                </c:pt>
                <c:pt idx="98">
                  <c:v>935</c:v>
                </c:pt>
                <c:pt idx="99">
                  <c:v>936</c:v>
                </c:pt>
                <c:pt idx="100">
                  <c:v>937</c:v>
                </c:pt>
                <c:pt idx="101">
                  <c:v>938</c:v>
                </c:pt>
                <c:pt idx="102">
                  <c:v>939</c:v>
                </c:pt>
                <c:pt idx="103">
                  <c:v>940</c:v>
                </c:pt>
                <c:pt idx="104">
                  <c:v>941</c:v>
                </c:pt>
                <c:pt idx="105">
                  <c:v>942</c:v>
                </c:pt>
                <c:pt idx="106">
                  <c:v>943</c:v>
                </c:pt>
                <c:pt idx="107">
                  <c:v>944</c:v>
                </c:pt>
                <c:pt idx="108">
                  <c:v>945</c:v>
                </c:pt>
                <c:pt idx="109">
                  <c:v>946</c:v>
                </c:pt>
                <c:pt idx="110">
                  <c:v>947</c:v>
                </c:pt>
                <c:pt idx="111">
                  <c:v>948</c:v>
                </c:pt>
                <c:pt idx="112">
                  <c:v>949</c:v>
                </c:pt>
                <c:pt idx="113">
                  <c:v>950</c:v>
                </c:pt>
                <c:pt idx="114">
                  <c:v>951</c:v>
                </c:pt>
                <c:pt idx="115">
                  <c:v>952</c:v>
                </c:pt>
                <c:pt idx="116">
                  <c:v>953</c:v>
                </c:pt>
                <c:pt idx="117">
                  <c:v>954</c:v>
                </c:pt>
                <c:pt idx="118">
                  <c:v>955</c:v>
                </c:pt>
                <c:pt idx="119">
                  <c:v>956</c:v>
                </c:pt>
                <c:pt idx="120">
                  <c:v>957</c:v>
                </c:pt>
                <c:pt idx="121">
                  <c:v>958</c:v>
                </c:pt>
                <c:pt idx="122">
                  <c:v>959</c:v>
                </c:pt>
                <c:pt idx="123">
                  <c:v>960</c:v>
                </c:pt>
                <c:pt idx="124">
                  <c:v>961</c:v>
                </c:pt>
                <c:pt idx="125">
                  <c:v>962</c:v>
                </c:pt>
                <c:pt idx="126">
                  <c:v>963</c:v>
                </c:pt>
                <c:pt idx="127">
                  <c:v>964</c:v>
                </c:pt>
                <c:pt idx="128">
                  <c:v>965</c:v>
                </c:pt>
                <c:pt idx="129">
                  <c:v>966</c:v>
                </c:pt>
                <c:pt idx="130">
                  <c:v>967</c:v>
                </c:pt>
                <c:pt idx="131">
                  <c:v>968</c:v>
                </c:pt>
                <c:pt idx="132">
                  <c:v>969</c:v>
                </c:pt>
                <c:pt idx="133">
                  <c:v>970</c:v>
                </c:pt>
                <c:pt idx="134">
                  <c:v>971</c:v>
                </c:pt>
                <c:pt idx="135">
                  <c:v>972</c:v>
                </c:pt>
                <c:pt idx="136">
                  <c:v>973</c:v>
                </c:pt>
                <c:pt idx="137">
                  <c:v>974</c:v>
                </c:pt>
                <c:pt idx="138">
                  <c:v>975</c:v>
                </c:pt>
                <c:pt idx="139">
                  <c:v>976</c:v>
                </c:pt>
                <c:pt idx="140">
                  <c:v>977</c:v>
                </c:pt>
                <c:pt idx="141">
                  <c:v>978</c:v>
                </c:pt>
                <c:pt idx="142">
                  <c:v>979</c:v>
                </c:pt>
                <c:pt idx="143">
                  <c:v>980</c:v>
                </c:pt>
                <c:pt idx="144">
                  <c:v>981</c:v>
                </c:pt>
                <c:pt idx="145">
                  <c:v>982</c:v>
                </c:pt>
                <c:pt idx="146">
                  <c:v>983</c:v>
                </c:pt>
                <c:pt idx="147">
                  <c:v>984</c:v>
                </c:pt>
                <c:pt idx="148">
                  <c:v>985</c:v>
                </c:pt>
                <c:pt idx="149">
                  <c:v>986</c:v>
                </c:pt>
                <c:pt idx="150">
                  <c:v>987</c:v>
                </c:pt>
                <c:pt idx="151">
                  <c:v>988</c:v>
                </c:pt>
                <c:pt idx="152">
                  <c:v>989</c:v>
                </c:pt>
                <c:pt idx="153">
                  <c:v>990</c:v>
                </c:pt>
                <c:pt idx="154">
                  <c:v>991</c:v>
                </c:pt>
                <c:pt idx="155">
                  <c:v>992</c:v>
                </c:pt>
                <c:pt idx="156">
                  <c:v>993</c:v>
                </c:pt>
                <c:pt idx="157">
                  <c:v>994</c:v>
                </c:pt>
                <c:pt idx="158">
                  <c:v>995</c:v>
                </c:pt>
                <c:pt idx="159">
                  <c:v>996</c:v>
                </c:pt>
                <c:pt idx="160">
                  <c:v>997</c:v>
                </c:pt>
                <c:pt idx="161">
                  <c:v>998</c:v>
                </c:pt>
                <c:pt idx="162">
                  <c:v>999</c:v>
                </c:pt>
                <c:pt idx="163">
                  <c:v>1000</c:v>
                </c:pt>
                <c:pt idx="164">
                  <c:v>1001</c:v>
                </c:pt>
                <c:pt idx="165">
                  <c:v>1002</c:v>
                </c:pt>
                <c:pt idx="166">
                  <c:v>1003</c:v>
                </c:pt>
                <c:pt idx="167">
                  <c:v>1004</c:v>
                </c:pt>
                <c:pt idx="168">
                  <c:v>1005</c:v>
                </c:pt>
                <c:pt idx="169">
                  <c:v>1006</c:v>
                </c:pt>
                <c:pt idx="170">
                  <c:v>1007</c:v>
                </c:pt>
                <c:pt idx="171">
                  <c:v>1008</c:v>
                </c:pt>
                <c:pt idx="172">
                  <c:v>1009</c:v>
                </c:pt>
                <c:pt idx="173">
                  <c:v>1010</c:v>
                </c:pt>
                <c:pt idx="174">
                  <c:v>1011</c:v>
                </c:pt>
                <c:pt idx="175">
                  <c:v>1012</c:v>
                </c:pt>
                <c:pt idx="176">
                  <c:v>1013</c:v>
                </c:pt>
                <c:pt idx="177">
                  <c:v>1014</c:v>
                </c:pt>
                <c:pt idx="178">
                  <c:v>1015</c:v>
                </c:pt>
                <c:pt idx="179">
                  <c:v>1016</c:v>
                </c:pt>
                <c:pt idx="180">
                  <c:v>1017</c:v>
                </c:pt>
                <c:pt idx="181">
                  <c:v>1018</c:v>
                </c:pt>
                <c:pt idx="182">
                  <c:v>1019</c:v>
                </c:pt>
                <c:pt idx="183">
                  <c:v>1020</c:v>
                </c:pt>
                <c:pt idx="184">
                  <c:v>1021</c:v>
                </c:pt>
                <c:pt idx="185">
                  <c:v>1022</c:v>
                </c:pt>
                <c:pt idx="186">
                  <c:v>1023</c:v>
                </c:pt>
                <c:pt idx="187">
                  <c:v>1024</c:v>
                </c:pt>
                <c:pt idx="188">
                  <c:v>1025</c:v>
                </c:pt>
                <c:pt idx="189">
                  <c:v>1026</c:v>
                </c:pt>
                <c:pt idx="190">
                  <c:v>1027</c:v>
                </c:pt>
                <c:pt idx="191">
                  <c:v>1028</c:v>
                </c:pt>
                <c:pt idx="192">
                  <c:v>1029</c:v>
                </c:pt>
                <c:pt idx="193">
                  <c:v>1030</c:v>
                </c:pt>
                <c:pt idx="194">
                  <c:v>1031</c:v>
                </c:pt>
                <c:pt idx="195">
                  <c:v>1032</c:v>
                </c:pt>
                <c:pt idx="196">
                  <c:v>1033</c:v>
                </c:pt>
                <c:pt idx="197">
                  <c:v>1034</c:v>
                </c:pt>
                <c:pt idx="198">
                  <c:v>1035</c:v>
                </c:pt>
                <c:pt idx="199">
                  <c:v>1036</c:v>
                </c:pt>
                <c:pt idx="200">
                  <c:v>1037</c:v>
                </c:pt>
                <c:pt idx="201">
                  <c:v>1038</c:v>
                </c:pt>
                <c:pt idx="202">
                  <c:v>1039</c:v>
                </c:pt>
                <c:pt idx="203">
                  <c:v>1040</c:v>
                </c:pt>
                <c:pt idx="204">
                  <c:v>1041</c:v>
                </c:pt>
                <c:pt idx="205">
                  <c:v>1042</c:v>
                </c:pt>
                <c:pt idx="206">
                  <c:v>1043</c:v>
                </c:pt>
                <c:pt idx="207">
                  <c:v>1044</c:v>
                </c:pt>
                <c:pt idx="208">
                  <c:v>1045</c:v>
                </c:pt>
                <c:pt idx="209">
                  <c:v>1046</c:v>
                </c:pt>
                <c:pt idx="210">
                  <c:v>1047</c:v>
                </c:pt>
                <c:pt idx="211">
                  <c:v>1048</c:v>
                </c:pt>
                <c:pt idx="212">
                  <c:v>1049</c:v>
                </c:pt>
                <c:pt idx="213">
                  <c:v>1050</c:v>
                </c:pt>
                <c:pt idx="214">
                  <c:v>1051</c:v>
                </c:pt>
                <c:pt idx="215">
                  <c:v>1052</c:v>
                </c:pt>
                <c:pt idx="216">
                  <c:v>1053</c:v>
                </c:pt>
                <c:pt idx="217">
                  <c:v>1054</c:v>
                </c:pt>
                <c:pt idx="218">
                  <c:v>1055</c:v>
                </c:pt>
                <c:pt idx="219">
                  <c:v>1056</c:v>
                </c:pt>
                <c:pt idx="220">
                  <c:v>1057</c:v>
                </c:pt>
                <c:pt idx="221">
                  <c:v>1058</c:v>
                </c:pt>
                <c:pt idx="222">
                  <c:v>1059</c:v>
                </c:pt>
                <c:pt idx="223">
                  <c:v>1060</c:v>
                </c:pt>
                <c:pt idx="224">
                  <c:v>1061</c:v>
                </c:pt>
                <c:pt idx="225">
                  <c:v>1062</c:v>
                </c:pt>
                <c:pt idx="226">
                  <c:v>1063</c:v>
                </c:pt>
                <c:pt idx="227">
                  <c:v>1064</c:v>
                </c:pt>
                <c:pt idx="228">
                  <c:v>1065</c:v>
                </c:pt>
                <c:pt idx="229">
                  <c:v>1066</c:v>
                </c:pt>
                <c:pt idx="230">
                  <c:v>1067</c:v>
                </c:pt>
                <c:pt idx="231">
                  <c:v>1068</c:v>
                </c:pt>
                <c:pt idx="232">
                  <c:v>1069</c:v>
                </c:pt>
                <c:pt idx="233">
                  <c:v>1070</c:v>
                </c:pt>
                <c:pt idx="234">
                  <c:v>1071</c:v>
                </c:pt>
                <c:pt idx="235">
                  <c:v>1072</c:v>
                </c:pt>
                <c:pt idx="236">
                  <c:v>1073</c:v>
                </c:pt>
                <c:pt idx="237">
                  <c:v>1074</c:v>
                </c:pt>
                <c:pt idx="238">
                  <c:v>1075</c:v>
                </c:pt>
                <c:pt idx="239">
                  <c:v>1076</c:v>
                </c:pt>
                <c:pt idx="240">
                  <c:v>1077</c:v>
                </c:pt>
                <c:pt idx="241">
                  <c:v>1078</c:v>
                </c:pt>
                <c:pt idx="242">
                  <c:v>1079</c:v>
                </c:pt>
                <c:pt idx="243">
                  <c:v>1080</c:v>
                </c:pt>
                <c:pt idx="244">
                  <c:v>1081</c:v>
                </c:pt>
                <c:pt idx="245">
                  <c:v>1082</c:v>
                </c:pt>
                <c:pt idx="246">
                  <c:v>1083</c:v>
                </c:pt>
                <c:pt idx="247">
                  <c:v>1084</c:v>
                </c:pt>
                <c:pt idx="248">
                  <c:v>1085</c:v>
                </c:pt>
                <c:pt idx="249">
                  <c:v>1086</c:v>
                </c:pt>
                <c:pt idx="250">
                  <c:v>1087</c:v>
                </c:pt>
                <c:pt idx="251">
                  <c:v>1088</c:v>
                </c:pt>
                <c:pt idx="252">
                  <c:v>1089</c:v>
                </c:pt>
                <c:pt idx="253">
                  <c:v>1090</c:v>
                </c:pt>
                <c:pt idx="254">
                  <c:v>1091</c:v>
                </c:pt>
                <c:pt idx="255">
                  <c:v>1092</c:v>
                </c:pt>
                <c:pt idx="256">
                  <c:v>1093</c:v>
                </c:pt>
                <c:pt idx="257">
                  <c:v>1094</c:v>
                </c:pt>
                <c:pt idx="258">
                  <c:v>1095</c:v>
                </c:pt>
                <c:pt idx="259">
                  <c:v>1096</c:v>
                </c:pt>
                <c:pt idx="260">
                  <c:v>1097</c:v>
                </c:pt>
                <c:pt idx="261">
                  <c:v>1098</c:v>
                </c:pt>
                <c:pt idx="262">
                  <c:v>1099</c:v>
                </c:pt>
                <c:pt idx="263">
                  <c:v>1100</c:v>
                </c:pt>
                <c:pt idx="264">
                  <c:v>1101</c:v>
                </c:pt>
                <c:pt idx="265">
                  <c:v>1102</c:v>
                </c:pt>
                <c:pt idx="266">
                  <c:v>1103</c:v>
                </c:pt>
                <c:pt idx="267">
                  <c:v>1104</c:v>
                </c:pt>
                <c:pt idx="268">
                  <c:v>1105</c:v>
                </c:pt>
                <c:pt idx="269">
                  <c:v>1106</c:v>
                </c:pt>
                <c:pt idx="270">
                  <c:v>1107</c:v>
                </c:pt>
                <c:pt idx="271">
                  <c:v>1108</c:v>
                </c:pt>
                <c:pt idx="272">
                  <c:v>1109</c:v>
                </c:pt>
                <c:pt idx="273">
                  <c:v>1110</c:v>
                </c:pt>
                <c:pt idx="274">
                  <c:v>1111</c:v>
                </c:pt>
                <c:pt idx="275">
                  <c:v>1112</c:v>
                </c:pt>
                <c:pt idx="276">
                  <c:v>1113</c:v>
                </c:pt>
                <c:pt idx="277">
                  <c:v>1114</c:v>
                </c:pt>
                <c:pt idx="278">
                  <c:v>1115</c:v>
                </c:pt>
                <c:pt idx="279">
                  <c:v>1116</c:v>
                </c:pt>
                <c:pt idx="280">
                  <c:v>1117</c:v>
                </c:pt>
                <c:pt idx="281">
                  <c:v>1118</c:v>
                </c:pt>
                <c:pt idx="282">
                  <c:v>1119</c:v>
                </c:pt>
                <c:pt idx="283">
                  <c:v>1120</c:v>
                </c:pt>
                <c:pt idx="284">
                  <c:v>1121</c:v>
                </c:pt>
                <c:pt idx="285">
                  <c:v>1122</c:v>
                </c:pt>
                <c:pt idx="286">
                  <c:v>1123</c:v>
                </c:pt>
                <c:pt idx="287">
                  <c:v>1124</c:v>
                </c:pt>
                <c:pt idx="288">
                  <c:v>1125</c:v>
                </c:pt>
                <c:pt idx="289">
                  <c:v>1126</c:v>
                </c:pt>
                <c:pt idx="290">
                  <c:v>1127</c:v>
                </c:pt>
                <c:pt idx="291">
                  <c:v>1128</c:v>
                </c:pt>
                <c:pt idx="292">
                  <c:v>1129</c:v>
                </c:pt>
                <c:pt idx="293">
                  <c:v>1130</c:v>
                </c:pt>
                <c:pt idx="294">
                  <c:v>1131</c:v>
                </c:pt>
                <c:pt idx="295">
                  <c:v>1132</c:v>
                </c:pt>
                <c:pt idx="296">
                  <c:v>1133</c:v>
                </c:pt>
                <c:pt idx="297">
                  <c:v>1134</c:v>
                </c:pt>
                <c:pt idx="298">
                  <c:v>1135</c:v>
                </c:pt>
                <c:pt idx="299">
                  <c:v>1136</c:v>
                </c:pt>
                <c:pt idx="300">
                  <c:v>1137</c:v>
                </c:pt>
                <c:pt idx="301">
                  <c:v>1138</c:v>
                </c:pt>
                <c:pt idx="302">
                  <c:v>1139</c:v>
                </c:pt>
                <c:pt idx="303">
                  <c:v>1140</c:v>
                </c:pt>
                <c:pt idx="304">
                  <c:v>1141</c:v>
                </c:pt>
                <c:pt idx="305">
                  <c:v>1142</c:v>
                </c:pt>
                <c:pt idx="306">
                  <c:v>1143</c:v>
                </c:pt>
                <c:pt idx="307">
                  <c:v>1144</c:v>
                </c:pt>
                <c:pt idx="308">
                  <c:v>1145</c:v>
                </c:pt>
                <c:pt idx="309">
                  <c:v>1146</c:v>
                </c:pt>
                <c:pt idx="310">
                  <c:v>1147</c:v>
                </c:pt>
                <c:pt idx="311">
                  <c:v>1148</c:v>
                </c:pt>
                <c:pt idx="312">
                  <c:v>1149</c:v>
                </c:pt>
                <c:pt idx="313">
                  <c:v>1150</c:v>
                </c:pt>
                <c:pt idx="314">
                  <c:v>1151</c:v>
                </c:pt>
                <c:pt idx="315">
                  <c:v>1152</c:v>
                </c:pt>
                <c:pt idx="316">
                  <c:v>1153</c:v>
                </c:pt>
                <c:pt idx="317">
                  <c:v>1154</c:v>
                </c:pt>
                <c:pt idx="318">
                  <c:v>1155</c:v>
                </c:pt>
                <c:pt idx="319">
                  <c:v>1156</c:v>
                </c:pt>
                <c:pt idx="320">
                  <c:v>1157</c:v>
                </c:pt>
                <c:pt idx="321">
                  <c:v>1158</c:v>
                </c:pt>
                <c:pt idx="322">
                  <c:v>1159</c:v>
                </c:pt>
                <c:pt idx="323">
                  <c:v>1160</c:v>
                </c:pt>
                <c:pt idx="324">
                  <c:v>1161</c:v>
                </c:pt>
                <c:pt idx="325">
                  <c:v>1162</c:v>
                </c:pt>
                <c:pt idx="326">
                  <c:v>1163</c:v>
                </c:pt>
                <c:pt idx="327">
                  <c:v>1164</c:v>
                </c:pt>
                <c:pt idx="328">
                  <c:v>1165</c:v>
                </c:pt>
                <c:pt idx="329">
                  <c:v>1166</c:v>
                </c:pt>
                <c:pt idx="330">
                  <c:v>1167</c:v>
                </c:pt>
                <c:pt idx="331">
                  <c:v>1168</c:v>
                </c:pt>
                <c:pt idx="332">
                  <c:v>1169</c:v>
                </c:pt>
                <c:pt idx="333">
                  <c:v>1170</c:v>
                </c:pt>
                <c:pt idx="334">
                  <c:v>1171</c:v>
                </c:pt>
                <c:pt idx="335">
                  <c:v>1172</c:v>
                </c:pt>
                <c:pt idx="336">
                  <c:v>1173</c:v>
                </c:pt>
                <c:pt idx="337">
                  <c:v>1174</c:v>
                </c:pt>
                <c:pt idx="338">
                  <c:v>1175</c:v>
                </c:pt>
                <c:pt idx="339">
                  <c:v>1176</c:v>
                </c:pt>
                <c:pt idx="340">
                  <c:v>1177</c:v>
                </c:pt>
                <c:pt idx="341">
                  <c:v>1178</c:v>
                </c:pt>
                <c:pt idx="342">
                  <c:v>1179</c:v>
                </c:pt>
                <c:pt idx="343">
                  <c:v>1180</c:v>
                </c:pt>
                <c:pt idx="344">
                  <c:v>1181</c:v>
                </c:pt>
                <c:pt idx="345">
                  <c:v>1182</c:v>
                </c:pt>
                <c:pt idx="346">
                  <c:v>1183</c:v>
                </c:pt>
                <c:pt idx="347">
                  <c:v>1184</c:v>
                </c:pt>
                <c:pt idx="348">
                  <c:v>1185</c:v>
                </c:pt>
                <c:pt idx="349">
                  <c:v>1186</c:v>
                </c:pt>
                <c:pt idx="350">
                  <c:v>1187</c:v>
                </c:pt>
                <c:pt idx="351">
                  <c:v>1188</c:v>
                </c:pt>
                <c:pt idx="352">
                  <c:v>1189</c:v>
                </c:pt>
                <c:pt idx="353">
                  <c:v>1190</c:v>
                </c:pt>
                <c:pt idx="354">
                  <c:v>1191</c:v>
                </c:pt>
                <c:pt idx="355">
                  <c:v>1192</c:v>
                </c:pt>
                <c:pt idx="356">
                  <c:v>1193</c:v>
                </c:pt>
                <c:pt idx="357">
                  <c:v>1194</c:v>
                </c:pt>
                <c:pt idx="358">
                  <c:v>1195</c:v>
                </c:pt>
                <c:pt idx="359">
                  <c:v>1196</c:v>
                </c:pt>
                <c:pt idx="360">
                  <c:v>1197</c:v>
                </c:pt>
                <c:pt idx="361">
                  <c:v>1198</c:v>
                </c:pt>
                <c:pt idx="362">
                  <c:v>1199</c:v>
                </c:pt>
                <c:pt idx="363">
                  <c:v>1200</c:v>
                </c:pt>
                <c:pt idx="364">
                  <c:v>1201</c:v>
                </c:pt>
                <c:pt idx="365">
                  <c:v>1202</c:v>
                </c:pt>
                <c:pt idx="366">
                  <c:v>1203</c:v>
                </c:pt>
                <c:pt idx="367">
                  <c:v>1204</c:v>
                </c:pt>
                <c:pt idx="368">
                  <c:v>1205</c:v>
                </c:pt>
                <c:pt idx="369">
                  <c:v>1206</c:v>
                </c:pt>
                <c:pt idx="370">
                  <c:v>1207</c:v>
                </c:pt>
                <c:pt idx="371">
                  <c:v>1208</c:v>
                </c:pt>
                <c:pt idx="372">
                  <c:v>1209</c:v>
                </c:pt>
                <c:pt idx="373">
                  <c:v>1210</c:v>
                </c:pt>
                <c:pt idx="374">
                  <c:v>1211</c:v>
                </c:pt>
                <c:pt idx="375">
                  <c:v>1212</c:v>
                </c:pt>
                <c:pt idx="376">
                  <c:v>1213</c:v>
                </c:pt>
                <c:pt idx="377">
                  <c:v>1214</c:v>
                </c:pt>
                <c:pt idx="378">
                  <c:v>1215</c:v>
                </c:pt>
                <c:pt idx="379">
                  <c:v>1216</c:v>
                </c:pt>
                <c:pt idx="380">
                  <c:v>1217</c:v>
                </c:pt>
                <c:pt idx="381">
                  <c:v>1218</c:v>
                </c:pt>
                <c:pt idx="382">
                  <c:v>1219</c:v>
                </c:pt>
                <c:pt idx="383">
                  <c:v>1220</c:v>
                </c:pt>
                <c:pt idx="384">
                  <c:v>1221</c:v>
                </c:pt>
                <c:pt idx="385">
                  <c:v>1222</c:v>
                </c:pt>
                <c:pt idx="386">
                  <c:v>1223</c:v>
                </c:pt>
                <c:pt idx="387">
                  <c:v>1224</c:v>
                </c:pt>
                <c:pt idx="388">
                  <c:v>1225</c:v>
                </c:pt>
                <c:pt idx="389">
                  <c:v>1226</c:v>
                </c:pt>
                <c:pt idx="390">
                  <c:v>1227</c:v>
                </c:pt>
                <c:pt idx="391">
                  <c:v>1228</c:v>
                </c:pt>
                <c:pt idx="392">
                  <c:v>1229</c:v>
                </c:pt>
                <c:pt idx="393">
                  <c:v>1230</c:v>
                </c:pt>
                <c:pt idx="394">
                  <c:v>1231</c:v>
                </c:pt>
                <c:pt idx="395">
                  <c:v>1232</c:v>
                </c:pt>
                <c:pt idx="396">
                  <c:v>1233</c:v>
                </c:pt>
                <c:pt idx="397">
                  <c:v>1234</c:v>
                </c:pt>
                <c:pt idx="398">
                  <c:v>1235</c:v>
                </c:pt>
                <c:pt idx="399">
                  <c:v>1236</c:v>
                </c:pt>
                <c:pt idx="400">
                  <c:v>1237</c:v>
                </c:pt>
                <c:pt idx="401">
                  <c:v>1238</c:v>
                </c:pt>
                <c:pt idx="402">
                  <c:v>1239</c:v>
                </c:pt>
                <c:pt idx="403">
                  <c:v>1240</c:v>
                </c:pt>
                <c:pt idx="404">
                  <c:v>1241</c:v>
                </c:pt>
                <c:pt idx="405">
                  <c:v>1242</c:v>
                </c:pt>
                <c:pt idx="406">
                  <c:v>1243</c:v>
                </c:pt>
                <c:pt idx="407">
                  <c:v>1244</c:v>
                </c:pt>
                <c:pt idx="408">
                  <c:v>1245</c:v>
                </c:pt>
                <c:pt idx="409">
                  <c:v>1246</c:v>
                </c:pt>
                <c:pt idx="410">
                  <c:v>1247</c:v>
                </c:pt>
                <c:pt idx="411">
                  <c:v>1248</c:v>
                </c:pt>
                <c:pt idx="412">
                  <c:v>1249</c:v>
                </c:pt>
                <c:pt idx="413">
                  <c:v>1250</c:v>
                </c:pt>
                <c:pt idx="414">
                  <c:v>1251</c:v>
                </c:pt>
                <c:pt idx="415">
                  <c:v>1252</c:v>
                </c:pt>
                <c:pt idx="416">
                  <c:v>1253</c:v>
                </c:pt>
                <c:pt idx="417">
                  <c:v>1254</c:v>
                </c:pt>
                <c:pt idx="418">
                  <c:v>1255</c:v>
                </c:pt>
                <c:pt idx="419">
                  <c:v>1256</c:v>
                </c:pt>
                <c:pt idx="420">
                  <c:v>1257</c:v>
                </c:pt>
                <c:pt idx="421">
                  <c:v>1258</c:v>
                </c:pt>
                <c:pt idx="422">
                  <c:v>1259</c:v>
                </c:pt>
                <c:pt idx="423">
                  <c:v>1260</c:v>
                </c:pt>
                <c:pt idx="424">
                  <c:v>1261</c:v>
                </c:pt>
                <c:pt idx="425">
                  <c:v>1262</c:v>
                </c:pt>
                <c:pt idx="426">
                  <c:v>1263</c:v>
                </c:pt>
                <c:pt idx="427">
                  <c:v>1264</c:v>
                </c:pt>
                <c:pt idx="428">
                  <c:v>1265</c:v>
                </c:pt>
                <c:pt idx="429">
                  <c:v>1266</c:v>
                </c:pt>
                <c:pt idx="430">
                  <c:v>1267</c:v>
                </c:pt>
                <c:pt idx="431">
                  <c:v>1268</c:v>
                </c:pt>
                <c:pt idx="432">
                  <c:v>1269</c:v>
                </c:pt>
                <c:pt idx="433">
                  <c:v>1270</c:v>
                </c:pt>
                <c:pt idx="434">
                  <c:v>1271</c:v>
                </c:pt>
                <c:pt idx="435">
                  <c:v>1272</c:v>
                </c:pt>
                <c:pt idx="436">
                  <c:v>1273</c:v>
                </c:pt>
                <c:pt idx="437">
                  <c:v>1274</c:v>
                </c:pt>
                <c:pt idx="438">
                  <c:v>1275</c:v>
                </c:pt>
                <c:pt idx="439">
                  <c:v>1276</c:v>
                </c:pt>
                <c:pt idx="440">
                  <c:v>1277</c:v>
                </c:pt>
                <c:pt idx="441">
                  <c:v>1278</c:v>
                </c:pt>
                <c:pt idx="442">
                  <c:v>1279</c:v>
                </c:pt>
                <c:pt idx="443">
                  <c:v>1280</c:v>
                </c:pt>
                <c:pt idx="444">
                  <c:v>1281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1288</c:v>
                </c:pt>
                <c:pt idx="452">
                  <c:v>1289</c:v>
                </c:pt>
                <c:pt idx="453">
                  <c:v>1290</c:v>
                </c:pt>
                <c:pt idx="454">
                  <c:v>1291</c:v>
                </c:pt>
                <c:pt idx="455">
                  <c:v>1292</c:v>
                </c:pt>
                <c:pt idx="456">
                  <c:v>1293</c:v>
                </c:pt>
                <c:pt idx="457">
                  <c:v>1294</c:v>
                </c:pt>
                <c:pt idx="458">
                  <c:v>1295</c:v>
                </c:pt>
                <c:pt idx="459">
                  <c:v>1296</c:v>
                </c:pt>
                <c:pt idx="460">
                  <c:v>1297</c:v>
                </c:pt>
                <c:pt idx="461">
                  <c:v>1298</c:v>
                </c:pt>
                <c:pt idx="462">
                  <c:v>1299</c:v>
                </c:pt>
                <c:pt idx="463">
                  <c:v>1300</c:v>
                </c:pt>
                <c:pt idx="464">
                  <c:v>1301</c:v>
                </c:pt>
                <c:pt idx="465">
                  <c:v>1302</c:v>
                </c:pt>
                <c:pt idx="466">
                  <c:v>1303</c:v>
                </c:pt>
                <c:pt idx="467">
                  <c:v>1304</c:v>
                </c:pt>
                <c:pt idx="468">
                  <c:v>1305</c:v>
                </c:pt>
                <c:pt idx="469">
                  <c:v>1306</c:v>
                </c:pt>
                <c:pt idx="470">
                  <c:v>1307</c:v>
                </c:pt>
                <c:pt idx="471">
                  <c:v>1308</c:v>
                </c:pt>
                <c:pt idx="472">
                  <c:v>1309</c:v>
                </c:pt>
                <c:pt idx="473">
                  <c:v>1310</c:v>
                </c:pt>
                <c:pt idx="474">
                  <c:v>1311</c:v>
                </c:pt>
                <c:pt idx="475">
                  <c:v>1312</c:v>
                </c:pt>
                <c:pt idx="476">
                  <c:v>1313</c:v>
                </c:pt>
                <c:pt idx="477">
                  <c:v>1314</c:v>
                </c:pt>
                <c:pt idx="478">
                  <c:v>1315</c:v>
                </c:pt>
                <c:pt idx="479">
                  <c:v>1316</c:v>
                </c:pt>
                <c:pt idx="480">
                  <c:v>1317</c:v>
                </c:pt>
                <c:pt idx="481">
                  <c:v>1318</c:v>
                </c:pt>
                <c:pt idx="482">
                  <c:v>1319</c:v>
                </c:pt>
                <c:pt idx="483">
                  <c:v>1320</c:v>
                </c:pt>
                <c:pt idx="484">
                  <c:v>1321</c:v>
                </c:pt>
                <c:pt idx="485">
                  <c:v>1322</c:v>
                </c:pt>
                <c:pt idx="486">
                  <c:v>1323</c:v>
                </c:pt>
                <c:pt idx="487">
                  <c:v>1324</c:v>
                </c:pt>
                <c:pt idx="488">
                  <c:v>1325</c:v>
                </c:pt>
                <c:pt idx="489">
                  <c:v>1326</c:v>
                </c:pt>
                <c:pt idx="490">
                  <c:v>1327</c:v>
                </c:pt>
                <c:pt idx="491">
                  <c:v>1328</c:v>
                </c:pt>
                <c:pt idx="492">
                  <c:v>1329</c:v>
                </c:pt>
                <c:pt idx="493">
                  <c:v>1330</c:v>
                </c:pt>
                <c:pt idx="494">
                  <c:v>1331</c:v>
                </c:pt>
                <c:pt idx="495">
                  <c:v>1332</c:v>
                </c:pt>
                <c:pt idx="496">
                  <c:v>1333</c:v>
                </c:pt>
                <c:pt idx="497">
                  <c:v>1334</c:v>
                </c:pt>
                <c:pt idx="498">
                  <c:v>1335</c:v>
                </c:pt>
                <c:pt idx="499">
                  <c:v>1336</c:v>
                </c:pt>
                <c:pt idx="500">
                  <c:v>1337</c:v>
                </c:pt>
                <c:pt idx="501">
                  <c:v>1338</c:v>
                </c:pt>
                <c:pt idx="502">
                  <c:v>1339</c:v>
                </c:pt>
                <c:pt idx="503">
                  <c:v>1340</c:v>
                </c:pt>
                <c:pt idx="504">
                  <c:v>1341</c:v>
                </c:pt>
                <c:pt idx="505">
                  <c:v>1342</c:v>
                </c:pt>
                <c:pt idx="506">
                  <c:v>1343</c:v>
                </c:pt>
                <c:pt idx="507">
                  <c:v>1344</c:v>
                </c:pt>
                <c:pt idx="508">
                  <c:v>1345</c:v>
                </c:pt>
                <c:pt idx="509">
                  <c:v>1346</c:v>
                </c:pt>
                <c:pt idx="510">
                  <c:v>1347</c:v>
                </c:pt>
                <c:pt idx="511">
                  <c:v>1348</c:v>
                </c:pt>
                <c:pt idx="512">
                  <c:v>1349</c:v>
                </c:pt>
                <c:pt idx="513">
                  <c:v>1350</c:v>
                </c:pt>
                <c:pt idx="514">
                  <c:v>1351</c:v>
                </c:pt>
                <c:pt idx="515">
                  <c:v>1352</c:v>
                </c:pt>
                <c:pt idx="516">
                  <c:v>1353</c:v>
                </c:pt>
                <c:pt idx="517">
                  <c:v>1354</c:v>
                </c:pt>
                <c:pt idx="518">
                  <c:v>1355</c:v>
                </c:pt>
                <c:pt idx="519">
                  <c:v>1356</c:v>
                </c:pt>
                <c:pt idx="520">
                  <c:v>1357</c:v>
                </c:pt>
                <c:pt idx="521">
                  <c:v>1358</c:v>
                </c:pt>
                <c:pt idx="522">
                  <c:v>1359</c:v>
                </c:pt>
                <c:pt idx="523">
                  <c:v>1360</c:v>
                </c:pt>
                <c:pt idx="524">
                  <c:v>1361</c:v>
                </c:pt>
                <c:pt idx="525">
                  <c:v>1362</c:v>
                </c:pt>
                <c:pt idx="526">
                  <c:v>1363</c:v>
                </c:pt>
                <c:pt idx="527">
                  <c:v>1364</c:v>
                </c:pt>
                <c:pt idx="528">
                  <c:v>1365</c:v>
                </c:pt>
                <c:pt idx="529">
                  <c:v>1366</c:v>
                </c:pt>
                <c:pt idx="530">
                  <c:v>1367</c:v>
                </c:pt>
                <c:pt idx="531">
                  <c:v>1368</c:v>
                </c:pt>
                <c:pt idx="532">
                  <c:v>1369</c:v>
                </c:pt>
                <c:pt idx="533">
                  <c:v>1370</c:v>
                </c:pt>
                <c:pt idx="534">
                  <c:v>1371</c:v>
                </c:pt>
                <c:pt idx="535">
                  <c:v>1372</c:v>
                </c:pt>
                <c:pt idx="536">
                  <c:v>1373</c:v>
                </c:pt>
                <c:pt idx="537">
                  <c:v>1374</c:v>
                </c:pt>
                <c:pt idx="538">
                  <c:v>1375</c:v>
                </c:pt>
                <c:pt idx="539">
                  <c:v>1376</c:v>
                </c:pt>
                <c:pt idx="540">
                  <c:v>1377</c:v>
                </c:pt>
                <c:pt idx="541">
                  <c:v>1378</c:v>
                </c:pt>
                <c:pt idx="542">
                  <c:v>1379</c:v>
                </c:pt>
                <c:pt idx="543">
                  <c:v>1380</c:v>
                </c:pt>
                <c:pt idx="544">
                  <c:v>1381</c:v>
                </c:pt>
                <c:pt idx="545">
                  <c:v>1382</c:v>
                </c:pt>
                <c:pt idx="546">
                  <c:v>1383</c:v>
                </c:pt>
                <c:pt idx="547">
                  <c:v>1384</c:v>
                </c:pt>
                <c:pt idx="548">
                  <c:v>1385</c:v>
                </c:pt>
                <c:pt idx="549">
                  <c:v>1386</c:v>
                </c:pt>
                <c:pt idx="550">
                  <c:v>1387</c:v>
                </c:pt>
                <c:pt idx="551">
                  <c:v>1388</c:v>
                </c:pt>
                <c:pt idx="552">
                  <c:v>1389</c:v>
                </c:pt>
                <c:pt idx="553">
                  <c:v>1390</c:v>
                </c:pt>
                <c:pt idx="554">
                  <c:v>1391</c:v>
                </c:pt>
                <c:pt idx="555">
                  <c:v>1392</c:v>
                </c:pt>
                <c:pt idx="556">
                  <c:v>1393</c:v>
                </c:pt>
                <c:pt idx="557">
                  <c:v>1394</c:v>
                </c:pt>
                <c:pt idx="558">
                  <c:v>1395</c:v>
                </c:pt>
                <c:pt idx="559">
                  <c:v>1396</c:v>
                </c:pt>
                <c:pt idx="560">
                  <c:v>1397</c:v>
                </c:pt>
                <c:pt idx="561">
                  <c:v>1398</c:v>
                </c:pt>
                <c:pt idx="562">
                  <c:v>1399</c:v>
                </c:pt>
                <c:pt idx="563">
                  <c:v>1400</c:v>
                </c:pt>
                <c:pt idx="564">
                  <c:v>1401</c:v>
                </c:pt>
                <c:pt idx="565">
                  <c:v>1402</c:v>
                </c:pt>
                <c:pt idx="566">
                  <c:v>1403</c:v>
                </c:pt>
                <c:pt idx="567">
                  <c:v>1404</c:v>
                </c:pt>
                <c:pt idx="568">
                  <c:v>1405</c:v>
                </c:pt>
                <c:pt idx="569">
                  <c:v>1406</c:v>
                </c:pt>
                <c:pt idx="570">
                  <c:v>1407</c:v>
                </c:pt>
                <c:pt idx="571">
                  <c:v>1408</c:v>
                </c:pt>
                <c:pt idx="572">
                  <c:v>1409</c:v>
                </c:pt>
                <c:pt idx="573">
                  <c:v>1410</c:v>
                </c:pt>
                <c:pt idx="574">
                  <c:v>1411</c:v>
                </c:pt>
                <c:pt idx="575">
                  <c:v>1412</c:v>
                </c:pt>
                <c:pt idx="576">
                  <c:v>1413</c:v>
                </c:pt>
                <c:pt idx="577">
                  <c:v>1414</c:v>
                </c:pt>
                <c:pt idx="578">
                  <c:v>1415</c:v>
                </c:pt>
                <c:pt idx="579">
                  <c:v>1416</c:v>
                </c:pt>
                <c:pt idx="580">
                  <c:v>1417</c:v>
                </c:pt>
                <c:pt idx="581">
                  <c:v>1418</c:v>
                </c:pt>
                <c:pt idx="582">
                  <c:v>1419</c:v>
                </c:pt>
                <c:pt idx="583">
                  <c:v>1420</c:v>
                </c:pt>
                <c:pt idx="584">
                  <c:v>1421</c:v>
                </c:pt>
                <c:pt idx="585">
                  <c:v>1422</c:v>
                </c:pt>
                <c:pt idx="586">
                  <c:v>1423</c:v>
                </c:pt>
                <c:pt idx="587">
                  <c:v>1424</c:v>
                </c:pt>
                <c:pt idx="588">
                  <c:v>1425</c:v>
                </c:pt>
                <c:pt idx="589">
                  <c:v>1426</c:v>
                </c:pt>
                <c:pt idx="590">
                  <c:v>1427</c:v>
                </c:pt>
                <c:pt idx="591">
                  <c:v>1428</c:v>
                </c:pt>
                <c:pt idx="592">
                  <c:v>1429</c:v>
                </c:pt>
                <c:pt idx="593">
                  <c:v>1430</c:v>
                </c:pt>
                <c:pt idx="594">
                  <c:v>1431</c:v>
                </c:pt>
                <c:pt idx="595">
                  <c:v>1432</c:v>
                </c:pt>
                <c:pt idx="596">
                  <c:v>1433</c:v>
                </c:pt>
                <c:pt idx="597">
                  <c:v>1434</c:v>
                </c:pt>
                <c:pt idx="598">
                  <c:v>1435</c:v>
                </c:pt>
                <c:pt idx="599">
                  <c:v>1436</c:v>
                </c:pt>
                <c:pt idx="600">
                  <c:v>1437</c:v>
                </c:pt>
                <c:pt idx="601">
                  <c:v>1438</c:v>
                </c:pt>
                <c:pt idx="602">
                  <c:v>1439</c:v>
                </c:pt>
                <c:pt idx="603">
                  <c:v>1440</c:v>
                </c:pt>
                <c:pt idx="604">
                  <c:v>1441</c:v>
                </c:pt>
                <c:pt idx="605">
                  <c:v>1442</c:v>
                </c:pt>
                <c:pt idx="606">
                  <c:v>1443</c:v>
                </c:pt>
                <c:pt idx="607">
                  <c:v>1444</c:v>
                </c:pt>
                <c:pt idx="608">
                  <c:v>1445</c:v>
                </c:pt>
                <c:pt idx="609">
                  <c:v>1446</c:v>
                </c:pt>
                <c:pt idx="610">
                  <c:v>1447</c:v>
                </c:pt>
                <c:pt idx="611">
                  <c:v>1448</c:v>
                </c:pt>
                <c:pt idx="612">
                  <c:v>1449</c:v>
                </c:pt>
                <c:pt idx="613">
                  <c:v>1450</c:v>
                </c:pt>
                <c:pt idx="614">
                  <c:v>1451</c:v>
                </c:pt>
                <c:pt idx="615">
                  <c:v>1452</c:v>
                </c:pt>
                <c:pt idx="616">
                  <c:v>1453</c:v>
                </c:pt>
                <c:pt idx="617">
                  <c:v>1454</c:v>
                </c:pt>
                <c:pt idx="618">
                  <c:v>1455</c:v>
                </c:pt>
                <c:pt idx="619">
                  <c:v>1456</c:v>
                </c:pt>
                <c:pt idx="620">
                  <c:v>1457</c:v>
                </c:pt>
                <c:pt idx="621">
                  <c:v>1458</c:v>
                </c:pt>
                <c:pt idx="622">
                  <c:v>1459</c:v>
                </c:pt>
                <c:pt idx="623">
                  <c:v>1460</c:v>
                </c:pt>
                <c:pt idx="624">
                  <c:v>1461</c:v>
                </c:pt>
                <c:pt idx="625">
                  <c:v>1462</c:v>
                </c:pt>
                <c:pt idx="626">
                  <c:v>1463</c:v>
                </c:pt>
                <c:pt idx="627">
                  <c:v>1464</c:v>
                </c:pt>
                <c:pt idx="628">
                  <c:v>1465</c:v>
                </c:pt>
                <c:pt idx="629">
                  <c:v>1466</c:v>
                </c:pt>
                <c:pt idx="630">
                  <c:v>1467</c:v>
                </c:pt>
                <c:pt idx="631">
                  <c:v>1468</c:v>
                </c:pt>
                <c:pt idx="632">
                  <c:v>1469</c:v>
                </c:pt>
                <c:pt idx="633">
                  <c:v>1470</c:v>
                </c:pt>
                <c:pt idx="634">
                  <c:v>1471</c:v>
                </c:pt>
                <c:pt idx="635">
                  <c:v>1472</c:v>
                </c:pt>
                <c:pt idx="636">
                  <c:v>1473</c:v>
                </c:pt>
                <c:pt idx="637">
                  <c:v>1474</c:v>
                </c:pt>
                <c:pt idx="638">
                  <c:v>1475</c:v>
                </c:pt>
                <c:pt idx="639">
                  <c:v>1476</c:v>
                </c:pt>
                <c:pt idx="640">
                  <c:v>1477</c:v>
                </c:pt>
                <c:pt idx="641">
                  <c:v>1478</c:v>
                </c:pt>
                <c:pt idx="642">
                  <c:v>1479</c:v>
                </c:pt>
                <c:pt idx="643">
                  <c:v>1480</c:v>
                </c:pt>
                <c:pt idx="644">
                  <c:v>1481</c:v>
                </c:pt>
                <c:pt idx="645">
                  <c:v>1482</c:v>
                </c:pt>
                <c:pt idx="646">
                  <c:v>1483</c:v>
                </c:pt>
                <c:pt idx="647">
                  <c:v>1484</c:v>
                </c:pt>
                <c:pt idx="648">
                  <c:v>1485</c:v>
                </c:pt>
                <c:pt idx="649">
                  <c:v>1486</c:v>
                </c:pt>
                <c:pt idx="650">
                  <c:v>1487</c:v>
                </c:pt>
                <c:pt idx="651">
                  <c:v>1488</c:v>
                </c:pt>
                <c:pt idx="652">
                  <c:v>1489</c:v>
                </c:pt>
                <c:pt idx="653">
                  <c:v>1490</c:v>
                </c:pt>
                <c:pt idx="654">
                  <c:v>1491</c:v>
                </c:pt>
                <c:pt idx="655">
                  <c:v>1492</c:v>
                </c:pt>
                <c:pt idx="656">
                  <c:v>1493</c:v>
                </c:pt>
                <c:pt idx="657">
                  <c:v>1494</c:v>
                </c:pt>
                <c:pt idx="658">
                  <c:v>1495</c:v>
                </c:pt>
                <c:pt idx="659">
                  <c:v>1496</c:v>
                </c:pt>
                <c:pt idx="660">
                  <c:v>1497</c:v>
                </c:pt>
                <c:pt idx="661">
                  <c:v>1498</c:v>
                </c:pt>
                <c:pt idx="662">
                  <c:v>1499</c:v>
                </c:pt>
                <c:pt idx="663">
                  <c:v>1500</c:v>
                </c:pt>
                <c:pt idx="664">
                  <c:v>1501</c:v>
                </c:pt>
                <c:pt idx="665">
                  <c:v>1502</c:v>
                </c:pt>
                <c:pt idx="666">
                  <c:v>1503</c:v>
                </c:pt>
                <c:pt idx="667">
                  <c:v>1504</c:v>
                </c:pt>
                <c:pt idx="668">
                  <c:v>1505</c:v>
                </c:pt>
                <c:pt idx="669">
                  <c:v>1506</c:v>
                </c:pt>
                <c:pt idx="670">
                  <c:v>1507</c:v>
                </c:pt>
                <c:pt idx="671">
                  <c:v>1508</c:v>
                </c:pt>
                <c:pt idx="672">
                  <c:v>1509</c:v>
                </c:pt>
                <c:pt idx="673">
                  <c:v>1510</c:v>
                </c:pt>
                <c:pt idx="674">
                  <c:v>1511</c:v>
                </c:pt>
                <c:pt idx="675">
                  <c:v>1512</c:v>
                </c:pt>
                <c:pt idx="676">
                  <c:v>1513</c:v>
                </c:pt>
                <c:pt idx="677">
                  <c:v>1514</c:v>
                </c:pt>
                <c:pt idx="678">
                  <c:v>1515</c:v>
                </c:pt>
                <c:pt idx="679">
                  <c:v>1516</c:v>
                </c:pt>
                <c:pt idx="680">
                  <c:v>1517</c:v>
                </c:pt>
                <c:pt idx="681">
                  <c:v>1518</c:v>
                </c:pt>
                <c:pt idx="682">
                  <c:v>1519</c:v>
                </c:pt>
                <c:pt idx="683">
                  <c:v>1520</c:v>
                </c:pt>
                <c:pt idx="684">
                  <c:v>1521</c:v>
                </c:pt>
                <c:pt idx="685">
                  <c:v>1522</c:v>
                </c:pt>
                <c:pt idx="686">
                  <c:v>1523</c:v>
                </c:pt>
                <c:pt idx="687">
                  <c:v>1524</c:v>
                </c:pt>
                <c:pt idx="688">
                  <c:v>1525</c:v>
                </c:pt>
                <c:pt idx="689">
                  <c:v>1526</c:v>
                </c:pt>
                <c:pt idx="690">
                  <c:v>1527</c:v>
                </c:pt>
                <c:pt idx="691">
                  <c:v>1528</c:v>
                </c:pt>
                <c:pt idx="692">
                  <c:v>1529</c:v>
                </c:pt>
                <c:pt idx="693">
                  <c:v>1530</c:v>
                </c:pt>
                <c:pt idx="694">
                  <c:v>1531</c:v>
                </c:pt>
                <c:pt idx="695">
                  <c:v>1532</c:v>
                </c:pt>
                <c:pt idx="696">
                  <c:v>1533</c:v>
                </c:pt>
                <c:pt idx="697">
                  <c:v>1534</c:v>
                </c:pt>
                <c:pt idx="698">
                  <c:v>1535</c:v>
                </c:pt>
                <c:pt idx="699">
                  <c:v>1536</c:v>
                </c:pt>
                <c:pt idx="700">
                  <c:v>1537</c:v>
                </c:pt>
                <c:pt idx="701">
                  <c:v>1538</c:v>
                </c:pt>
                <c:pt idx="702">
                  <c:v>1539</c:v>
                </c:pt>
                <c:pt idx="703">
                  <c:v>1540</c:v>
                </c:pt>
                <c:pt idx="704">
                  <c:v>1541</c:v>
                </c:pt>
                <c:pt idx="705">
                  <c:v>1542</c:v>
                </c:pt>
                <c:pt idx="706">
                  <c:v>1543</c:v>
                </c:pt>
                <c:pt idx="707">
                  <c:v>1544</c:v>
                </c:pt>
                <c:pt idx="708">
                  <c:v>1545</c:v>
                </c:pt>
                <c:pt idx="709">
                  <c:v>1546</c:v>
                </c:pt>
                <c:pt idx="710">
                  <c:v>1547</c:v>
                </c:pt>
                <c:pt idx="711">
                  <c:v>1548</c:v>
                </c:pt>
                <c:pt idx="712">
                  <c:v>1549</c:v>
                </c:pt>
                <c:pt idx="713">
                  <c:v>1550</c:v>
                </c:pt>
                <c:pt idx="714">
                  <c:v>1551</c:v>
                </c:pt>
                <c:pt idx="715">
                  <c:v>1552</c:v>
                </c:pt>
                <c:pt idx="716">
                  <c:v>1553</c:v>
                </c:pt>
                <c:pt idx="717">
                  <c:v>1554</c:v>
                </c:pt>
                <c:pt idx="718">
                  <c:v>1555</c:v>
                </c:pt>
                <c:pt idx="719">
                  <c:v>1556</c:v>
                </c:pt>
                <c:pt idx="720">
                  <c:v>1557</c:v>
                </c:pt>
                <c:pt idx="721">
                  <c:v>1558</c:v>
                </c:pt>
                <c:pt idx="722">
                  <c:v>1559</c:v>
                </c:pt>
                <c:pt idx="723">
                  <c:v>1560</c:v>
                </c:pt>
                <c:pt idx="724">
                  <c:v>1561</c:v>
                </c:pt>
                <c:pt idx="725">
                  <c:v>1562</c:v>
                </c:pt>
                <c:pt idx="726">
                  <c:v>1563</c:v>
                </c:pt>
                <c:pt idx="727">
                  <c:v>1564</c:v>
                </c:pt>
                <c:pt idx="728">
                  <c:v>1565</c:v>
                </c:pt>
                <c:pt idx="729">
                  <c:v>1566</c:v>
                </c:pt>
                <c:pt idx="730">
                  <c:v>1567</c:v>
                </c:pt>
                <c:pt idx="731">
                  <c:v>1568</c:v>
                </c:pt>
                <c:pt idx="732">
                  <c:v>1569</c:v>
                </c:pt>
                <c:pt idx="733">
                  <c:v>1570</c:v>
                </c:pt>
                <c:pt idx="734">
                  <c:v>1571</c:v>
                </c:pt>
                <c:pt idx="735">
                  <c:v>1572</c:v>
                </c:pt>
                <c:pt idx="736">
                  <c:v>1573</c:v>
                </c:pt>
                <c:pt idx="737">
                  <c:v>1574</c:v>
                </c:pt>
                <c:pt idx="738">
                  <c:v>1575</c:v>
                </c:pt>
                <c:pt idx="739">
                  <c:v>1576</c:v>
                </c:pt>
                <c:pt idx="740">
                  <c:v>1577</c:v>
                </c:pt>
                <c:pt idx="741">
                  <c:v>1578</c:v>
                </c:pt>
                <c:pt idx="742">
                  <c:v>1579</c:v>
                </c:pt>
                <c:pt idx="743">
                  <c:v>1580</c:v>
                </c:pt>
                <c:pt idx="744">
                  <c:v>1581</c:v>
                </c:pt>
                <c:pt idx="745">
                  <c:v>1582</c:v>
                </c:pt>
                <c:pt idx="746">
                  <c:v>1583</c:v>
                </c:pt>
                <c:pt idx="747">
                  <c:v>1584</c:v>
                </c:pt>
                <c:pt idx="748">
                  <c:v>1585</c:v>
                </c:pt>
                <c:pt idx="749">
                  <c:v>1586</c:v>
                </c:pt>
                <c:pt idx="750">
                  <c:v>1587</c:v>
                </c:pt>
                <c:pt idx="751">
                  <c:v>1588</c:v>
                </c:pt>
                <c:pt idx="752">
                  <c:v>1589</c:v>
                </c:pt>
                <c:pt idx="753">
                  <c:v>1590</c:v>
                </c:pt>
                <c:pt idx="754">
                  <c:v>1591</c:v>
                </c:pt>
                <c:pt idx="755">
                  <c:v>1592</c:v>
                </c:pt>
                <c:pt idx="756">
                  <c:v>1593</c:v>
                </c:pt>
                <c:pt idx="757">
                  <c:v>1594</c:v>
                </c:pt>
                <c:pt idx="758">
                  <c:v>1595</c:v>
                </c:pt>
                <c:pt idx="759">
                  <c:v>1596</c:v>
                </c:pt>
                <c:pt idx="760">
                  <c:v>1597</c:v>
                </c:pt>
                <c:pt idx="761">
                  <c:v>1598</c:v>
                </c:pt>
                <c:pt idx="762">
                  <c:v>1599</c:v>
                </c:pt>
                <c:pt idx="763">
                  <c:v>1600</c:v>
                </c:pt>
                <c:pt idx="764">
                  <c:v>1601</c:v>
                </c:pt>
                <c:pt idx="765">
                  <c:v>1602</c:v>
                </c:pt>
                <c:pt idx="766">
                  <c:v>1603</c:v>
                </c:pt>
              </c:numCache>
            </c:numRef>
          </c:xVal>
          <c:yVal>
            <c:numRef>
              <c:f>Graph!$H$815:$H$1579</c:f>
              <c:numCache>
                <c:formatCode>General</c:formatCode>
                <c:ptCount val="765"/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F0-4C98-945C-D0E672BE0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888"/>
        <c:axId val="19352608"/>
      </c:scatterChart>
      <c:valAx>
        <c:axId val="19345888"/>
        <c:scaling>
          <c:orientation val="minMax"/>
          <c:max val="1603"/>
          <c:min val="837"/>
        </c:scaling>
        <c:delete val="0"/>
        <c:axPos val="b"/>
        <c:numFmt formatCode="General" sourceLinked="1"/>
        <c:majorTickMark val="out"/>
        <c:minorTickMark val="none"/>
        <c:tickLblPos val="nextTo"/>
        <c:crossAx val="19352608"/>
        <c:crosses val="autoZero"/>
        <c:crossBetween val="midCat"/>
      </c:valAx>
      <c:valAx>
        <c:axId val="19352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345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Graph!$A$1582:$A$2096</c:f>
              <c:numCache>
                <c:formatCode>General</c:formatCode>
                <c:ptCount val="515"/>
                <c:pt idx="0">
                  <c:v>1605</c:v>
                </c:pt>
                <c:pt idx="1">
                  <c:v>1606</c:v>
                </c:pt>
                <c:pt idx="2">
                  <c:v>1607</c:v>
                </c:pt>
                <c:pt idx="3">
                  <c:v>1608</c:v>
                </c:pt>
                <c:pt idx="4">
                  <c:v>1609</c:v>
                </c:pt>
                <c:pt idx="5">
                  <c:v>1610</c:v>
                </c:pt>
                <c:pt idx="6">
                  <c:v>1611</c:v>
                </c:pt>
                <c:pt idx="7">
                  <c:v>1612</c:v>
                </c:pt>
                <c:pt idx="8">
                  <c:v>1613</c:v>
                </c:pt>
                <c:pt idx="9">
                  <c:v>1614</c:v>
                </c:pt>
                <c:pt idx="10">
                  <c:v>1615</c:v>
                </c:pt>
                <c:pt idx="11">
                  <c:v>1616</c:v>
                </c:pt>
                <c:pt idx="12">
                  <c:v>1617</c:v>
                </c:pt>
                <c:pt idx="13">
                  <c:v>1618</c:v>
                </c:pt>
                <c:pt idx="14">
                  <c:v>1619</c:v>
                </c:pt>
                <c:pt idx="15">
                  <c:v>1620</c:v>
                </c:pt>
                <c:pt idx="16">
                  <c:v>1621</c:v>
                </c:pt>
                <c:pt idx="17">
                  <c:v>1622</c:v>
                </c:pt>
                <c:pt idx="18">
                  <c:v>1623</c:v>
                </c:pt>
                <c:pt idx="19">
                  <c:v>1624</c:v>
                </c:pt>
                <c:pt idx="20">
                  <c:v>1625</c:v>
                </c:pt>
                <c:pt idx="21">
                  <c:v>1626</c:v>
                </c:pt>
                <c:pt idx="22">
                  <c:v>1627</c:v>
                </c:pt>
                <c:pt idx="23">
                  <c:v>1628</c:v>
                </c:pt>
                <c:pt idx="24">
                  <c:v>1629</c:v>
                </c:pt>
                <c:pt idx="25">
                  <c:v>1630</c:v>
                </c:pt>
                <c:pt idx="26">
                  <c:v>1631</c:v>
                </c:pt>
                <c:pt idx="27">
                  <c:v>1632</c:v>
                </c:pt>
                <c:pt idx="28">
                  <c:v>1633</c:v>
                </c:pt>
                <c:pt idx="29">
                  <c:v>1634</c:v>
                </c:pt>
                <c:pt idx="30">
                  <c:v>1635</c:v>
                </c:pt>
                <c:pt idx="31">
                  <c:v>1636</c:v>
                </c:pt>
                <c:pt idx="32">
                  <c:v>1637</c:v>
                </c:pt>
                <c:pt idx="33">
                  <c:v>1638</c:v>
                </c:pt>
                <c:pt idx="34">
                  <c:v>1639</c:v>
                </c:pt>
                <c:pt idx="35">
                  <c:v>1640</c:v>
                </c:pt>
                <c:pt idx="36">
                  <c:v>1641</c:v>
                </c:pt>
                <c:pt idx="37">
                  <c:v>1642</c:v>
                </c:pt>
                <c:pt idx="38">
                  <c:v>1643</c:v>
                </c:pt>
                <c:pt idx="39">
                  <c:v>1644</c:v>
                </c:pt>
                <c:pt idx="40">
                  <c:v>1645</c:v>
                </c:pt>
                <c:pt idx="41">
                  <c:v>1646</c:v>
                </c:pt>
                <c:pt idx="42">
                  <c:v>1647</c:v>
                </c:pt>
                <c:pt idx="43">
                  <c:v>1648</c:v>
                </c:pt>
                <c:pt idx="44">
                  <c:v>1649</c:v>
                </c:pt>
                <c:pt idx="45">
                  <c:v>1650</c:v>
                </c:pt>
                <c:pt idx="46">
                  <c:v>1651</c:v>
                </c:pt>
                <c:pt idx="47">
                  <c:v>1652</c:v>
                </c:pt>
                <c:pt idx="48">
                  <c:v>1653</c:v>
                </c:pt>
                <c:pt idx="49">
                  <c:v>1654</c:v>
                </c:pt>
                <c:pt idx="50">
                  <c:v>1655</c:v>
                </c:pt>
                <c:pt idx="51">
                  <c:v>1656</c:v>
                </c:pt>
                <c:pt idx="52">
                  <c:v>1657</c:v>
                </c:pt>
                <c:pt idx="53">
                  <c:v>1658</c:v>
                </c:pt>
                <c:pt idx="54">
                  <c:v>1659</c:v>
                </c:pt>
                <c:pt idx="55">
                  <c:v>1660</c:v>
                </c:pt>
                <c:pt idx="56">
                  <c:v>1661</c:v>
                </c:pt>
                <c:pt idx="57">
                  <c:v>1662</c:v>
                </c:pt>
                <c:pt idx="58">
                  <c:v>1663</c:v>
                </c:pt>
                <c:pt idx="59">
                  <c:v>1664</c:v>
                </c:pt>
                <c:pt idx="60">
                  <c:v>1665</c:v>
                </c:pt>
                <c:pt idx="61">
                  <c:v>1666</c:v>
                </c:pt>
                <c:pt idx="62">
                  <c:v>1667</c:v>
                </c:pt>
                <c:pt idx="63">
                  <c:v>1668</c:v>
                </c:pt>
                <c:pt idx="64">
                  <c:v>1669</c:v>
                </c:pt>
                <c:pt idx="65">
                  <c:v>1670</c:v>
                </c:pt>
                <c:pt idx="66">
                  <c:v>1671</c:v>
                </c:pt>
                <c:pt idx="67">
                  <c:v>1672</c:v>
                </c:pt>
                <c:pt idx="68">
                  <c:v>1673</c:v>
                </c:pt>
                <c:pt idx="69">
                  <c:v>1674</c:v>
                </c:pt>
                <c:pt idx="70">
                  <c:v>1675</c:v>
                </c:pt>
                <c:pt idx="71">
                  <c:v>1676</c:v>
                </c:pt>
                <c:pt idx="72">
                  <c:v>1677</c:v>
                </c:pt>
                <c:pt idx="73">
                  <c:v>1678</c:v>
                </c:pt>
                <c:pt idx="74">
                  <c:v>1679</c:v>
                </c:pt>
                <c:pt idx="75">
                  <c:v>1680</c:v>
                </c:pt>
                <c:pt idx="76">
                  <c:v>1681</c:v>
                </c:pt>
                <c:pt idx="77">
                  <c:v>1682</c:v>
                </c:pt>
                <c:pt idx="78">
                  <c:v>1683</c:v>
                </c:pt>
                <c:pt idx="79">
                  <c:v>1684</c:v>
                </c:pt>
                <c:pt idx="80">
                  <c:v>1685</c:v>
                </c:pt>
                <c:pt idx="81">
                  <c:v>1686</c:v>
                </c:pt>
                <c:pt idx="82">
                  <c:v>1687</c:v>
                </c:pt>
                <c:pt idx="83">
                  <c:v>1688</c:v>
                </c:pt>
                <c:pt idx="84">
                  <c:v>1689</c:v>
                </c:pt>
                <c:pt idx="85">
                  <c:v>1690</c:v>
                </c:pt>
                <c:pt idx="86">
                  <c:v>1691</c:v>
                </c:pt>
                <c:pt idx="87">
                  <c:v>1692</c:v>
                </c:pt>
                <c:pt idx="88">
                  <c:v>1693</c:v>
                </c:pt>
                <c:pt idx="89">
                  <c:v>1694</c:v>
                </c:pt>
                <c:pt idx="90">
                  <c:v>1695</c:v>
                </c:pt>
                <c:pt idx="91">
                  <c:v>1696</c:v>
                </c:pt>
                <c:pt idx="92">
                  <c:v>1697</c:v>
                </c:pt>
                <c:pt idx="93">
                  <c:v>1698</c:v>
                </c:pt>
                <c:pt idx="94">
                  <c:v>1699</c:v>
                </c:pt>
                <c:pt idx="95">
                  <c:v>1700</c:v>
                </c:pt>
                <c:pt idx="96">
                  <c:v>1701</c:v>
                </c:pt>
                <c:pt idx="97">
                  <c:v>1702</c:v>
                </c:pt>
                <c:pt idx="98">
                  <c:v>1703</c:v>
                </c:pt>
                <c:pt idx="99">
                  <c:v>1704</c:v>
                </c:pt>
                <c:pt idx="100">
                  <c:v>1705</c:v>
                </c:pt>
                <c:pt idx="101">
                  <c:v>1706</c:v>
                </c:pt>
                <c:pt idx="102">
                  <c:v>1707</c:v>
                </c:pt>
                <c:pt idx="103">
                  <c:v>1708</c:v>
                </c:pt>
                <c:pt idx="104">
                  <c:v>1709</c:v>
                </c:pt>
                <c:pt idx="105">
                  <c:v>1710</c:v>
                </c:pt>
                <c:pt idx="106">
                  <c:v>1711</c:v>
                </c:pt>
                <c:pt idx="107">
                  <c:v>1712</c:v>
                </c:pt>
                <c:pt idx="108">
                  <c:v>1713</c:v>
                </c:pt>
                <c:pt idx="109">
                  <c:v>1714</c:v>
                </c:pt>
                <c:pt idx="110">
                  <c:v>1715</c:v>
                </c:pt>
                <c:pt idx="111">
                  <c:v>1716</c:v>
                </c:pt>
                <c:pt idx="112">
                  <c:v>1717</c:v>
                </c:pt>
                <c:pt idx="113">
                  <c:v>1718</c:v>
                </c:pt>
                <c:pt idx="114">
                  <c:v>1719</c:v>
                </c:pt>
                <c:pt idx="115">
                  <c:v>1720</c:v>
                </c:pt>
                <c:pt idx="116">
                  <c:v>1721</c:v>
                </c:pt>
                <c:pt idx="117">
                  <c:v>1722</c:v>
                </c:pt>
                <c:pt idx="118">
                  <c:v>1723</c:v>
                </c:pt>
                <c:pt idx="119">
                  <c:v>1724</c:v>
                </c:pt>
                <c:pt idx="120">
                  <c:v>1725</c:v>
                </c:pt>
                <c:pt idx="121">
                  <c:v>1726</c:v>
                </c:pt>
                <c:pt idx="122">
                  <c:v>1727</c:v>
                </c:pt>
                <c:pt idx="123">
                  <c:v>1728</c:v>
                </c:pt>
                <c:pt idx="124">
                  <c:v>1729</c:v>
                </c:pt>
                <c:pt idx="125">
                  <c:v>1730</c:v>
                </c:pt>
                <c:pt idx="126">
                  <c:v>1731</c:v>
                </c:pt>
                <c:pt idx="127">
                  <c:v>1732</c:v>
                </c:pt>
                <c:pt idx="128">
                  <c:v>1733</c:v>
                </c:pt>
                <c:pt idx="129">
                  <c:v>1734</c:v>
                </c:pt>
                <c:pt idx="130">
                  <c:v>1735</c:v>
                </c:pt>
                <c:pt idx="131">
                  <c:v>1736</c:v>
                </c:pt>
                <c:pt idx="132">
                  <c:v>1737</c:v>
                </c:pt>
                <c:pt idx="133">
                  <c:v>1738</c:v>
                </c:pt>
                <c:pt idx="134">
                  <c:v>1739</c:v>
                </c:pt>
                <c:pt idx="135">
                  <c:v>1740</c:v>
                </c:pt>
                <c:pt idx="136">
                  <c:v>1741</c:v>
                </c:pt>
                <c:pt idx="137">
                  <c:v>1742</c:v>
                </c:pt>
                <c:pt idx="138">
                  <c:v>1743</c:v>
                </c:pt>
                <c:pt idx="139">
                  <c:v>1744</c:v>
                </c:pt>
                <c:pt idx="140">
                  <c:v>1745</c:v>
                </c:pt>
                <c:pt idx="141">
                  <c:v>1746</c:v>
                </c:pt>
                <c:pt idx="142">
                  <c:v>1747</c:v>
                </c:pt>
                <c:pt idx="143">
                  <c:v>1748</c:v>
                </c:pt>
                <c:pt idx="144">
                  <c:v>1749</c:v>
                </c:pt>
                <c:pt idx="145">
                  <c:v>1750</c:v>
                </c:pt>
                <c:pt idx="146">
                  <c:v>1751</c:v>
                </c:pt>
                <c:pt idx="147">
                  <c:v>1752</c:v>
                </c:pt>
                <c:pt idx="148">
                  <c:v>1753</c:v>
                </c:pt>
                <c:pt idx="149">
                  <c:v>1754</c:v>
                </c:pt>
                <c:pt idx="150">
                  <c:v>1755</c:v>
                </c:pt>
                <c:pt idx="151">
                  <c:v>1756</c:v>
                </c:pt>
                <c:pt idx="152">
                  <c:v>1757</c:v>
                </c:pt>
                <c:pt idx="153">
                  <c:v>1758</c:v>
                </c:pt>
                <c:pt idx="154">
                  <c:v>1759</c:v>
                </c:pt>
                <c:pt idx="155">
                  <c:v>1760</c:v>
                </c:pt>
                <c:pt idx="156">
                  <c:v>1761</c:v>
                </c:pt>
                <c:pt idx="157">
                  <c:v>1762</c:v>
                </c:pt>
                <c:pt idx="158">
                  <c:v>1763</c:v>
                </c:pt>
                <c:pt idx="159">
                  <c:v>1764</c:v>
                </c:pt>
                <c:pt idx="160">
                  <c:v>1765</c:v>
                </c:pt>
                <c:pt idx="161">
                  <c:v>1766</c:v>
                </c:pt>
                <c:pt idx="162">
                  <c:v>1767</c:v>
                </c:pt>
                <c:pt idx="163">
                  <c:v>1768</c:v>
                </c:pt>
                <c:pt idx="164">
                  <c:v>1769</c:v>
                </c:pt>
                <c:pt idx="165">
                  <c:v>1770</c:v>
                </c:pt>
                <c:pt idx="166">
                  <c:v>1771</c:v>
                </c:pt>
                <c:pt idx="167">
                  <c:v>1772</c:v>
                </c:pt>
                <c:pt idx="168">
                  <c:v>1773</c:v>
                </c:pt>
                <c:pt idx="169">
                  <c:v>1774</c:v>
                </c:pt>
                <c:pt idx="170">
                  <c:v>1775</c:v>
                </c:pt>
                <c:pt idx="171">
                  <c:v>1776</c:v>
                </c:pt>
                <c:pt idx="172">
                  <c:v>1777</c:v>
                </c:pt>
                <c:pt idx="173">
                  <c:v>1778</c:v>
                </c:pt>
                <c:pt idx="174">
                  <c:v>1779</c:v>
                </c:pt>
                <c:pt idx="175">
                  <c:v>1780</c:v>
                </c:pt>
                <c:pt idx="176">
                  <c:v>1781</c:v>
                </c:pt>
                <c:pt idx="177">
                  <c:v>1782</c:v>
                </c:pt>
                <c:pt idx="178">
                  <c:v>1783</c:v>
                </c:pt>
                <c:pt idx="179">
                  <c:v>1784</c:v>
                </c:pt>
                <c:pt idx="180">
                  <c:v>1785</c:v>
                </c:pt>
                <c:pt idx="181">
                  <c:v>1786</c:v>
                </c:pt>
                <c:pt idx="182">
                  <c:v>1787</c:v>
                </c:pt>
                <c:pt idx="183">
                  <c:v>1788</c:v>
                </c:pt>
                <c:pt idx="184">
                  <c:v>1789</c:v>
                </c:pt>
                <c:pt idx="185">
                  <c:v>1790</c:v>
                </c:pt>
                <c:pt idx="186">
                  <c:v>1791</c:v>
                </c:pt>
                <c:pt idx="187">
                  <c:v>1792</c:v>
                </c:pt>
                <c:pt idx="188">
                  <c:v>1793</c:v>
                </c:pt>
                <c:pt idx="189">
                  <c:v>1794</c:v>
                </c:pt>
                <c:pt idx="190">
                  <c:v>1795</c:v>
                </c:pt>
                <c:pt idx="191">
                  <c:v>1796</c:v>
                </c:pt>
                <c:pt idx="192">
                  <c:v>1797</c:v>
                </c:pt>
                <c:pt idx="193">
                  <c:v>1798</c:v>
                </c:pt>
                <c:pt idx="194">
                  <c:v>1799</c:v>
                </c:pt>
                <c:pt idx="195">
                  <c:v>1800</c:v>
                </c:pt>
                <c:pt idx="196">
                  <c:v>1801</c:v>
                </c:pt>
                <c:pt idx="197">
                  <c:v>1802</c:v>
                </c:pt>
                <c:pt idx="198">
                  <c:v>1803</c:v>
                </c:pt>
                <c:pt idx="199">
                  <c:v>1804</c:v>
                </c:pt>
                <c:pt idx="200">
                  <c:v>1805</c:v>
                </c:pt>
                <c:pt idx="201">
                  <c:v>1806</c:v>
                </c:pt>
                <c:pt idx="202">
                  <c:v>1807</c:v>
                </c:pt>
                <c:pt idx="203">
                  <c:v>1808</c:v>
                </c:pt>
                <c:pt idx="204">
                  <c:v>1809</c:v>
                </c:pt>
                <c:pt idx="205">
                  <c:v>1810</c:v>
                </c:pt>
                <c:pt idx="206">
                  <c:v>1811</c:v>
                </c:pt>
                <c:pt idx="207">
                  <c:v>1812</c:v>
                </c:pt>
                <c:pt idx="208">
                  <c:v>1813</c:v>
                </c:pt>
                <c:pt idx="209">
                  <c:v>1814</c:v>
                </c:pt>
                <c:pt idx="210">
                  <c:v>1815</c:v>
                </c:pt>
                <c:pt idx="211">
                  <c:v>1816</c:v>
                </c:pt>
                <c:pt idx="212">
                  <c:v>1817</c:v>
                </c:pt>
                <c:pt idx="213">
                  <c:v>1818</c:v>
                </c:pt>
                <c:pt idx="214">
                  <c:v>1819</c:v>
                </c:pt>
                <c:pt idx="215">
                  <c:v>1820</c:v>
                </c:pt>
                <c:pt idx="216">
                  <c:v>1821</c:v>
                </c:pt>
                <c:pt idx="217">
                  <c:v>1822</c:v>
                </c:pt>
                <c:pt idx="218">
                  <c:v>1823</c:v>
                </c:pt>
                <c:pt idx="219">
                  <c:v>1824</c:v>
                </c:pt>
                <c:pt idx="220">
                  <c:v>1825</c:v>
                </c:pt>
                <c:pt idx="221">
                  <c:v>1826</c:v>
                </c:pt>
                <c:pt idx="222">
                  <c:v>1827</c:v>
                </c:pt>
                <c:pt idx="223">
                  <c:v>1828</c:v>
                </c:pt>
                <c:pt idx="224">
                  <c:v>1829</c:v>
                </c:pt>
                <c:pt idx="225">
                  <c:v>1830</c:v>
                </c:pt>
                <c:pt idx="226">
                  <c:v>1831</c:v>
                </c:pt>
                <c:pt idx="227">
                  <c:v>1832</c:v>
                </c:pt>
                <c:pt idx="228">
                  <c:v>1833</c:v>
                </c:pt>
                <c:pt idx="229">
                  <c:v>1834</c:v>
                </c:pt>
                <c:pt idx="230">
                  <c:v>1835</c:v>
                </c:pt>
                <c:pt idx="231">
                  <c:v>1836</c:v>
                </c:pt>
                <c:pt idx="232">
                  <c:v>1837</c:v>
                </c:pt>
                <c:pt idx="233">
                  <c:v>1838</c:v>
                </c:pt>
                <c:pt idx="234">
                  <c:v>1839</c:v>
                </c:pt>
                <c:pt idx="235">
                  <c:v>1840</c:v>
                </c:pt>
                <c:pt idx="236">
                  <c:v>1841</c:v>
                </c:pt>
                <c:pt idx="237">
                  <c:v>1842</c:v>
                </c:pt>
                <c:pt idx="238">
                  <c:v>1843</c:v>
                </c:pt>
                <c:pt idx="239">
                  <c:v>1844</c:v>
                </c:pt>
                <c:pt idx="240">
                  <c:v>1845</c:v>
                </c:pt>
                <c:pt idx="241">
                  <c:v>1846</c:v>
                </c:pt>
                <c:pt idx="242">
                  <c:v>1847</c:v>
                </c:pt>
                <c:pt idx="243">
                  <c:v>1848</c:v>
                </c:pt>
                <c:pt idx="244">
                  <c:v>1849</c:v>
                </c:pt>
                <c:pt idx="245">
                  <c:v>1850</c:v>
                </c:pt>
                <c:pt idx="246">
                  <c:v>1851</c:v>
                </c:pt>
                <c:pt idx="247">
                  <c:v>1852</c:v>
                </c:pt>
                <c:pt idx="248">
                  <c:v>1853</c:v>
                </c:pt>
                <c:pt idx="249">
                  <c:v>1854</c:v>
                </c:pt>
                <c:pt idx="250">
                  <c:v>1855</c:v>
                </c:pt>
                <c:pt idx="251">
                  <c:v>1856</c:v>
                </c:pt>
                <c:pt idx="252">
                  <c:v>1857</c:v>
                </c:pt>
                <c:pt idx="253">
                  <c:v>1858</c:v>
                </c:pt>
                <c:pt idx="254">
                  <c:v>1859</c:v>
                </c:pt>
                <c:pt idx="255">
                  <c:v>1860</c:v>
                </c:pt>
                <c:pt idx="256">
                  <c:v>1861</c:v>
                </c:pt>
                <c:pt idx="257">
                  <c:v>1862</c:v>
                </c:pt>
                <c:pt idx="258">
                  <c:v>1863</c:v>
                </c:pt>
                <c:pt idx="259">
                  <c:v>1864</c:v>
                </c:pt>
                <c:pt idx="260">
                  <c:v>1865</c:v>
                </c:pt>
                <c:pt idx="261">
                  <c:v>1866</c:v>
                </c:pt>
                <c:pt idx="262">
                  <c:v>1867</c:v>
                </c:pt>
                <c:pt idx="263">
                  <c:v>1868</c:v>
                </c:pt>
                <c:pt idx="264">
                  <c:v>1869</c:v>
                </c:pt>
                <c:pt idx="265">
                  <c:v>1870</c:v>
                </c:pt>
                <c:pt idx="266">
                  <c:v>1871</c:v>
                </c:pt>
                <c:pt idx="267">
                  <c:v>1872</c:v>
                </c:pt>
                <c:pt idx="268">
                  <c:v>1873</c:v>
                </c:pt>
                <c:pt idx="269">
                  <c:v>1874</c:v>
                </c:pt>
                <c:pt idx="270">
                  <c:v>1875</c:v>
                </c:pt>
                <c:pt idx="271">
                  <c:v>1876</c:v>
                </c:pt>
                <c:pt idx="272">
                  <c:v>1877</c:v>
                </c:pt>
                <c:pt idx="273">
                  <c:v>1878</c:v>
                </c:pt>
                <c:pt idx="274">
                  <c:v>1879</c:v>
                </c:pt>
                <c:pt idx="275">
                  <c:v>1880</c:v>
                </c:pt>
                <c:pt idx="276">
                  <c:v>1881</c:v>
                </c:pt>
                <c:pt idx="277">
                  <c:v>1882</c:v>
                </c:pt>
                <c:pt idx="278">
                  <c:v>1883</c:v>
                </c:pt>
                <c:pt idx="279">
                  <c:v>1884</c:v>
                </c:pt>
                <c:pt idx="280">
                  <c:v>1885</c:v>
                </c:pt>
                <c:pt idx="281">
                  <c:v>1886</c:v>
                </c:pt>
                <c:pt idx="282">
                  <c:v>1887</c:v>
                </c:pt>
                <c:pt idx="283">
                  <c:v>1888</c:v>
                </c:pt>
                <c:pt idx="284">
                  <c:v>1889</c:v>
                </c:pt>
                <c:pt idx="285">
                  <c:v>1890</c:v>
                </c:pt>
                <c:pt idx="286">
                  <c:v>1891</c:v>
                </c:pt>
                <c:pt idx="287">
                  <c:v>1892</c:v>
                </c:pt>
                <c:pt idx="288">
                  <c:v>1893</c:v>
                </c:pt>
                <c:pt idx="289">
                  <c:v>1894</c:v>
                </c:pt>
                <c:pt idx="290">
                  <c:v>1895</c:v>
                </c:pt>
                <c:pt idx="291">
                  <c:v>1896</c:v>
                </c:pt>
                <c:pt idx="292">
                  <c:v>1897</c:v>
                </c:pt>
                <c:pt idx="293">
                  <c:v>1898</c:v>
                </c:pt>
                <c:pt idx="294">
                  <c:v>1899</c:v>
                </c:pt>
                <c:pt idx="295">
                  <c:v>1900</c:v>
                </c:pt>
                <c:pt idx="296">
                  <c:v>1901</c:v>
                </c:pt>
                <c:pt idx="297">
                  <c:v>1902</c:v>
                </c:pt>
                <c:pt idx="298">
                  <c:v>1903</c:v>
                </c:pt>
                <c:pt idx="299">
                  <c:v>1904</c:v>
                </c:pt>
                <c:pt idx="300">
                  <c:v>1905</c:v>
                </c:pt>
                <c:pt idx="301">
                  <c:v>1906</c:v>
                </c:pt>
                <c:pt idx="302">
                  <c:v>1907</c:v>
                </c:pt>
                <c:pt idx="303">
                  <c:v>1908</c:v>
                </c:pt>
                <c:pt idx="304">
                  <c:v>1909</c:v>
                </c:pt>
                <c:pt idx="305">
                  <c:v>1910</c:v>
                </c:pt>
                <c:pt idx="306">
                  <c:v>1911</c:v>
                </c:pt>
                <c:pt idx="307">
                  <c:v>1912</c:v>
                </c:pt>
                <c:pt idx="308">
                  <c:v>1913</c:v>
                </c:pt>
                <c:pt idx="309">
                  <c:v>1914</c:v>
                </c:pt>
                <c:pt idx="310">
                  <c:v>1915</c:v>
                </c:pt>
                <c:pt idx="311">
                  <c:v>1916</c:v>
                </c:pt>
                <c:pt idx="312">
                  <c:v>1917</c:v>
                </c:pt>
                <c:pt idx="313">
                  <c:v>1918</c:v>
                </c:pt>
                <c:pt idx="314">
                  <c:v>1919</c:v>
                </c:pt>
                <c:pt idx="315">
                  <c:v>1920</c:v>
                </c:pt>
                <c:pt idx="316">
                  <c:v>1921</c:v>
                </c:pt>
                <c:pt idx="317">
                  <c:v>1922</c:v>
                </c:pt>
                <c:pt idx="318">
                  <c:v>1923</c:v>
                </c:pt>
                <c:pt idx="319">
                  <c:v>1924</c:v>
                </c:pt>
                <c:pt idx="320">
                  <c:v>1925</c:v>
                </c:pt>
                <c:pt idx="321">
                  <c:v>1926</c:v>
                </c:pt>
                <c:pt idx="322">
                  <c:v>1927</c:v>
                </c:pt>
                <c:pt idx="323">
                  <c:v>1928</c:v>
                </c:pt>
                <c:pt idx="324">
                  <c:v>1929</c:v>
                </c:pt>
                <c:pt idx="325">
                  <c:v>1930</c:v>
                </c:pt>
                <c:pt idx="326">
                  <c:v>1931</c:v>
                </c:pt>
                <c:pt idx="327">
                  <c:v>1932</c:v>
                </c:pt>
                <c:pt idx="328">
                  <c:v>1933</c:v>
                </c:pt>
                <c:pt idx="329">
                  <c:v>1934</c:v>
                </c:pt>
                <c:pt idx="330">
                  <c:v>1935</c:v>
                </c:pt>
                <c:pt idx="331">
                  <c:v>1936</c:v>
                </c:pt>
                <c:pt idx="332">
                  <c:v>1937</c:v>
                </c:pt>
                <c:pt idx="333">
                  <c:v>1938</c:v>
                </c:pt>
                <c:pt idx="334">
                  <c:v>1939</c:v>
                </c:pt>
                <c:pt idx="335">
                  <c:v>1940</c:v>
                </c:pt>
                <c:pt idx="336">
                  <c:v>1941</c:v>
                </c:pt>
                <c:pt idx="337">
                  <c:v>1942</c:v>
                </c:pt>
                <c:pt idx="338">
                  <c:v>1943</c:v>
                </c:pt>
                <c:pt idx="339">
                  <c:v>1944</c:v>
                </c:pt>
                <c:pt idx="340">
                  <c:v>1945</c:v>
                </c:pt>
                <c:pt idx="341">
                  <c:v>1946</c:v>
                </c:pt>
                <c:pt idx="342">
                  <c:v>1947</c:v>
                </c:pt>
                <c:pt idx="343">
                  <c:v>1948</c:v>
                </c:pt>
                <c:pt idx="344">
                  <c:v>1949</c:v>
                </c:pt>
                <c:pt idx="345">
                  <c:v>1950</c:v>
                </c:pt>
                <c:pt idx="346">
                  <c:v>1951</c:v>
                </c:pt>
                <c:pt idx="347">
                  <c:v>1952</c:v>
                </c:pt>
                <c:pt idx="348">
                  <c:v>1953</c:v>
                </c:pt>
                <c:pt idx="349">
                  <c:v>1954</c:v>
                </c:pt>
                <c:pt idx="350">
                  <c:v>1955</c:v>
                </c:pt>
                <c:pt idx="351">
                  <c:v>1956</c:v>
                </c:pt>
                <c:pt idx="352">
                  <c:v>1957</c:v>
                </c:pt>
                <c:pt idx="353">
                  <c:v>1958</c:v>
                </c:pt>
                <c:pt idx="354">
                  <c:v>1959</c:v>
                </c:pt>
                <c:pt idx="355">
                  <c:v>1960</c:v>
                </c:pt>
                <c:pt idx="356">
                  <c:v>1961</c:v>
                </c:pt>
                <c:pt idx="357">
                  <c:v>1962</c:v>
                </c:pt>
                <c:pt idx="358">
                  <c:v>1963</c:v>
                </c:pt>
                <c:pt idx="359">
                  <c:v>1964</c:v>
                </c:pt>
                <c:pt idx="360">
                  <c:v>1965</c:v>
                </c:pt>
                <c:pt idx="361">
                  <c:v>1966</c:v>
                </c:pt>
                <c:pt idx="362">
                  <c:v>1967</c:v>
                </c:pt>
                <c:pt idx="363">
                  <c:v>1968</c:v>
                </c:pt>
                <c:pt idx="364">
                  <c:v>1969</c:v>
                </c:pt>
                <c:pt idx="365">
                  <c:v>1970</c:v>
                </c:pt>
                <c:pt idx="366">
                  <c:v>1971</c:v>
                </c:pt>
                <c:pt idx="367">
                  <c:v>1972</c:v>
                </c:pt>
                <c:pt idx="368">
                  <c:v>1973</c:v>
                </c:pt>
                <c:pt idx="369">
                  <c:v>1974</c:v>
                </c:pt>
                <c:pt idx="370">
                  <c:v>1975</c:v>
                </c:pt>
                <c:pt idx="371">
                  <c:v>1976</c:v>
                </c:pt>
                <c:pt idx="372">
                  <c:v>1977</c:v>
                </c:pt>
                <c:pt idx="373">
                  <c:v>1978</c:v>
                </c:pt>
                <c:pt idx="374">
                  <c:v>1979</c:v>
                </c:pt>
                <c:pt idx="375">
                  <c:v>1980</c:v>
                </c:pt>
                <c:pt idx="376">
                  <c:v>1981</c:v>
                </c:pt>
                <c:pt idx="377">
                  <c:v>1982</c:v>
                </c:pt>
                <c:pt idx="378">
                  <c:v>1983</c:v>
                </c:pt>
                <c:pt idx="379">
                  <c:v>1984</c:v>
                </c:pt>
                <c:pt idx="380">
                  <c:v>1985</c:v>
                </c:pt>
                <c:pt idx="381">
                  <c:v>1986</c:v>
                </c:pt>
                <c:pt idx="382">
                  <c:v>1987</c:v>
                </c:pt>
                <c:pt idx="383">
                  <c:v>1988</c:v>
                </c:pt>
                <c:pt idx="384">
                  <c:v>1989</c:v>
                </c:pt>
                <c:pt idx="385">
                  <c:v>1990</c:v>
                </c:pt>
                <c:pt idx="386">
                  <c:v>1991</c:v>
                </c:pt>
                <c:pt idx="387">
                  <c:v>1992</c:v>
                </c:pt>
                <c:pt idx="388">
                  <c:v>1993</c:v>
                </c:pt>
                <c:pt idx="389">
                  <c:v>1994</c:v>
                </c:pt>
                <c:pt idx="390">
                  <c:v>1995</c:v>
                </c:pt>
                <c:pt idx="391">
                  <c:v>1996</c:v>
                </c:pt>
                <c:pt idx="392">
                  <c:v>1997</c:v>
                </c:pt>
                <c:pt idx="393">
                  <c:v>1998</c:v>
                </c:pt>
                <c:pt idx="394">
                  <c:v>1999</c:v>
                </c:pt>
                <c:pt idx="395">
                  <c:v>2000</c:v>
                </c:pt>
                <c:pt idx="396">
                  <c:v>2001</c:v>
                </c:pt>
                <c:pt idx="397">
                  <c:v>2002</c:v>
                </c:pt>
                <c:pt idx="398">
                  <c:v>2003</c:v>
                </c:pt>
                <c:pt idx="399">
                  <c:v>2004</c:v>
                </c:pt>
                <c:pt idx="400">
                  <c:v>2005</c:v>
                </c:pt>
                <c:pt idx="401">
                  <c:v>2006</c:v>
                </c:pt>
                <c:pt idx="402">
                  <c:v>2007</c:v>
                </c:pt>
                <c:pt idx="403">
                  <c:v>2008</c:v>
                </c:pt>
                <c:pt idx="404">
                  <c:v>2009</c:v>
                </c:pt>
                <c:pt idx="405">
                  <c:v>2010</c:v>
                </c:pt>
                <c:pt idx="406">
                  <c:v>2011</c:v>
                </c:pt>
                <c:pt idx="407">
                  <c:v>2012</c:v>
                </c:pt>
                <c:pt idx="408">
                  <c:v>2013</c:v>
                </c:pt>
                <c:pt idx="409">
                  <c:v>2014</c:v>
                </c:pt>
                <c:pt idx="410">
                  <c:v>2015</c:v>
                </c:pt>
                <c:pt idx="411">
                  <c:v>2016</c:v>
                </c:pt>
                <c:pt idx="412">
                  <c:v>2017</c:v>
                </c:pt>
                <c:pt idx="413">
                  <c:v>2018</c:v>
                </c:pt>
                <c:pt idx="414">
                  <c:v>2019</c:v>
                </c:pt>
                <c:pt idx="415">
                  <c:v>2020</c:v>
                </c:pt>
                <c:pt idx="416">
                  <c:v>2021</c:v>
                </c:pt>
                <c:pt idx="417">
                  <c:v>2022</c:v>
                </c:pt>
                <c:pt idx="418">
                  <c:v>2023</c:v>
                </c:pt>
                <c:pt idx="419">
                  <c:v>2024</c:v>
                </c:pt>
                <c:pt idx="420">
                  <c:v>2025</c:v>
                </c:pt>
                <c:pt idx="421">
                  <c:v>2026</c:v>
                </c:pt>
                <c:pt idx="422">
                  <c:v>2027</c:v>
                </c:pt>
                <c:pt idx="423">
                  <c:v>2028</c:v>
                </c:pt>
                <c:pt idx="424">
                  <c:v>2029</c:v>
                </c:pt>
                <c:pt idx="425">
                  <c:v>2030</c:v>
                </c:pt>
                <c:pt idx="426">
                  <c:v>2031</c:v>
                </c:pt>
                <c:pt idx="427">
                  <c:v>2032</c:v>
                </c:pt>
                <c:pt idx="428">
                  <c:v>2033</c:v>
                </c:pt>
                <c:pt idx="429">
                  <c:v>2034</c:v>
                </c:pt>
                <c:pt idx="430">
                  <c:v>2035</c:v>
                </c:pt>
                <c:pt idx="431">
                  <c:v>2036</c:v>
                </c:pt>
                <c:pt idx="432">
                  <c:v>2037</c:v>
                </c:pt>
                <c:pt idx="433">
                  <c:v>2038</c:v>
                </c:pt>
                <c:pt idx="434">
                  <c:v>2039</c:v>
                </c:pt>
                <c:pt idx="435">
                  <c:v>2040</c:v>
                </c:pt>
                <c:pt idx="436">
                  <c:v>2041</c:v>
                </c:pt>
                <c:pt idx="437">
                  <c:v>2042</c:v>
                </c:pt>
                <c:pt idx="438">
                  <c:v>2043</c:v>
                </c:pt>
                <c:pt idx="439">
                  <c:v>2044</c:v>
                </c:pt>
                <c:pt idx="440">
                  <c:v>2045</c:v>
                </c:pt>
                <c:pt idx="441">
                  <c:v>2046</c:v>
                </c:pt>
                <c:pt idx="442">
                  <c:v>2047</c:v>
                </c:pt>
                <c:pt idx="443">
                  <c:v>2048</c:v>
                </c:pt>
                <c:pt idx="444">
                  <c:v>2049</c:v>
                </c:pt>
                <c:pt idx="445">
                  <c:v>2050</c:v>
                </c:pt>
                <c:pt idx="446">
                  <c:v>2051</c:v>
                </c:pt>
                <c:pt idx="447">
                  <c:v>2052</c:v>
                </c:pt>
                <c:pt idx="448">
                  <c:v>2053</c:v>
                </c:pt>
                <c:pt idx="449">
                  <c:v>2054</c:v>
                </c:pt>
                <c:pt idx="450">
                  <c:v>2055</c:v>
                </c:pt>
                <c:pt idx="451">
                  <c:v>2056</c:v>
                </c:pt>
                <c:pt idx="452">
                  <c:v>2057</c:v>
                </c:pt>
                <c:pt idx="453">
                  <c:v>2058</c:v>
                </c:pt>
                <c:pt idx="454">
                  <c:v>2059</c:v>
                </c:pt>
                <c:pt idx="455">
                  <c:v>2060</c:v>
                </c:pt>
                <c:pt idx="456">
                  <c:v>2061</c:v>
                </c:pt>
                <c:pt idx="457">
                  <c:v>2062</c:v>
                </c:pt>
                <c:pt idx="458">
                  <c:v>2063</c:v>
                </c:pt>
                <c:pt idx="459">
                  <c:v>2064</c:v>
                </c:pt>
                <c:pt idx="460">
                  <c:v>2065</c:v>
                </c:pt>
                <c:pt idx="461">
                  <c:v>2066</c:v>
                </c:pt>
                <c:pt idx="462">
                  <c:v>2067</c:v>
                </c:pt>
                <c:pt idx="463">
                  <c:v>2068</c:v>
                </c:pt>
                <c:pt idx="464">
                  <c:v>2069</c:v>
                </c:pt>
                <c:pt idx="465">
                  <c:v>2070</c:v>
                </c:pt>
                <c:pt idx="466">
                  <c:v>2071</c:v>
                </c:pt>
                <c:pt idx="467">
                  <c:v>2072</c:v>
                </c:pt>
                <c:pt idx="468">
                  <c:v>2073</c:v>
                </c:pt>
                <c:pt idx="469">
                  <c:v>2074</c:v>
                </c:pt>
                <c:pt idx="470">
                  <c:v>2075</c:v>
                </c:pt>
                <c:pt idx="471">
                  <c:v>2076</c:v>
                </c:pt>
                <c:pt idx="472">
                  <c:v>2077</c:v>
                </c:pt>
                <c:pt idx="473">
                  <c:v>2078</c:v>
                </c:pt>
                <c:pt idx="474">
                  <c:v>2079</c:v>
                </c:pt>
                <c:pt idx="475">
                  <c:v>2080</c:v>
                </c:pt>
                <c:pt idx="476">
                  <c:v>2081</c:v>
                </c:pt>
                <c:pt idx="477">
                  <c:v>2082</c:v>
                </c:pt>
                <c:pt idx="478">
                  <c:v>2083</c:v>
                </c:pt>
                <c:pt idx="479">
                  <c:v>2084</c:v>
                </c:pt>
                <c:pt idx="480">
                  <c:v>2085</c:v>
                </c:pt>
                <c:pt idx="481">
                  <c:v>2086</c:v>
                </c:pt>
                <c:pt idx="482">
                  <c:v>2087</c:v>
                </c:pt>
                <c:pt idx="483">
                  <c:v>2088</c:v>
                </c:pt>
                <c:pt idx="484">
                  <c:v>2089</c:v>
                </c:pt>
                <c:pt idx="485">
                  <c:v>2090</c:v>
                </c:pt>
                <c:pt idx="486">
                  <c:v>2091</c:v>
                </c:pt>
                <c:pt idx="487">
                  <c:v>2092</c:v>
                </c:pt>
                <c:pt idx="488">
                  <c:v>2093</c:v>
                </c:pt>
                <c:pt idx="489">
                  <c:v>2094</c:v>
                </c:pt>
                <c:pt idx="490">
                  <c:v>2095</c:v>
                </c:pt>
                <c:pt idx="491">
                  <c:v>2096</c:v>
                </c:pt>
                <c:pt idx="492">
                  <c:v>2097</c:v>
                </c:pt>
                <c:pt idx="493">
                  <c:v>2098</c:v>
                </c:pt>
                <c:pt idx="494">
                  <c:v>2099</c:v>
                </c:pt>
                <c:pt idx="495">
                  <c:v>2100</c:v>
                </c:pt>
                <c:pt idx="496">
                  <c:v>2101</c:v>
                </c:pt>
                <c:pt idx="497">
                  <c:v>2102</c:v>
                </c:pt>
                <c:pt idx="498">
                  <c:v>2103</c:v>
                </c:pt>
                <c:pt idx="499">
                  <c:v>2104</c:v>
                </c:pt>
                <c:pt idx="500">
                  <c:v>2105</c:v>
                </c:pt>
                <c:pt idx="501">
                  <c:v>2106</c:v>
                </c:pt>
                <c:pt idx="502">
                  <c:v>2107</c:v>
                </c:pt>
                <c:pt idx="503">
                  <c:v>2108</c:v>
                </c:pt>
                <c:pt idx="504">
                  <c:v>2109</c:v>
                </c:pt>
                <c:pt idx="505">
                  <c:v>2110</c:v>
                </c:pt>
                <c:pt idx="506">
                  <c:v>2111</c:v>
                </c:pt>
                <c:pt idx="507">
                  <c:v>2112</c:v>
                </c:pt>
                <c:pt idx="508">
                  <c:v>2113</c:v>
                </c:pt>
                <c:pt idx="509">
                  <c:v>2114</c:v>
                </c:pt>
                <c:pt idx="510">
                  <c:v>2115</c:v>
                </c:pt>
                <c:pt idx="511">
                  <c:v>2116</c:v>
                </c:pt>
                <c:pt idx="512">
                  <c:v>2117</c:v>
                </c:pt>
                <c:pt idx="513">
                  <c:v>2118</c:v>
                </c:pt>
                <c:pt idx="514">
                  <c:v>2119</c:v>
                </c:pt>
              </c:numCache>
            </c:numRef>
          </c:xVal>
          <c:yVal>
            <c:numRef>
              <c:f>Graph!$D$1583:$D$2095</c:f>
              <c:numCache>
                <c:formatCode>General</c:formatCode>
                <c:ptCount val="513"/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C-42FF-ABBD-40BA38DC510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Graph!$A$1582:$A$2096</c:f>
              <c:numCache>
                <c:formatCode>General</c:formatCode>
                <c:ptCount val="515"/>
                <c:pt idx="0">
                  <c:v>1605</c:v>
                </c:pt>
                <c:pt idx="1">
                  <c:v>1606</c:v>
                </c:pt>
                <c:pt idx="2">
                  <c:v>1607</c:v>
                </c:pt>
                <c:pt idx="3">
                  <c:v>1608</c:v>
                </c:pt>
                <c:pt idx="4">
                  <c:v>1609</c:v>
                </c:pt>
                <c:pt idx="5">
                  <c:v>1610</c:v>
                </c:pt>
                <c:pt idx="6">
                  <c:v>1611</c:v>
                </c:pt>
                <c:pt idx="7">
                  <c:v>1612</c:v>
                </c:pt>
                <c:pt idx="8">
                  <c:v>1613</c:v>
                </c:pt>
                <c:pt idx="9">
                  <c:v>1614</c:v>
                </c:pt>
                <c:pt idx="10">
                  <c:v>1615</c:v>
                </c:pt>
                <c:pt idx="11">
                  <c:v>1616</c:v>
                </c:pt>
                <c:pt idx="12">
                  <c:v>1617</c:v>
                </c:pt>
                <c:pt idx="13">
                  <c:v>1618</c:v>
                </c:pt>
                <c:pt idx="14">
                  <c:v>1619</c:v>
                </c:pt>
                <c:pt idx="15">
                  <c:v>1620</c:v>
                </c:pt>
                <c:pt idx="16">
                  <c:v>1621</c:v>
                </c:pt>
                <c:pt idx="17">
                  <c:v>1622</c:v>
                </c:pt>
                <c:pt idx="18">
                  <c:v>1623</c:v>
                </c:pt>
                <c:pt idx="19">
                  <c:v>1624</c:v>
                </c:pt>
                <c:pt idx="20">
                  <c:v>1625</c:v>
                </c:pt>
                <c:pt idx="21">
                  <c:v>1626</c:v>
                </c:pt>
                <c:pt idx="22">
                  <c:v>1627</c:v>
                </c:pt>
                <c:pt idx="23">
                  <c:v>1628</c:v>
                </c:pt>
                <c:pt idx="24">
                  <c:v>1629</c:v>
                </c:pt>
                <c:pt idx="25">
                  <c:v>1630</c:v>
                </c:pt>
                <c:pt idx="26">
                  <c:v>1631</c:v>
                </c:pt>
                <c:pt idx="27">
                  <c:v>1632</c:v>
                </c:pt>
                <c:pt idx="28">
                  <c:v>1633</c:v>
                </c:pt>
                <c:pt idx="29">
                  <c:v>1634</c:v>
                </c:pt>
                <c:pt idx="30">
                  <c:v>1635</c:v>
                </c:pt>
                <c:pt idx="31">
                  <c:v>1636</c:v>
                </c:pt>
                <c:pt idx="32">
                  <c:v>1637</c:v>
                </c:pt>
                <c:pt idx="33">
                  <c:v>1638</c:v>
                </c:pt>
                <c:pt idx="34">
                  <c:v>1639</c:v>
                </c:pt>
                <c:pt idx="35">
                  <c:v>1640</c:v>
                </c:pt>
                <c:pt idx="36">
                  <c:v>1641</c:v>
                </c:pt>
                <c:pt idx="37">
                  <c:v>1642</c:v>
                </c:pt>
                <c:pt idx="38">
                  <c:v>1643</c:v>
                </c:pt>
                <c:pt idx="39">
                  <c:v>1644</c:v>
                </c:pt>
                <c:pt idx="40">
                  <c:v>1645</c:v>
                </c:pt>
                <c:pt idx="41">
                  <c:v>1646</c:v>
                </c:pt>
                <c:pt idx="42">
                  <c:v>1647</c:v>
                </c:pt>
                <c:pt idx="43">
                  <c:v>1648</c:v>
                </c:pt>
                <c:pt idx="44">
                  <c:v>1649</c:v>
                </c:pt>
                <c:pt idx="45">
                  <c:v>1650</c:v>
                </c:pt>
                <c:pt idx="46">
                  <c:v>1651</c:v>
                </c:pt>
                <c:pt idx="47">
                  <c:v>1652</c:v>
                </c:pt>
                <c:pt idx="48">
                  <c:v>1653</c:v>
                </c:pt>
                <c:pt idx="49">
                  <c:v>1654</c:v>
                </c:pt>
                <c:pt idx="50">
                  <c:v>1655</c:v>
                </c:pt>
                <c:pt idx="51">
                  <c:v>1656</c:v>
                </c:pt>
                <c:pt idx="52">
                  <c:v>1657</c:v>
                </c:pt>
                <c:pt idx="53">
                  <c:v>1658</c:v>
                </c:pt>
                <c:pt idx="54">
                  <c:v>1659</c:v>
                </c:pt>
                <c:pt idx="55">
                  <c:v>1660</c:v>
                </c:pt>
                <c:pt idx="56">
                  <c:v>1661</c:v>
                </c:pt>
                <c:pt idx="57">
                  <c:v>1662</c:v>
                </c:pt>
                <c:pt idx="58">
                  <c:v>1663</c:v>
                </c:pt>
                <c:pt idx="59">
                  <c:v>1664</c:v>
                </c:pt>
                <c:pt idx="60">
                  <c:v>1665</c:v>
                </c:pt>
                <c:pt idx="61">
                  <c:v>1666</c:v>
                </c:pt>
                <c:pt idx="62">
                  <c:v>1667</c:v>
                </c:pt>
                <c:pt idx="63">
                  <c:v>1668</c:v>
                </c:pt>
                <c:pt idx="64">
                  <c:v>1669</c:v>
                </c:pt>
                <c:pt idx="65">
                  <c:v>1670</c:v>
                </c:pt>
                <c:pt idx="66">
                  <c:v>1671</c:v>
                </c:pt>
                <c:pt idx="67">
                  <c:v>1672</c:v>
                </c:pt>
                <c:pt idx="68">
                  <c:v>1673</c:v>
                </c:pt>
                <c:pt idx="69">
                  <c:v>1674</c:v>
                </c:pt>
                <c:pt idx="70">
                  <c:v>1675</c:v>
                </c:pt>
                <c:pt idx="71">
                  <c:v>1676</c:v>
                </c:pt>
                <c:pt idx="72">
                  <c:v>1677</c:v>
                </c:pt>
                <c:pt idx="73">
                  <c:v>1678</c:v>
                </c:pt>
                <c:pt idx="74">
                  <c:v>1679</c:v>
                </c:pt>
                <c:pt idx="75">
                  <c:v>1680</c:v>
                </c:pt>
                <c:pt idx="76">
                  <c:v>1681</c:v>
                </c:pt>
                <c:pt idx="77">
                  <c:v>1682</c:v>
                </c:pt>
                <c:pt idx="78">
                  <c:v>1683</c:v>
                </c:pt>
                <c:pt idx="79">
                  <c:v>1684</c:v>
                </c:pt>
                <c:pt idx="80">
                  <c:v>1685</c:v>
                </c:pt>
                <c:pt idx="81">
                  <c:v>1686</c:v>
                </c:pt>
                <c:pt idx="82">
                  <c:v>1687</c:v>
                </c:pt>
                <c:pt idx="83">
                  <c:v>1688</c:v>
                </c:pt>
                <c:pt idx="84">
                  <c:v>1689</c:v>
                </c:pt>
                <c:pt idx="85">
                  <c:v>1690</c:v>
                </c:pt>
                <c:pt idx="86">
                  <c:v>1691</c:v>
                </c:pt>
                <c:pt idx="87">
                  <c:v>1692</c:v>
                </c:pt>
                <c:pt idx="88">
                  <c:v>1693</c:v>
                </c:pt>
                <c:pt idx="89">
                  <c:v>1694</c:v>
                </c:pt>
                <c:pt idx="90">
                  <c:v>1695</c:v>
                </c:pt>
                <c:pt idx="91">
                  <c:v>1696</c:v>
                </c:pt>
                <c:pt idx="92">
                  <c:v>1697</c:v>
                </c:pt>
                <c:pt idx="93">
                  <c:v>1698</c:v>
                </c:pt>
                <c:pt idx="94">
                  <c:v>1699</c:v>
                </c:pt>
                <c:pt idx="95">
                  <c:v>1700</c:v>
                </c:pt>
                <c:pt idx="96">
                  <c:v>1701</c:v>
                </c:pt>
                <c:pt idx="97">
                  <c:v>1702</c:v>
                </c:pt>
                <c:pt idx="98">
                  <c:v>1703</c:v>
                </c:pt>
                <c:pt idx="99">
                  <c:v>1704</c:v>
                </c:pt>
                <c:pt idx="100">
                  <c:v>1705</c:v>
                </c:pt>
                <c:pt idx="101">
                  <c:v>1706</c:v>
                </c:pt>
                <c:pt idx="102">
                  <c:v>1707</c:v>
                </c:pt>
                <c:pt idx="103">
                  <c:v>1708</c:v>
                </c:pt>
                <c:pt idx="104">
                  <c:v>1709</c:v>
                </c:pt>
                <c:pt idx="105">
                  <c:v>1710</c:v>
                </c:pt>
                <c:pt idx="106">
                  <c:v>1711</c:v>
                </c:pt>
                <c:pt idx="107">
                  <c:v>1712</c:v>
                </c:pt>
                <c:pt idx="108">
                  <c:v>1713</c:v>
                </c:pt>
                <c:pt idx="109">
                  <c:v>1714</c:v>
                </c:pt>
                <c:pt idx="110">
                  <c:v>1715</c:v>
                </c:pt>
                <c:pt idx="111">
                  <c:v>1716</c:v>
                </c:pt>
                <c:pt idx="112">
                  <c:v>1717</c:v>
                </c:pt>
                <c:pt idx="113">
                  <c:v>1718</c:v>
                </c:pt>
                <c:pt idx="114">
                  <c:v>1719</c:v>
                </c:pt>
                <c:pt idx="115">
                  <c:v>1720</c:v>
                </c:pt>
                <c:pt idx="116">
                  <c:v>1721</c:v>
                </c:pt>
                <c:pt idx="117">
                  <c:v>1722</c:v>
                </c:pt>
                <c:pt idx="118">
                  <c:v>1723</c:v>
                </c:pt>
                <c:pt idx="119">
                  <c:v>1724</c:v>
                </c:pt>
                <c:pt idx="120">
                  <c:v>1725</c:v>
                </c:pt>
                <c:pt idx="121">
                  <c:v>1726</c:v>
                </c:pt>
                <c:pt idx="122">
                  <c:v>1727</c:v>
                </c:pt>
                <c:pt idx="123">
                  <c:v>1728</c:v>
                </c:pt>
                <c:pt idx="124">
                  <c:v>1729</c:v>
                </c:pt>
                <c:pt idx="125">
                  <c:v>1730</c:v>
                </c:pt>
                <c:pt idx="126">
                  <c:v>1731</c:v>
                </c:pt>
                <c:pt idx="127">
                  <c:v>1732</c:v>
                </c:pt>
                <c:pt idx="128">
                  <c:v>1733</c:v>
                </c:pt>
                <c:pt idx="129">
                  <c:v>1734</c:v>
                </c:pt>
                <c:pt idx="130">
                  <c:v>1735</c:v>
                </c:pt>
                <c:pt idx="131">
                  <c:v>1736</c:v>
                </c:pt>
                <c:pt idx="132">
                  <c:v>1737</c:v>
                </c:pt>
                <c:pt idx="133">
                  <c:v>1738</c:v>
                </c:pt>
                <c:pt idx="134">
                  <c:v>1739</c:v>
                </c:pt>
                <c:pt idx="135">
                  <c:v>1740</c:v>
                </c:pt>
                <c:pt idx="136">
                  <c:v>1741</c:v>
                </c:pt>
                <c:pt idx="137">
                  <c:v>1742</c:v>
                </c:pt>
                <c:pt idx="138">
                  <c:v>1743</c:v>
                </c:pt>
                <c:pt idx="139">
                  <c:v>1744</c:v>
                </c:pt>
                <c:pt idx="140">
                  <c:v>1745</c:v>
                </c:pt>
                <c:pt idx="141">
                  <c:v>1746</c:v>
                </c:pt>
                <c:pt idx="142">
                  <c:v>1747</c:v>
                </c:pt>
                <c:pt idx="143">
                  <c:v>1748</c:v>
                </c:pt>
                <c:pt idx="144">
                  <c:v>1749</c:v>
                </c:pt>
                <c:pt idx="145">
                  <c:v>1750</c:v>
                </c:pt>
                <c:pt idx="146">
                  <c:v>1751</c:v>
                </c:pt>
                <c:pt idx="147">
                  <c:v>1752</c:v>
                </c:pt>
                <c:pt idx="148">
                  <c:v>1753</c:v>
                </c:pt>
                <c:pt idx="149">
                  <c:v>1754</c:v>
                </c:pt>
                <c:pt idx="150">
                  <c:v>1755</c:v>
                </c:pt>
                <c:pt idx="151">
                  <c:v>1756</c:v>
                </c:pt>
                <c:pt idx="152">
                  <c:v>1757</c:v>
                </c:pt>
                <c:pt idx="153">
                  <c:v>1758</c:v>
                </c:pt>
                <c:pt idx="154">
                  <c:v>1759</c:v>
                </c:pt>
                <c:pt idx="155">
                  <c:v>1760</c:v>
                </c:pt>
                <c:pt idx="156">
                  <c:v>1761</c:v>
                </c:pt>
                <c:pt idx="157">
                  <c:v>1762</c:v>
                </c:pt>
                <c:pt idx="158">
                  <c:v>1763</c:v>
                </c:pt>
                <c:pt idx="159">
                  <c:v>1764</c:v>
                </c:pt>
                <c:pt idx="160">
                  <c:v>1765</c:v>
                </c:pt>
                <c:pt idx="161">
                  <c:v>1766</c:v>
                </c:pt>
                <c:pt idx="162">
                  <c:v>1767</c:v>
                </c:pt>
                <c:pt idx="163">
                  <c:v>1768</c:v>
                </c:pt>
                <c:pt idx="164">
                  <c:v>1769</c:v>
                </c:pt>
                <c:pt idx="165">
                  <c:v>1770</c:v>
                </c:pt>
                <c:pt idx="166">
                  <c:v>1771</c:v>
                </c:pt>
                <c:pt idx="167">
                  <c:v>1772</c:v>
                </c:pt>
                <c:pt idx="168">
                  <c:v>1773</c:v>
                </c:pt>
                <c:pt idx="169">
                  <c:v>1774</c:v>
                </c:pt>
                <c:pt idx="170">
                  <c:v>1775</c:v>
                </c:pt>
                <c:pt idx="171">
                  <c:v>1776</c:v>
                </c:pt>
                <c:pt idx="172">
                  <c:v>1777</c:v>
                </c:pt>
                <c:pt idx="173">
                  <c:v>1778</c:v>
                </c:pt>
                <c:pt idx="174">
                  <c:v>1779</c:v>
                </c:pt>
                <c:pt idx="175">
                  <c:v>1780</c:v>
                </c:pt>
                <c:pt idx="176">
                  <c:v>1781</c:v>
                </c:pt>
                <c:pt idx="177">
                  <c:v>1782</c:v>
                </c:pt>
                <c:pt idx="178">
                  <c:v>1783</c:v>
                </c:pt>
                <c:pt idx="179">
                  <c:v>1784</c:v>
                </c:pt>
                <c:pt idx="180">
                  <c:v>1785</c:v>
                </c:pt>
                <c:pt idx="181">
                  <c:v>1786</c:v>
                </c:pt>
                <c:pt idx="182">
                  <c:v>1787</c:v>
                </c:pt>
                <c:pt idx="183">
                  <c:v>1788</c:v>
                </c:pt>
                <c:pt idx="184">
                  <c:v>1789</c:v>
                </c:pt>
                <c:pt idx="185">
                  <c:v>1790</c:v>
                </c:pt>
                <c:pt idx="186">
                  <c:v>1791</c:v>
                </c:pt>
                <c:pt idx="187">
                  <c:v>1792</c:v>
                </c:pt>
                <c:pt idx="188">
                  <c:v>1793</c:v>
                </c:pt>
                <c:pt idx="189">
                  <c:v>1794</c:v>
                </c:pt>
                <c:pt idx="190">
                  <c:v>1795</c:v>
                </c:pt>
                <c:pt idx="191">
                  <c:v>1796</c:v>
                </c:pt>
                <c:pt idx="192">
                  <c:v>1797</c:v>
                </c:pt>
                <c:pt idx="193">
                  <c:v>1798</c:v>
                </c:pt>
                <c:pt idx="194">
                  <c:v>1799</c:v>
                </c:pt>
                <c:pt idx="195">
                  <c:v>1800</c:v>
                </c:pt>
                <c:pt idx="196">
                  <c:v>1801</c:v>
                </c:pt>
                <c:pt idx="197">
                  <c:v>1802</c:v>
                </c:pt>
                <c:pt idx="198">
                  <c:v>1803</c:v>
                </c:pt>
                <c:pt idx="199">
                  <c:v>1804</c:v>
                </c:pt>
                <c:pt idx="200">
                  <c:v>1805</c:v>
                </c:pt>
                <c:pt idx="201">
                  <c:v>1806</c:v>
                </c:pt>
                <c:pt idx="202">
                  <c:v>1807</c:v>
                </c:pt>
                <c:pt idx="203">
                  <c:v>1808</c:v>
                </c:pt>
                <c:pt idx="204">
                  <c:v>1809</c:v>
                </c:pt>
                <c:pt idx="205">
                  <c:v>1810</c:v>
                </c:pt>
                <c:pt idx="206">
                  <c:v>1811</c:v>
                </c:pt>
                <c:pt idx="207">
                  <c:v>1812</c:v>
                </c:pt>
                <c:pt idx="208">
                  <c:v>1813</c:v>
                </c:pt>
                <c:pt idx="209">
                  <c:v>1814</c:v>
                </c:pt>
                <c:pt idx="210">
                  <c:v>1815</c:v>
                </c:pt>
                <c:pt idx="211">
                  <c:v>1816</c:v>
                </c:pt>
                <c:pt idx="212">
                  <c:v>1817</c:v>
                </c:pt>
                <c:pt idx="213">
                  <c:v>1818</c:v>
                </c:pt>
                <c:pt idx="214">
                  <c:v>1819</c:v>
                </c:pt>
                <c:pt idx="215">
                  <c:v>1820</c:v>
                </c:pt>
                <c:pt idx="216">
                  <c:v>1821</c:v>
                </c:pt>
                <c:pt idx="217">
                  <c:v>1822</c:v>
                </c:pt>
                <c:pt idx="218">
                  <c:v>1823</c:v>
                </c:pt>
                <c:pt idx="219">
                  <c:v>1824</c:v>
                </c:pt>
                <c:pt idx="220">
                  <c:v>1825</c:v>
                </c:pt>
                <c:pt idx="221">
                  <c:v>1826</c:v>
                </c:pt>
                <c:pt idx="222">
                  <c:v>1827</c:v>
                </c:pt>
                <c:pt idx="223">
                  <c:v>1828</c:v>
                </c:pt>
                <c:pt idx="224">
                  <c:v>1829</c:v>
                </c:pt>
                <c:pt idx="225">
                  <c:v>1830</c:v>
                </c:pt>
                <c:pt idx="226">
                  <c:v>1831</c:v>
                </c:pt>
                <c:pt idx="227">
                  <c:v>1832</c:v>
                </c:pt>
                <c:pt idx="228">
                  <c:v>1833</c:v>
                </c:pt>
                <c:pt idx="229">
                  <c:v>1834</c:v>
                </c:pt>
                <c:pt idx="230">
                  <c:v>1835</c:v>
                </c:pt>
                <c:pt idx="231">
                  <c:v>1836</c:v>
                </c:pt>
                <c:pt idx="232">
                  <c:v>1837</c:v>
                </c:pt>
                <c:pt idx="233">
                  <c:v>1838</c:v>
                </c:pt>
                <c:pt idx="234">
                  <c:v>1839</c:v>
                </c:pt>
                <c:pt idx="235">
                  <c:v>1840</c:v>
                </c:pt>
                <c:pt idx="236">
                  <c:v>1841</c:v>
                </c:pt>
                <c:pt idx="237">
                  <c:v>1842</c:v>
                </c:pt>
                <c:pt idx="238">
                  <c:v>1843</c:v>
                </c:pt>
                <c:pt idx="239">
                  <c:v>1844</c:v>
                </c:pt>
                <c:pt idx="240">
                  <c:v>1845</c:v>
                </c:pt>
                <c:pt idx="241">
                  <c:v>1846</c:v>
                </c:pt>
                <c:pt idx="242">
                  <c:v>1847</c:v>
                </c:pt>
                <c:pt idx="243">
                  <c:v>1848</c:v>
                </c:pt>
                <c:pt idx="244">
                  <c:v>1849</c:v>
                </c:pt>
                <c:pt idx="245">
                  <c:v>1850</c:v>
                </c:pt>
                <c:pt idx="246">
                  <c:v>1851</c:v>
                </c:pt>
                <c:pt idx="247">
                  <c:v>1852</c:v>
                </c:pt>
                <c:pt idx="248">
                  <c:v>1853</c:v>
                </c:pt>
                <c:pt idx="249">
                  <c:v>1854</c:v>
                </c:pt>
                <c:pt idx="250">
                  <c:v>1855</c:v>
                </c:pt>
                <c:pt idx="251">
                  <c:v>1856</c:v>
                </c:pt>
                <c:pt idx="252">
                  <c:v>1857</c:v>
                </c:pt>
                <c:pt idx="253">
                  <c:v>1858</c:v>
                </c:pt>
                <c:pt idx="254">
                  <c:v>1859</c:v>
                </c:pt>
                <c:pt idx="255">
                  <c:v>1860</c:v>
                </c:pt>
                <c:pt idx="256">
                  <c:v>1861</c:v>
                </c:pt>
                <c:pt idx="257">
                  <c:v>1862</c:v>
                </c:pt>
                <c:pt idx="258">
                  <c:v>1863</c:v>
                </c:pt>
                <c:pt idx="259">
                  <c:v>1864</c:v>
                </c:pt>
                <c:pt idx="260">
                  <c:v>1865</c:v>
                </c:pt>
                <c:pt idx="261">
                  <c:v>1866</c:v>
                </c:pt>
                <c:pt idx="262">
                  <c:v>1867</c:v>
                </c:pt>
                <c:pt idx="263">
                  <c:v>1868</c:v>
                </c:pt>
                <c:pt idx="264">
                  <c:v>1869</c:v>
                </c:pt>
                <c:pt idx="265">
                  <c:v>1870</c:v>
                </c:pt>
                <c:pt idx="266">
                  <c:v>1871</c:v>
                </c:pt>
                <c:pt idx="267">
                  <c:v>1872</c:v>
                </c:pt>
                <c:pt idx="268">
                  <c:v>1873</c:v>
                </c:pt>
                <c:pt idx="269">
                  <c:v>1874</c:v>
                </c:pt>
                <c:pt idx="270">
                  <c:v>1875</c:v>
                </c:pt>
                <c:pt idx="271">
                  <c:v>1876</c:v>
                </c:pt>
                <c:pt idx="272">
                  <c:v>1877</c:v>
                </c:pt>
                <c:pt idx="273">
                  <c:v>1878</c:v>
                </c:pt>
                <c:pt idx="274">
                  <c:v>1879</c:v>
                </c:pt>
                <c:pt idx="275">
                  <c:v>1880</c:v>
                </c:pt>
                <c:pt idx="276">
                  <c:v>1881</c:v>
                </c:pt>
                <c:pt idx="277">
                  <c:v>1882</c:v>
                </c:pt>
                <c:pt idx="278">
                  <c:v>1883</c:v>
                </c:pt>
                <c:pt idx="279">
                  <c:v>1884</c:v>
                </c:pt>
                <c:pt idx="280">
                  <c:v>1885</c:v>
                </c:pt>
                <c:pt idx="281">
                  <c:v>1886</c:v>
                </c:pt>
                <c:pt idx="282">
                  <c:v>1887</c:v>
                </c:pt>
                <c:pt idx="283">
                  <c:v>1888</c:v>
                </c:pt>
                <c:pt idx="284">
                  <c:v>1889</c:v>
                </c:pt>
                <c:pt idx="285">
                  <c:v>1890</c:v>
                </c:pt>
                <c:pt idx="286">
                  <c:v>1891</c:v>
                </c:pt>
                <c:pt idx="287">
                  <c:v>1892</c:v>
                </c:pt>
                <c:pt idx="288">
                  <c:v>1893</c:v>
                </c:pt>
                <c:pt idx="289">
                  <c:v>1894</c:v>
                </c:pt>
                <c:pt idx="290">
                  <c:v>1895</c:v>
                </c:pt>
                <c:pt idx="291">
                  <c:v>1896</c:v>
                </c:pt>
                <c:pt idx="292">
                  <c:v>1897</c:v>
                </c:pt>
                <c:pt idx="293">
                  <c:v>1898</c:v>
                </c:pt>
                <c:pt idx="294">
                  <c:v>1899</c:v>
                </c:pt>
                <c:pt idx="295">
                  <c:v>1900</c:v>
                </c:pt>
                <c:pt idx="296">
                  <c:v>1901</c:v>
                </c:pt>
                <c:pt idx="297">
                  <c:v>1902</c:v>
                </c:pt>
                <c:pt idx="298">
                  <c:v>1903</c:v>
                </c:pt>
                <c:pt idx="299">
                  <c:v>1904</c:v>
                </c:pt>
                <c:pt idx="300">
                  <c:v>1905</c:v>
                </c:pt>
                <c:pt idx="301">
                  <c:v>1906</c:v>
                </c:pt>
                <c:pt idx="302">
                  <c:v>1907</c:v>
                </c:pt>
                <c:pt idx="303">
                  <c:v>1908</c:v>
                </c:pt>
                <c:pt idx="304">
                  <c:v>1909</c:v>
                </c:pt>
                <c:pt idx="305">
                  <c:v>1910</c:v>
                </c:pt>
                <c:pt idx="306">
                  <c:v>1911</c:v>
                </c:pt>
                <c:pt idx="307">
                  <c:v>1912</c:v>
                </c:pt>
                <c:pt idx="308">
                  <c:v>1913</c:v>
                </c:pt>
                <c:pt idx="309">
                  <c:v>1914</c:v>
                </c:pt>
                <c:pt idx="310">
                  <c:v>1915</c:v>
                </c:pt>
                <c:pt idx="311">
                  <c:v>1916</c:v>
                </c:pt>
                <c:pt idx="312">
                  <c:v>1917</c:v>
                </c:pt>
                <c:pt idx="313">
                  <c:v>1918</c:v>
                </c:pt>
                <c:pt idx="314">
                  <c:v>1919</c:v>
                </c:pt>
                <c:pt idx="315">
                  <c:v>1920</c:v>
                </c:pt>
                <c:pt idx="316">
                  <c:v>1921</c:v>
                </c:pt>
                <c:pt idx="317">
                  <c:v>1922</c:v>
                </c:pt>
                <c:pt idx="318">
                  <c:v>1923</c:v>
                </c:pt>
                <c:pt idx="319">
                  <c:v>1924</c:v>
                </c:pt>
                <c:pt idx="320">
                  <c:v>1925</c:v>
                </c:pt>
                <c:pt idx="321">
                  <c:v>1926</c:v>
                </c:pt>
                <c:pt idx="322">
                  <c:v>1927</c:v>
                </c:pt>
                <c:pt idx="323">
                  <c:v>1928</c:v>
                </c:pt>
                <c:pt idx="324">
                  <c:v>1929</c:v>
                </c:pt>
                <c:pt idx="325">
                  <c:v>1930</c:v>
                </c:pt>
                <c:pt idx="326">
                  <c:v>1931</c:v>
                </c:pt>
                <c:pt idx="327">
                  <c:v>1932</c:v>
                </c:pt>
                <c:pt idx="328">
                  <c:v>1933</c:v>
                </c:pt>
                <c:pt idx="329">
                  <c:v>1934</c:v>
                </c:pt>
                <c:pt idx="330">
                  <c:v>1935</c:v>
                </c:pt>
                <c:pt idx="331">
                  <c:v>1936</c:v>
                </c:pt>
                <c:pt idx="332">
                  <c:v>1937</c:v>
                </c:pt>
                <c:pt idx="333">
                  <c:v>1938</c:v>
                </c:pt>
                <c:pt idx="334">
                  <c:v>1939</c:v>
                </c:pt>
                <c:pt idx="335">
                  <c:v>1940</c:v>
                </c:pt>
                <c:pt idx="336">
                  <c:v>1941</c:v>
                </c:pt>
                <c:pt idx="337">
                  <c:v>1942</c:v>
                </c:pt>
                <c:pt idx="338">
                  <c:v>1943</c:v>
                </c:pt>
                <c:pt idx="339">
                  <c:v>1944</c:v>
                </c:pt>
                <c:pt idx="340">
                  <c:v>1945</c:v>
                </c:pt>
                <c:pt idx="341">
                  <c:v>1946</c:v>
                </c:pt>
                <c:pt idx="342">
                  <c:v>1947</c:v>
                </c:pt>
                <c:pt idx="343">
                  <c:v>1948</c:v>
                </c:pt>
                <c:pt idx="344">
                  <c:v>1949</c:v>
                </c:pt>
                <c:pt idx="345">
                  <c:v>1950</c:v>
                </c:pt>
                <c:pt idx="346">
                  <c:v>1951</c:v>
                </c:pt>
                <c:pt idx="347">
                  <c:v>1952</c:v>
                </c:pt>
                <c:pt idx="348">
                  <c:v>1953</c:v>
                </c:pt>
                <c:pt idx="349">
                  <c:v>1954</c:v>
                </c:pt>
                <c:pt idx="350">
                  <c:v>1955</c:v>
                </c:pt>
                <c:pt idx="351">
                  <c:v>1956</c:v>
                </c:pt>
                <c:pt idx="352">
                  <c:v>1957</c:v>
                </c:pt>
                <c:pt idx="353">
                  <c:v>1958</c:v>
                </c:pt>
                <c:pt idx="354">
                  <c:v>1959</c:v>
                </c:pt>
                <c:pt idx="355">
                  <c:v>1960</c:v>
                </c:pt>
                <c:pt idx="356">
                  <c:v>1961</c:v>
                </c:pt>
                <c:pt idx="357">
                  <c:v>1962</c:v>
                </c:pt>
                <c:pt idx="358">
                  <c:v>1963</c:v>
                </c:pt>
                <c:pt idx="359">
                  <c:v>1964</c:v>
                </c:pt>
                <c:pt idx="360">
                  <c:v>1965</c:v>
                </c:pt>
                <c:pt idx="361">
                  <c:v>1966</c:v>
                </c:pt>
                <c:pt idx="362">
                  <c:v>1967</c:v>
                </c:pt>
                <c:pt idx="363">
                  <c:v>1968</c:v>
                </c:pt>
                <c:pt idx="364">
                  <c:v>1969</c:v>
                </c:pt>
                <c:pt idx="365">
                  <c:v>1970</c:v>
                </c:pt>
                <c:pt idx="366">
                  <c:v>1971</c:v>
                </c:pt>
                <c:pt idx="367">
                  <c:v>1972</c:v>
                </c:pt>
                <c:pt idx="368">
                  <c:v>1973</c:v>
                </c:pt>
                <c:pt idx="369">
                  <c:v>1974</c:v>
                </c:pt>
                <c:pt idx="370">
                  <c:v>1975</c:v>
                </c:pt>
                <c:pt idx="371">
                  <c:v>1976</c:v>
                </c:pt>
                <c:pt idx="372">
                  <c:v>1977</c:v>
                </c:pt>
                <c:pt idx="373">
                  <c:v>1978</c:v>
                </c:pt>
                <c:pt idx="374">
                  <c:v>1979</c:v>
                </c:pt>
                <c:pt idx="375">
                  <c:v>1980</c:v>
                </c:pt>
                <c:pt idx="376">
                  <c:v>1981</c:v>
                </c:pt>
                <c:pt idx="377">
                  <c:v>1982</c:v>
                </c:pt>
                <c:pt idx="378">
                  <c:v>1983</c:v>
                </c:pt>
                <c:pt idx="379">
                  <c:v>1984</c:v>
                </c:pt>
                <c:pt idx="380">
                  <c:v>1985</c:v>
                </c:pt>
                <c:pt idx="381">
                  <c:v>1986</c:v>
                </c:pt>
                <c:pt idx="382">
                  <c:v>1987</c:v>
                </c:pt>
                <c:pt idx="383">
                  <c:v>1988</c:v>
                </c:pt>
                <c:pt idx="384">
                  <c:v>1989</c:v>
                </c:pt>
                <c:pt idx="385">
                  <c:v>1990</c:v>
                </c:pt>
                <c:pt idx="386">
                  <c:v>1991</c:v>
                </c:pt>
                <c:pt idx="387">
                  <c:v>1992</c:v>
                </c:pt>
                <c:pt idx="388">
                  <c:v>1993</c:v>
                </c:pt>
                <c:pt idx="389">
                  <c:v>1994</c:v>
                </c:pt>
                <c:pt idx="390">
                  <c:v>1995</c:v>
                </c:pt>
                <c:pt idx="391">
                  <c:v>1996</c:v>
                </c:pt>
                <c:pt idx="392">
                  <c:v>1997</c:v>
                </c:pt>
                <c:pt idx="393">
                  <c:v>1998</c:v>
                </c:pt>
                <c:pt idx="394">
                  <c:v>1999</c:v>
                </c:pt>
                <c:pt idx="395">
                  <c:v>2000</c:v>
                </c:pt>
                <c:pt idx="396">
                  <c:v>2001</c:v>
                </c:pt>
                <c:pt idx="397">
                  <c:v>2002</c:v>
                </c:pt>
                <c:pt idx="398">
                  <c:v>2003</c:v>
                </c:pt>
                <c:pt idx="399">
                  <c:v>2004</c:v>
                </c:pt>
                <c:pt idx="400">
                  <c:v>2005</c:v>
                </c:pt>
                <c:pt idx="401">
                  <c:v>2006</c:v>
                </c:pt>
                <c:pt idx="402">
                  <c:v>2007</c:v>
                </c:pt>
                <c:pt idx="403">
                  <c:v>2008</c:v>
                </c:pt>
                <c:pt idx="404">
                  <c:v>2009</c:v>
                </c:pt>
                <c:pt idx="405">
                  <c:v>2010</c:v>
                </c:pt>
                <c:pt idx="406">
                  <c:v>2011</c:v>
                </c:pt>
                <c:pt idx="407">
                  <c:v>2012</c:v>
                </c:pt>
                <c:pt idx="408">
                  <c:v>2013</c:v>
                </c:pt>
                <c:pt idx="409">
                  <c:v>2014</c:v>
                </c:pt>
                <c:pt idx="410">
                  <c:v>2015</c:v>
                </c:pt>
                <c:pt idx="411">
                  <c:v>2016</c:v>
                </c:pt>
                <c:pt idx="412">
                  <c:v>2017</c:v>
                </c:pt>
                <c:pt idx="413">
                  <c:v>2018</c:v>
                </c:pt>
                <c:pt idx="414">
                  <c:v>2019</c:v>
                </c:pt>
                <c:pt idx="415">
                  <c:v>2020</c:v>
                </c:pt>
                <c:pt idx="416">
                  <c:v>2021</c:v>
                </c:pt>
                <c:pt idx="417">
                  <c:v>2022</c:v>
                </c:pt>
                <c:pt idx="418">
                  <c:v>2023</c:v>
                </c:pt>
                <c:pt idx="419">
                  <c:v>2024</c:v>
                </c:pt>
                <c:pt idx="420">
                  <c:v>2025</c:v>
                </c:pt>
                <c:pt idx="421">
                  <c:v>2026</c:v>
                </c:pt>
                <c:pt idx="422">
                  <c:v>2027</c:v>
                </c:pt>
                <c:pt idx="423">
                  <c:v>2028</c:v>
                </c:pt>
                <c:pt idx="424">
                  <c:v>2029</c:v>
                </c:pt>
                <c:pt idx="425">
                  <c:v>2030</c:v>
                </c:pt>
                <c:pt idx="426">
                  <c:v>2031</c:v>
                </c:pt>
                <c:pt idx="427">
                  <c:v>2032</c:v>
                </c:pt>
                <c:pt idx="428">
                  <c:v>2033</c:v>
                </c:pt>
                <c:pt idx="429">
                  <c:v>2034</c:v>
                </c:pt>
                <c:pt idx="430">
                  <c:v>2035</c:v>
                </c:pt>
                <c:pt idx="431">
                  <c:v>2036</c:v>
                </c:pt>
                <c:pt idx="432">
                  <c:v>2037</c:v>
                </c:pt>
                <c:pt idx="433">
                  <c:v>2038</c:v>
                </c:pt>
                <c:pt idx="434">
                  <c:v>2039</c:v>
                </c:pt>
                <c:pt idx="435">
                  <c:v>2040</c:v>
                </c:pt>
                <c:pt idx="436">
                  <c:v>2041</c:v>
                </c:pt>
                <c:pt idx="437">
                  <c:v>2042</c:v>
                </c:pt>
                <c:pt idx="438">
                  <c:v>2043</c:v>
                </c:pt>
                <c:pt idx="439">
                  <c:v>2044</c:v>
                </c:pt>
                <c:pt idx="440">
                  <c:v>2045</c:v>
                </c:pt>
                <c:pt idx="441">
                  <c:v>2046</c:v>
                </c:pt>
                <c:pt idx="442">
                  <c:v>2047</c:v>
                </c:pt>
                <c:pt idx="443">
                  <c:v>2048</c:v>
                </c:pt>
                <c:pt idx="444">
                  <c:v>2049</c:v>
                </c:pt>
                <c:pt idx="445">
                  <c:v>2050</c:v>
                </c:pt>
                <c:pt idx="446">
                  <c:v>2051</c:v>
                </c:pt>
                <c:pt idx="447">
                  <c:v>2052</c:v>
                </c:pt>
                <c:pt idx="448">
                  <c:v>2053</c:v>
                </c:pt>
                <c:pt idx="449">
                  <c:v>2054</c:v>
                </c:pt>
                <c:pt idx="450">
                  <c:v>2055</c:v>
                </c:pt>
                <c:pt idx="451">
                  <c:v>2056</c:v>
                </c:pt>
                <c:pt idx="452">
                  <c:v>2057</c:v>
                </c:pt>
                <c:pt idx="453">
                  <c:v>2058</c:v>
                </c:pt>
                <c:pt idx="454">
                  <c:v>2059</c:v>
                </c:pt>
                <c:pt idx="455">
                  <c:v>2060</c:v>
                </c:pt>
                <c:pt idx="456">
                  <c:v>2061</c:v>
                </c:pt>
                <c:pt idx="457">
                  <c:v>2062</c:v>
                </c:pt>
                <c:pt idx="458">
                  <c:v>2063</c:v>
                </c:pt>
                <c:pt idx="459">
                  <c:v>2064</c:v>
                </c:pt>
                <c:pt idx="460">
                  <c:v>2065</c:v>
                </c:pt>
                <c:pt idx="461">
                  <c:v>2066</c:v>
                </c:pt>
                <c:pt idx="462">
                  <c:v>2067</c:v>
                </c:pt>
                <c:pt idx="463">
                  <c:v>2068</c:v>
                </c:pt>
                <c:pt idx="464">
                  <c:v>2069</c:v>
                </c:pt>
                <c:pt idx="465">
                  <c:v>2070</c:v>
                </c:pt>
                <c:pt idx="466">
                  <c:v>2071</c:v>
                </c:pt>
                <c:pt idx="467">
                  <c:v>2072</c:v>
                </c:pt>
                <c:pt idx="468">
                  <c:v>2073</c:v>
                </c:pt>
                <c:pt idx="469">
                  <c:v>2074</c:v>
                </c:pt>
                <c:pt idx="470">
                  <c:v>2075</c:v>
                </c:pt>
                <c:pt idx="471">
                  <c:v>2076</c:v>
                </c:pt>
                <c:pt idx="472">
                  <c:v>2077</c:v>
                </c:pt>
                <c:pt idx="473">
                  <c:v>2078</c:v>
                </c:pt>
                <c:pt idx="474">
                  <c:v>2079</c:v>
                </c:pt>
                <c:pt idx="475">
                  <c:v>2080</c:v>
                </c:pt>
                <c:pt idx="476">
                  <c:v>2081</c:v>
                </c:pt>
                <c:pt idx="477">
                  <c:v>2082</c:v>
                </c:pt>
                <c:pt idx="478">
                  <c:v>2083</c:v>
                </c:pt>
                <c:pt idx="479">
                  <c:v>2084</c:v>
                </c:pt>
                <c:pt idx="480">
                  <c:v>2085</c:v>
                </c:pt>
                <c:pt idx="481">
                  <c:v>2086</c:v>
                </c:pt>
                <c:pt idx="482">
                  <c:v>2087</c:v>
                </c:pt>
                <c:pt idx="483">
                  <c:v>2088</c:v>
                </c:pt>
                <c:pt idx="484">
                  <c:v>2089</c:v>
                </c:pt>
                <c:pt idx="485">
                  <c:v>2090</c:v>
                </c:pt>
                <c:pt idx="486">
                  <c:v>2091</c:v>
                </c:pt>
                <c:pt idx="487">
                  <c:v>2092</c:v>
                </c:pt>
                <c:pt idx="488">
                  <c:v>2093</c:v>
                </c:pt>
                <c:pt idx="489">
                  <c:v>2094</c:v>
                </c:pt>
                <c:pt idx="490">
                  <c:v>2095</c:v>
                </c:pt>
                <c:pt idx="491">
                  <c:v>2096</c:v>
                </c:pt>
                <c:pt idx="492">
                  <c:v>2097</c:v>
                </c:pt>
                <c:pt idx="493">
                  <c:v>2098</c:v>
                </c:pt>
                <c:pt idx="494">
                  <c:v>2099</c:v>
                </c:pt>
                <c:pt idx="495">
                  <c:v>2100</c:v>
                </c:pt>
                <c:pt idx="496">
                  <c:v>2101</c:v>
                </c:pt>
                <c:pt idx="497">
                  <c:v>2102</c:v>
                </c:pt>
                <c:pt idx="498">
                  <c:v>2103</c:v>
                </c:pt>
                <c:pt idx="499">
                  <c:v>2104</c:v>
                </c:pt>
                <c:pt idx="500">
                  <c:v>2105</c:v>
                </c:pt>
                <c:pt idx="501">
                  <c:v>2106</c:v>
                </c:pt>
                <c:pt idx="502">
                  <c:v>2107</c:v>
                </c:pt>
                <c:pt idx="503">
                  <c:v>2108</c:v>
                </c:pt>
                <c:pt idx="504">
                  <c:v>2109</c:v>
                </c:pt>
                <c:pt idx="505">
                  <c:v>2110</c:v>
                </c:pt>
                <c:pt idx="506">
                  <c:v>2111</c:v>
                </c:pt>
                <c:pt idx="507">
                  <c:v>2112</c:v>
                </c:pt>
                <c:pt idx="508">
                  <c:v>2113</c:v>
                </c:pt>
                <c:pt idx="509">
                  <c:v>2114</c:v>
                </c:pt>
                <c:pt idx="510">
                  <c:v>2115</c:v>
                </c:pt>
                <c:pt idx="511">
                  <c:v>2116</c:v>
                </c:pt>
                <c:pt idx="512">
                  <c:v>2117</c:v>
                </c:pt>
                <c:pt idx="513">
                  <c:v>2118</c:v>
                </c:pt>
                <c:pt idx="514">
                  <c:v>2119</c:v>
                </c:pt>
              </c:numCache>
            </c:numRef>
          </c:xVal>
          <c:yVal>
            <c:numRef>
              <c:f>Graph!$B$1583:$B$2095</c:f>
              <c:numCache>
                <c:formatCode>General</c:formatCode>
                <c:ptCount val="5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4C-42FF-ABBD-40BA38DC510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Graph!$A$1582:$A$2096</c:f>
              <c:numCache>
                <c:formatCode>General</c:formatCode>
                <c:ptCount val="515"/>
                <c:pt idx="0">
                  <c:v>1605</c:v>
                </c:pt>
                <c:pt idx="1">
                  <c:v>1606</c:v>
                </c:pt>
                <c:pt idx="2">
                  <c:v>1607</c:v>
                </c:pt>
                <c:pt idx="3">
                  <c:v>1608</c:v>
                </c:pt>
                <c:pt idx="4">
                  <c:v>1609</c:v>
                </c:pt>
                <c:pt idx="5">
                  <c:v>1610</c:v>
                </c:pt>
                <c:pt idx="6">
                  <c:v>1611</c:v>
                </c:pt>
                <c:pt idx="7">
                  <c:v>1612</c:v>
                </c:pt>
                <c:pt idx="8">
                  <c:v>1613</c:v>
                </c:pt>
                <c:pt idx="9">
                  <c:v>1614</c:v>
                </c:pt>
                <c:pt idx="10">
                  <c:v>1615</c:v>
                </c:pt>
                <c:pt idx="11">
                  <c:v>1616</c:v>
                </c:pt>
                <c:pt idx="12">
                  <c:v>1617</c:v>
                </c:pt>
                <c:pt idx="13">
                  <c:v>1618</c:v>
                </c:pt>
                <c:pt idx="14">
                  <c:v>1619</c:v>
                </c:pt>
                <c:pt idx="15">
                  <c:v>1620</c:v>
                </c:pt>
                <c:pt idx="16">
                  <c:v>1621</c:v>
                </c:pt>
                <c:pt idx="17">
                  <c:v>1622</c:v>
                </c:pt>
                <c:pt idx="18">
                  <c:v>1623</c:v>
                </c:pt>
                <c:pt idx="19">
                  <c:v>1624</c:v>
                </c:pt>
                <c:pt idx="20">
                  <c:v>1625</c:v>
                </c:pt>
                <c:pt idx="21">
                  <c:v>1626</c:v>
                </c:pt>
                <c:pt idx="22">
                  <c:v>1627</c:v>
                </c:pt>
                <c:pt idx="23">
                  <c:v>1628</c:v>
                </c:pt>
                <c:pt idx="24">
                  <c:v>1629</c:v>
                </c:pt>
                <c:pt idx="25">
                  <c:v>1630</c:v>
                </c:pt>
                <c:pt idx="26">
                  <c:v>1631</c:v>
                </c:pt>
                <c:pt idx="27">
                  <c:v>1632</c:v>
                </c:pt>
                <c:pt idx="28">
                  <c:v>1633</c:v>
                </c:pt>
                <c:pt idx="29">
                  <c:v>1634</c:v>
                </c:pt>
                <c:pt idx="30">
                  <c:v>1635</c:v>
                </c:pt>
                <c:pt idx="31">
                  <c:v>1636</c:v>
                </c:pt>
                <c:pt idx="32">
                  <c:v>1637</c:v>
                </c:pt>
                <c:pt idx="33">
                  <c:v>1638</c:v>
                </c:pt>
                <c:pt idx="34">
                  <c:v>1639</c:v>
                </c:pt>
                <c:pt idx="35">
                  <c:v>1640</c:v>
                </c:pt>
                <c:pt idx="36">
                  <c:v>1641</c:v>
                </c:pt>
                <c:pt idx="37">
                  <c:v>1642</c:v>
                </c:pt>
                <c:pt idx="38">
                  <c:v>1643</c:v>
                </c:pt>
                <c:pt idx="39">
                  <c:v>1644</c:v>
                </c:pt>
                <c:pt idx="40">
                  <c:v>1645</c:v>
                </c:pt>
                <c:pt idx="41">
                  <c:v>1646</c:v>
                </c:pt>
                <c:pt idx="42">
                  <c:v>1647</c:v>
                </c:pt>
                <c:pt idx="43">
                  <c:v>1648</c:v>
                </c:pt>
                <c:pt idx="44">
                  <c:v>1649</c:v>
                </c:pt>
                <c:pt idx="45">
                  <c:v>1650</c:v>
                </c:pt>
                <c:pt idx="46">
                  <c:v>1651</c:v>
                </c:pt>
                <c:pt idx="47">
                  <c:v>1652</c:v>
                </c:pt>
                <c:pt idx="48">
                  <c:v>1653</c:v>
                </c:pt>
                <c:pt idx="49">
                  <c:v>1654</c:v>
                </c:pt>
                <c:pt idx="50">
                  <c:v>1655</c:v>
                </c:pt>
                <c:pt idx="51">
                  <c:v>1656</c:v>
                </c:pt>
                <c:pt idx="52">
                  <c:v>1657</c:v>
                </c:pt>
                <c:pt idx="53">
                  <c:v>1658</c:v>
                </c:pt>
                <c:pt idx="54">
                  <c:v>1659</c:v>
                </c:pt>
                <c:pt idx="55">
                  <c:v>1660</c:v>
                </c:pt>
                <c:pt idx="56">
                  <c:v>1661</c:v>
                </c:pt>
                <c:pt idx="57">
                  <c:v>1662</c:v>
                </c:pt>
                <c:pt idx="58">
                  <c:v>1663</c:v>
                </c:pt>
                <c:pt idx="59">
                  <c:v>1664</c:v>
                </c:pt>
                <c:pt idx="60">
                  <c:v>1665</c:v>
                </c:pt>
                <c:pt idx="61">
                  <c:v>1666</c:v>
                </c:pt>
                <c:pt idx="62">
                  <c:v>1667</c:v>
                </c:pt>
                <c:pt idx="63">
                  <c:v>1668</c:v>
                </c:pt>
                <c:pt idx="64">
                  <c:v>1669</c:v>
                </c:pt>
                <c:pt idx="65">
                  <c:v>1670</c:v>
                </c:pt>
                <c:pt idx="66">
                  <c:v>1671</c:v>
                </c:pt>
                <c:pt idx="67">
                  <c:v>1672</c:v>
                </c:pt>
                <c:pt idx="68">
                  <c:v>1673</c:v>
                </c:pt>
                <c:pt idx="69">
                  <c:v>1674</c:v>
                </c:pt>
                <c:pt idx="70">
                  <c:v>1675</c:v>
                </c:pt>
                <c:pt idx="71">
                  <c:v>1676</c:v>
                </c:pt>
                <c:pt idx="72">
                  <c:v>1677</c:v>
                </c:pt>
                <c:pt idx="73">
                  <c:v>1678</c:v>
                </c:pt>
                <c:pt idx="74">
                  <c:v>1679</c:v>
                </c:pt>
                <c:pt idx="75">
                  <c:v>1680</c:v>
                </c:pt>
                <c:pt idx="76">
                  <c:v>1681</c:v>
                </c:pt>
                <c:pt idx="77">
                  <c:v>1682</c:v>
                </c:pt>
                <c:pt idx="78">
                  <c:v>1683</c:v>
                </c:pt>
                <c:pt idx="79">
                  <c:v>1684</c:v>
                </c:pt>
                <c:pt idx="80">
                  <c:v>1685</c:v>
                </c:pt>
                <c:pt idx="81">
                  <c:v>1686</c:v>
                </c:pt>
                <c:pt idx="82">
                  <c:v>1687</c:v>
                </c:pt>
                <c:pt idx="83">
                  <c:v>1688</c:v>
                </c:pt>
                <c:pt idx="84">
                  <c:v>1689</c:v>
                </c:pt>
                <c:pt idx="85">
                  <c:v>1690</c:v>
                </c:pt>
                <c:pt idx="86">
                  <c:v>1691</c:v>
                </c:pt>
                <c:pt idx="87">
                  <c:v>1692</c:v>
                </c:pt>
                <c:pt idx="88">
                  <c:v>1693</c:v>
                </c:pt>
                <c:pt idx="89">
                  <c:v>1694</c:v>
                </c:pt>
                <c:pt idx="90">
                  <c:v>1695</c:v>
                </c:pt>
                <c:pt idx="91">
                  <c:v>1696</c:v>
                </c:pt>
                <c:pt idx="92">
                  <c:v>1697</c:v>
                </c:pt>
                <c:pt idx="93">
                  <c:v>1698</c:v>
                </c:pt>
                <c:pt idx="94">
                  <c:v>1699</c:v>
                </c:pt>
                <c:pt idx="95">
                  <c:v>1700</c:v>
                </c:pt>
                <c:pt idx="96">
                  <c:v>1701</c:v>
                </c:pt>
                <c:pt idx="97">
                  <c:v>1702</c:v>
                </c:pt>
                <c:pt idx="98">
                  <c:v>1703</c:v>
                </c:pt>
                <c:pt idx="99">
                  <c:v>1704</c:v>
                </c:pt>
                <c:pt idx="100">
                  <c:v>1705</c:v>
                </c:pt>
                <c:pt idx="101">
                  <c:v>1706</c:v>
                </c:pt>
                <c:pt idx="102">
                  <c:v>1707</c:v>
                </c:pt>
                <c:pt idx="103">
                  <c:v>1708</c:v>
                </c:pt>
                <c:pt idx="104">
                  <c:v>1709</c:v>
                </c:pt>
                <c:pt idx="105">
                  <c:v>1710</c:v>
                </c:pt>
                <c:pt idx="106">
                  <c:v>1711</c:v>
                </c:pt>
                <c:pt idx="107">
                  <c:v>1712</c:v>
                </c:pt>
                <c:pt idx="108">
                  <c:v>1713</c:v>
                </c:pt>
                <c:pt idx="109">
                  <c:v>1714</c:v>
                </c:pt>
                <c:pt idx="110">
                  <c:v>1715</c:v>
                </c:pt>
                <c:pt idx="111">
                  <c:v>1716</c:v>
                </c:pt>
                <c:pt idx="112">
                  <c:v>1717</c:v>
                </c:pt>
                <c:pt idx="113">
                  <c:v>1718</c:v>
                </c:pt>
                <c:pt idx="114">
                  <c:v>1719</c:v>
                </c:pt>
                <c:pt idx="115">
                  <c:v>1720</c:v>
                </c:pt>
                <c:pt idx="116">
                  <c:v>1721</c:v>
                </c:pt>
                <c:pt idx="117">
                  <c:v>1722</c:v>
                </c:pt>
                <c:pt idx="118">
                  <c:v>1723</c:v>
                </c:pt>
                <c:pt idx="119">
                  <c:v>1724</c:v>
                </c:pt>
                <c:pt idx="120">
                  <c:v>1725</c:v>
                </c:pt>
                <c:pt idx="121">
                  <c:v>1726</c:v>
                </c:pt>
                <c:pt idx="122">
                  <c:v>1727</c:v>
                </c:pt>
                <c:pt idx="123">
                  <c:v>1728</c:v>
                </c:pt>
                <c:pt idx="124">
                  <c:v>1729</c:v>
                </c:pt>
                <c:pt idx="125">
                  <c:v>1730</c:v>
                </c:pt>
                <c:pt idx="126">
                  <c:v>1731</c:v>
                </c:pt>
                <c:pt idx="127">
                  <c:v>1732</c:v>
                </c:pt>
                <c:pt idx="128">
                  <c:v>1733</c:v>
                </c:pt>
                <c:pt idx="129">
                  <c:v>1734</c:v>
                </c:pt>
                <c:pt idx="130">
                  <c:v>1735</c:v>
                </c:pt>
                <c:pt idx="131">
                  <c:v>1736</c:v>
                </c:pt>
                <c:pt idx="132">
                  <c:v>1737</c:v>
                </c:pt>
                <c:pt idx="133">
                  <c:v>1738</c:v>
                </c:pt>
                <c:pt idx="134">
                  <c:v>1739</c:v>
                </c:pt>
                <c:pt idx="135">
                  <c:v>1740</c:v>
                </c:pt>
                <c:pt idx="136">
                  <c:v>1741</c:v>
                </c:pt>
                <c:pt idx="137">
                  <c:v>1742</c:v>
                </c:pt>
                <c:pt idx="138">
                  <c:v>1743</c:v>
                </c:pt>
                <c:pt idx="139">
                  <c:v>1744</c:v>
                </c:pt>
                <c:pt idx="140">
                  <c:v>1745</c:v>
                </c:pt>
                <c:pt idx="141">
                  <c:v>1746</c:v>
                </c:pt>
                <c:pt idx="142">
                  <c:v>1747</c:v>
                </c:pt>
                <c:pt idx="143">
                  <c:v>1748</c:v>
                </c:pt>
                <c:pt idx="144">
                  <c:v>1749</c:v>
                </c:pt>
                <c:pt idx="145">
                  <c:v>1750</c:v>
                </c:pt>
                <c:pt idx="146">
                  <c:v>1751</c:v>
                </c:pt>
                <c:pt idx="147">
                  <c:v>1752</c:v>
                </c:pt>
                <c:pt idx="148">
                  <c:v>1753</c:v>
                </c:pt>
                <c:pt idx="149">
                  <c:v>1754</c:v>
                </c:pt>
                <c:pt idx="150">
                  <c:v>1755</c:v>
                </c:pt>
                <c:pt idx="151">
                  <c:v>1756</c:v>
                </c:pt>
                <c:pt idx="152">
                  <c:v>1757</c:v>
                </c:pt>
                <c:pt idx="153">
                  <c:v>1758</c:v>
                </c:pt>
                <c:pt idx="154">
                  <c:v>1759</c:v>
                </c:pt>
                <c:pt idx="155">
                  <c:v>1760</c:v>
                </c:pt>
                <c:pt idx="156">
                  <c:v>1761</c:v>
                </c:pt>
                <c:pt idx="157">
                  <c:v>1762</c:v>
                </c:pt>
                <c:pt idx="158">
                  <c:v>1763</c:v>
                </c:pt>
                <c:pt idx="159">
                  <c:v>1764</c:v>
                </c:pt>
                <c:pt idx="160">
                  <c:v>1765</c:v>
                </c:pt>
                <c:pt idx="161">
                  <c:v>1766</c:v>
                </c:pt>
                <c:pt idx="162">
                  <c:v>1767</c:v>
                </c:pt>
                <c:pt idx="163">
                  <c:v>1768</c:v>
                </c:pt>
                <c:pt idx="164">
                  <c:v>1769</c:v>
                </c:pt>
                <c:pt idx="165">
                  <c:v>1770</c:v>
                </c:pt>
                <c:pt idx="166">
                  <c:v>1771</c:v>
                </c:pt>
                <c:pt idx="167">
                  <c:v>1772</c:v>
                </c:pt>
                <c:pt idx="168">
                  <c:v>1773</c:v>
                </c:pt>
                <c:pt idx="169">
                  <c:v>1774</c:v>
                </c:pt>
                <c:pt idx="170">
                  <c:v>1775</c:v>
                </c:pt>
                <c:pt idx="171">
                  <c:v>1776</c:v>
                </c:pt>
                <c:pt idx="172">
                  <c:v>1777</c:v>
                </c:pt>
                <c:pt idx="173">
                  <c:v>1778</c:v>
                </c:pt>
                <c:pt idx="174">
                  <c:v>1779</c:v>
                </c:pt>
                <c:pt idx="175">
                  <c:v>1780</c:v>
                </c:pt>
                <c:pt idx="176">
                  <c:v>1781</c:v>
                </c:pt>
                <c:pt idx="177">
                  <c:v>1782</c:v>
                </c:pt>
                <c:pt idx="178">
                  <c:v>1783</c:v>
                </c:pt>
                <c:pt idx="179">
                  <c:v>1784</c:v>
                </c:pt>
                <c:pt idx="180">
                  <c:v>1785</c:v>
                </c:pt>
                <c:pt idx="181">
                  <c:v>1786</c:v>
                </c:pt>
                <c:pt idx="182">
                  <c:v>1787</c:v>
                </c:pt>
                <c:pt idx="183">
                  <c:v>1788</c:v>
                </c:pt>
                <c:pt idx="184">
                  <c:v>1789</c:v>
                </c:pt>
                <c:pt idx="185">
                  <c:v>1790</c:v>
                </c:pt>
                <c:pt idx="186">
                  <c:v>1791</c:v>
                </c:pt>
                <c:pt idx="187">
                  <c:v>1792</c:v>
                </c:pt>
                <c:pt idx="188">
                  <c:v>1793</c:v>
                </c:pt>
                <c:pt idx="189">
                  <c:v>1794</c:v>
                </c:pt>
                <c:pt idx="190">
                  <c:v>1795</c:v>
                </c:pt>
                <c:pt idx="191">
                  <c:v>1796</c:v>
                </c:pt>
                <c:pt idx="192">
                  <c:v>1797</c:v>
                </c:pt>
                <c:pt idx="193">
                  <c:v>1798</c:v>
                </c:pt>
                <c:pt idx="194">
                  <c:v>1799</c:v>
                </c:pt>
                <c:pt idx="195">
                  <c:v>1800</c:v>
                </c:pt>
                <c:pt idx="196">
                  <c:v>1801</c:v>
                </c:pt>
                <c:pt idx="197">
                  <c:v>1802</c:v>
                </c:pt>
                <c:pt idx="198">
                  <c:v>1803</c:v>
                </c:pt>
                <c:pt idx="199">
                  <c:v>1804</c:v>
                </c:pt>
                <c:pt idx="200">
                  <c:v>1805</c:v>
                </c:pt>
                <c:pt idx="201">
                  <c:v>1806</c:v>
                </c:pt>
                <c:pt idx="202">
                  <c:v>1807</c:v>
                </c:pt>
                <c:pt idx="203">
                  <c:v>1808</c:v>
                </c:pt>
                <c:pt idx="204">
                  <c:v>1809</c:v>
                </c:pt>
                <c:pt idx="205">
                  <c:v>1810</c:v>
                </c:pt>
                <c:pt idx="206">
                  <c:v>1811</c:v>
                </c:pt>
                <c:pt idx="207">
                  <c:v>1812</c:v>
                </c:pt>
                <c:pt idx="208">
                  <c:v>1813</c:v>
                </c:pt>
                <c:pt idx="209">
                  <c:v>1814</c:v>
                </c:pt>
                <c:pt idx="210">
                  <c:v>1815</c:v>
                </c:pt>
                <c:pt idx="211">
                  <c:v>1816</c:v>
                </c:pt>
                <c:pt idx="212">
                  <c:v>1817</c:v>
                </c:pt>
                <c:pt idx="213">
                  <c:v>1818</c:v>
                </c:pt>
                <c:pt idx="214">
                  <c:v>1819</c:v>
                </c:pt>
                <c:pt idx="215">
                  <c:v>1820</c:v>
                </c:pt>
                <c:pt idx="216">
                  <c:v>1821</c:v>
                </c:pt>
                <c:pt idx="217">
                  <c:v>1822</c:v>
                </c:pt>
                <c:pt idx="218">
                  <c:v>1823</c:v>
                </c:pt>
                <c:pt idx="219">
                  <c:v>1824</c:v>
                </c:pt>
                <c:pt idx="220">
                  <c:v>1825</c:v>
                </c:pt>
                <c:pt idx="221">
                  <c:v>1826</c:v>
                </c:pt>
                <c:pt idx="222">
                  <c:v>1827</c:v>
                </c:pt>
                <c:pt idx="223">
                  <c:v>1828</c:v>
                </c:pt>
                <c:pt idx="224">
                  <c:v>1829</c:v>
                </c:pt>
                <c:pt idx="225">
                  <c:v>1830</c:v>
                </c:pt>
                <c:pt idx="226">
                  <c:v>1831</c:v>
                </c:pt>
                <c:pt idx="227">
                  <c:v>1832</c:v>
                </c:pt>
                <c:pt idx="228">
                  <c:v>1833</c:v>
                </c:pt>
                <c:pt idx="229">
                  <c:v>1834</c:v>
                </c:pt>
                <c:pt idx="230">
                  <c:v>1835</c:v>
                </c:pt>
                <c:pt idx="231">
                  <c:v>1836</c:v>
                </c:pt>
                <c:pt idx="232">
                  <c:v>1837</c:v>
                </c:pt>
                <c:pt idx="233">
                  <c:v>1838</c:v>
                </c:pt>
                <c:pt idx="234">
                  <c:v>1839</c:v>
                </c:pt>
                <c:pt idx="235">
                  <c:v>1840</c:v>
                </c:pt>
                <c:pt idx="236">
                  <c:v>1841</c:v>
                </c:pt>
                <c:pt idx="237">
                  <c:v>1842</c:v>
                </c:pt>
                <c:pt idx="238">
                  <c:v>1843</c:v>
                </c:pt>
                <c:pt idx="239">
                  <c:v>1844</c:v>
                </c:pt>
                <c:pt idx="240">
                  <c:v>1845</c:v>
                </c:pt>
                <c:pt idx="241">
                  <c:v>1846</c:v>
                </c:pt>
                <c:pt idx="242">
                  <c:v>1847</c:v>
                </c:pt>
                <c:pt idx="243">
                  <c:v>1848</c:v>
                </c:pt>
                <c:pt idx="244">
                  <c:v>1849</c:v>
                </c:pt>
                <c:pt idx="245">
                  <c:v>1850</c:v>
                </c:pt>
                <c:pt idx="246">
                  <c:v>1851</c:v>
                </c:pt>
                <c:pt idx="247">
                  <c:v>1852</c:v>
                </c:pt>
                <c:pt idx="248">
                  <c:v>1853</c:v>
                </c:pt>
                <c:pt idx="249">
                  <c:v>1854</c:v>
                </c:pt>
                <c:pt idx="250">
                  <c:v>1855</c:v>
                </c:pt>
                <c:pt idx="251">
                  <c:v>1856</c:v>
                </c:pt>
                <c:pt idx="252">
                  <c:v>1857</c:v>
                </c:pt>
                <c:pt idx="253">
                  <c:v>1858</c:v>
                </c:pt>
                <c:pt idx="254">
                  <c:v>1859</c:v>
                </c:pt>
                <c:pt idx="255">
                  <c:v>1860</c:v>
                </c:pt>
                <c:pt idx="256">
                  <c:v>1861</c:v>
                </c:pt>
                <c:pt idx="257">
                  <c:v>1862</c:v>
                </c:pt>
                <c:pt idx="258">
                  <c:v>1863</c:v>
                </c:pt>
                <c:pt idx="259">
                  <c:v>1864</c:v>
                </c:pt>
                <c:pt idx="260">
                  <c:v>1865</c:v>
                </c:pt>
                <c:pt idx="261">
                  <c:v>1866</c:v>
                </c:pt>
                <c:pt idx="262">
                  <c:v>1867</c:v>
                </c:pt>
                <c:pt idx="263">
                  <c:v>1868</c:v>
                </c:pt>
                <c:pt idx="264">
                  <c:v>1869</c:v>
                </c:pt>
                <c:pt idx="265">
                  <c:v>1870</c:v>
                </c:pt>
                <c:pt idx="266">
                  <c:v>1871</c:v>
                </c:pt>
                <c:pt idx="267">
                  <c:v>1872</c:v>
                </c:pt>
                <c:pt idx="268">
                  <c:v>1873</c:v>
                </c:pt>
                <c:pt idx="269">
                  <c:v>1874</c:v>
                </c:pt>
                <c:pt idx="270">
                  <c:v>1875</c:v>
                </c:pt>
                <c:pt idx="271">
                  <c:v>1876</c:v>
                </c:pt>
                <c:pt idx="272">
                  <c:v>1877</c:v>
                </c:pt>
                <c:pt idx="273">
                  <c:v>1878</c:v>
                </c:pt>
                <c:pt idx="274">
                  <c:v>1879</c:v>
                </c:pt>
                <c:pt idx="275">
                  <c:v>1880</c:v>
                </c:pt>
                <c:pt idx="276">
                  <c:v>1881</c:v>
                </c:pt>
                <c:pt idx="277">
                  <c:v>1882</c:v>
                </c:pt>
                <c:pt idx="278">
                  <c:v>1883</c:v>
                </c:pt>
                <c:pt idx="279">
                  <c:v>1884</c:v>
                </c:pt>
                <c:pt idx="280">
                  <c:v>1885</c:v>
                </c:pt>
                <c:pt idx="281">
                  <c:v>1886</c:v>
                </c:pt>
                <c:pt idx="282">
                  <c:v>1887</c:v>
                </c:pt>
                <c:pt idx="283">
                  <c:v>1888</c:v>
                </c:pt>
                <c:pt idx="284">
                  <c:v>1889</c:v>
                </c:pt>
                <c:pt idx="285">
                  <c:v>1890</c:v>
                </c:pt>
                <c:pt idx="286">
                  <c:v>1891</c:v>
                </c:pt>
                <c:pt idx="287">
                  <c:v>1892</c:v>
                </c:pt>
                <c:pt idx="288">
                  <c:v>1893</c:v>
                </c:pt>
                <c:pt idx="289">
                  <c:v>1894</c:v>
                </c:pt>
                <c:pt idx="290">
                  <c:v>1895</c:v>
                </c:pt>
                <c:pt idx="291">
                  <c:v>1896</c:v>
                </c:pt>
                <c:pt idx="292">
                  <c:v>1897</c:v>
                </c:pt>
                <c:pt idx="293">
                  <c:v>1898</c:v>
                </c:pt>
                <c:pt idx="294">
                  <c:v>1899</c:v>
                </c:pt>
                <c:pt idx="295">
                  <c:v>1900</c:v>
                </c:pt>
                <c:pt idx="296">
                  <c:v>1901</c:v>
                </c:pt>
                <c:pt idx="297">
                  <c:v>1902</c:v>
                </c:pt>
                <c:pt idx="298">
                  <c:v>1903</c:v>
                </c:pt>
                <c:pt idx="299">
                  <c:v>1904</c:v>
                </c:pt>
                <c:pt idx="300">
                  <c:v>1905</c:v>
                </c:pt>
                <c:pt idx="301">
                  <c:v>1906</c:v>
                </c:pt>
                <c:pt idx="302">
                  <c:v>1907</c:v>
                </c:pt>
                <c:pt idx="303">
                  <c:v>1908</c:v>
                </c:pt>
                <c:pt idx="304">
                  <c:v>1909</c:v>
                </c:pt>
                <c:pt idx="305">
                  <c:v>1910</c:v>
                </c:pt>
                <c:pt idx="306">
                  <c:v>1911</c:v>
                </c:pt>
                <c:pt idx="307">
                  <c:v>1912</c:v>
                </c:pt>
                <c:pt idx="308">
                  <c:v>1913</c:v>
                </c:pt>
                <c:pt idx="309">
                  <c:v>1914</c:v>
                </c:pt>
                <c:pt idx="310">
                  <c:v>1915</c:v>
                </c:pt>
                <c:pt idx="311">
                  <c:v>1916</c:v>
                </c:pt>
                <c:pt idx="312">
                  <c:v>1917</c:v>
                </c:pt>
                <c:pt idx="313">
                  <c:v>1918</c:v>
                </c:pt>
                <c:pt idx="314">
                  <c:v>1919</c:v>
                </c:pt>
                <c:pt idx="315">
                  <c:v>1920</c:v>
                </c:pt>
                <c:pt idx="316">
                  <c:v>1921</c:v>
                </c:pt>
                <c:pt idx="317">
                  <c:v>1922</c:v>
                </c:pt>
                <c:pt idx="318">
                  <c:v>1923</c:v>
                </c:pt>
                <c:pt idx="319">
                  <c:v>1924</c:v>
                </c:pt>
                <c:pt idx="320">
                  <c:v>1925</c:v>
                </c:pt>
                <c:pt idx="321">
                  <c:v>1926</c:v>
                </c:pt>
                <c:pt idx="322">
                  <c:v>1927</c:v>
                </c:pt>
                <c:pt idx="323">
                  <c:v>1928</c:v>
                </c:pt>
                <c:pt idx="324">
                  <c:v>1929</c:v>
                </c:pt>
                <c:pt idx="325">
                  <c:v>1930</c:v>
                </c:pt>
                <c:pt idx="326">
                  <c:v>1931</c:v>
                </c:pt>
                <c:pt idx="327">
                  <c:v>1932</c:v>
                </c:pt>
                <c:pt idx="328">
                  <c:v>1933</c:v>
                </c:pt>
                <c:pt idx="329">
                  <c:v>1934</c:v>
                </c:pt>
                <c:pt idx="330">
                  <c:v>1935</c:v>
                </c:pt>
                <c:pt idx="331">
                  <c:v>1936</c:v>
                </c:pt>
                <c:pt idx="332">
                  <c:v>1937</c:v>
                </c:pt>
                <c:pt idx="333">
                  <c:v>1938</c:v>
                </c:pt>
                <c:pt idx="334">
                  <c:v>1939</c:v>
                </c:pt>
                <c:pt idx="335">
                  <c:v>1940</c:v>
                </c:pt>
                <c:pt idx="336">
                  <c:v>1941</c:v>
                </c:pt>
                <c:pt idx="337">
                  <c:v>1942</c:v>
                </c:pt>
                <c:pt idx="338">
                  <c:v>1943</c:v>
                </c:pt>
                <c:pt idx="339">
                  <c:v>1944</c:v>
                </c:pt>
                <c:pt idx="340">
                  <c:v>1945</c:v>
                </c:pt>
                <c:pt idx="341">
                  <c:v>1946</c:v>
                </c:pt>
                <c:pt idx="342">
                  <c:v>1947</c:v>
                </c:pt>
                <c:pt idx="343">
                  <c:v>1948</c:v>
                </c:pt>
                <c:pt idx="344">
                  <c:v>1949</c:v>
                </c:pt>
                <c:pt idx="345">
                  <c:v>1950</c:v>
                </c:pt>
                <c:pt idx="346">
                  <c:v>1951</c:v>
                </c:pt>
                <c:pt idx="347">
                  <c:v>1952</c:v>
                </c:pt>
                <c:pt idx="348">
                  <c:v>1953</c:v>
                </c:pt>
                <c:pt idx="349">
                  <c:v>1954</c:v>
                </c:pt>
                <c:pt idx="350">
                  <c:v>1955</c:v>
                </c:pt>
                <c:pt idx="351">
                  <c:v>1956</c:v>
                </c:pt>
                <c:pt idx="352">
                  <c:v>1957</c:v>
                </c:pt>
                <c:pt idx="353">
                  <c:v>1958</c:v>
                </c:pt>
                <c:pt idx="354">
                  <c:v>1959</c:v>
                </c:pt>
                <c:pt idx="355">
                  <c:v>1960</c:v>
                </c:pt>
                <c:pt idx="356">
                  <c:v>1961</c:v>
                </c:pt>
                <c:pt idx="357">
                  <c:v>1962</c:v>
                </c:pt>
                <c:pt idx="358">
                  <c:v>1963</c:v>
                </c:pt>
                <c:pt idx="359">
                  <c:v>1964</c:v>
                </c:pt>
                <c:pt idx="360">
                  <c:v>1965</c:v>
                </c:pt>
                <c:pt idx="361">
                  <c:v>1966</c:v>
                </c:pt>
                <c:pt idx="362">
                  <c:v>1967</c:v>
                </c:pt>
                <c:pt idx="363">
                  <c:v>1968</c:v>
                </c:pt>
                <c:pt idx="364">
                  <c:v>1969</c:v>
                </c:pt>
                <c:pt idx="365">
                  <c:v>1970</c:v>
                </c:pt>
                <c:pt idx="366">
                  <c:v>1971</c:v>
                </c:pt>
                <c:pt idx="367">
                  <c:v>1972</c:v>
                </c:pt>
                <c:pt idx="368">
                  <c:v>1973</c:v>
                </c:pt>
                <c:pt idx="369">
                  <c:v>1974</c:v>
                </c:pt>
                <c:pt idx="370">
                  <c:v>1975</c:v>
                </c:pt>
                <c:pt idx="371">
                  <c:v>1976</c:v>
                </c:pt>
                <c:pt idx="372">
                  <c:v>1977</c:v>
                </c:pt>
                <c:pt idx="373">
                  <c:v>1978</c:v>
                </c:pt>
                <c:pt idx="374">
                  <c:v>1979</c:v>
                </c:pt>
                <c:pt idx="375">
                  <c:v>1980</c:v>
                </c:pt>
                <c:pt idx="376">
                  <c:v>1981</c:v>
                </c:pt>
                <c:pt idx="377">
                  <c:v>1982</c:v>
                </c:pt>
                <c:pt idx="378">
                  <c:v>1983</c:v>
                </c:pt>
                <c:pt idx="379">
                  <c:v>1984</c:v>
                </c:pt>
                <c:pt idx="380">
                  <c:v>1985</c:v>
                </c:pt>
                <c:pt idx="381">
                  <c:v>1986</c:v>
                </c:pt>
                <c:pt idx="382">
                  <c:v>1987</c:v>
                </c:pt>
                <c:pt idx="383">
                  <c:v>1988</c:v>
                </c:pt>
                <c:pt idx="384">
                  <c:v>1989</c:v>
                </c:pt>
                <c:pt idx="385">
                  <c:v>1990</c:v>
                </c:pt>
                <c:pt idx="386">
                  <c:v>1991</c:v>
                </c:pt>
                <c:pt idx="387">
                  <c:v>1992</c:v>
                </c:pt>
                <c:pt idx="388">
                  <c:v>1993</c:v>
                </c:pt>
                <c:pt idx="389">
                  <c:v>1994</c:v>
                </c:pt>
                <c:pt idx="390">
                  <c:v>1995</c:v>
                </c:pt>
                <c:pt idx="391">
                  <c:v>1996</c:v>
                </c:pt>
                <c:pt idx="392">
                  <c:v>1997</c:v>
                </c:pt>
                <c:pt idx="393">
                  <c:v>1998</c:v>
                </c:pt>
                <c:pt idx="394">
                  <c:v>1999</c:v>
                </c:pt>
                <c:pt idx="395">
                  <c:v>2000</c:v>
                </c:pt>
                <c:pt idx="396">
                  <c:v>2001</c:v>
                </c:pt>
                <c:pt idx="397">
                  <c:v>2002</c:v>
                </c:pt>
                <c:pt idx="398">
                  <c:v>2003</c:v>
                </c:pt>
                <c:pt idx="399">
                  <c:v>2004</c:v>
                </c:pt>
                <c:pt idx="400">
                  <c:v>2005</c:v>
                </c:pt>
                <c:pt idx="401">
                  <c:v>2006</c:v>
                </c:pt>
                <c:pt idx="402">
                  <c:v>2007</c:v>
                </c:pt>
                <c:pt idx="403">
                  <c:v>2008</c:v>
                </c:pt>
                <c:pt idx="404">
                  <c:v>2009</c:v>
                </c:pt>
                <c:pt idx="405">
                  <c:v>2010</c:v>
                </c:pt>
                <c:pt idx="406">
                  <c:v>2011</c:v>
                </c:pt>
                <c:pt idx="407">
                  <c:v>2012</c:v>
                </c:pt>
                <c:pt idx="408">
                  <c:v>2013</c:v>
                </c:pt>
                <c:pt idx="409">
                  <c:v>2014</c:v>
                </c:pt>
                <c:pt idx="410">
                  <c:v>2015</c:v>
                </c:pt>
                <c:pt idx="411">
                  <c:v>2016</c:v>
                </c:pt>
                <c:pt idx="412">
                  <c:v>2017</c:v>
                </c:pt>
                <c:pt idx="413">
                  <c:v>2018</c:v>
                </c:pt>
                <c:pt idx="414">
                  <c:v>2019</c:v>
                </c:pt>
                <c:pt idx="415">
                  <c:v>2020</c:v>
                </c:pt>
                <c:pt idx="416">
                  <c:v>2021</c:v>
                </c:pt>
                <c:pt idx="417">
                  <c:v>2022</c:v>
                </c:pt>
                <c:pt idx="418">
                  <c:v>2023</c:v>
                </c:pt>
                <c:pt idx="419">
                  <c:v>2024</c:v>
                </c:pt>
                <c:pt idx="420">
                  <c:v>2025</c:v>
                </c:pt>
                <c:pt idx="421">
                  <c:v>2026</c:v>
                </c:pt>
                <c:pt idx="422">
                  <c:v>2027</c:v>
                </c:pt>
                <c:pt idx="423">
                  <c:v>2028</c:v>
                </c:pt>
                <c:pt idx="424">
                  <c:v>2029</c:v>
                </c:pt>
                <c:pt idx="425">
                  <c:v>2030</c:v>
                </c:pt>
                <c:pt idx="426">
                  <c:v>2031</c:v>
                </c:pt>
                <c:pt idx="427">
                  <c:v>2032</c:v>
                </c:pt>
                <c:pt idx="428">
                  <c:v>2033</c:v>
                </c:pt>
                <c:pt idx="429">
                  <c:v>2034</c:v>
                </c:pt>
                <c:pt idx="430">
                  <c:v>2035</c:v>
                </c:pt>
                <c:pt idx="431">
                  <c:v>2036</c:v>
                </c:pt>
                <c:pt idx="432">
                  <c:v>2037</c:v>
                </c:pt>
                <c:pt idx="433">
                  <c:v>2038</c:v>
                </c:pt>
                <c:pt idx="434">
                  <c:v>2039</c:v>
                </c:pt>
                <c:pt idx="435">
                  <c:v>2040</c:v>
                </c:pt>
                <c:pt idx="436">
                  <c:v>2041</c:v>
                </c:pt>
                <c:pt idx="437">
                  <c:v>2042</c:v>
                </c:pt>
                <c:pt idx="438">
                  <c:v>2043</c:v>
                </c:pt>
                <c:pt idx="439">
                  <c:v>2044</c:v>
                </c:pt>
                <c:pt idx="440">
                  <c:v>2045</c:v>
                </c:pt>
                <c:pt idx="441">
                  <c:v>2046</c:v>
                </c:pt>
                <c:pt idx="442">
                  <c:v>2047</c:v>
                </c:pt>
                <c:pt idx="443">
                  <c:v>2048</c:v>
                </c:pt>
                <c:pt idx="444">
                  <c:v>2049</c:v>
                </c:pt>
                <c:pt idx="445">
                  <c:v>2050</c:v>
                </c:pt>
                <c:pt idx="446">
                  <c:v>2051</c:v>
                </c:pt>
                <c:pt idx="447">
                  <c:v>2052</c:v>
                </c:pt>
                <c:pt idx="448">
                  <c:v>2053</c:v>
                </c:pt>
                <c:pt idx="449">
                  <c:v>2054</c:v>
                </c:pt>
                <c:pt idx="450">
                  <c:v>2055</c:v>
                </c:pt>
                <c:pt idx="451">
                  <c:v>2056</c:v>
                </c:pt>
                <c:pt idx="452">
                  <c:v>2057</c:v>
                </c:pt>
                <c:pt idx="453">
                  <c:v>2058</c:v>
                </c:pt>
                <c:pt idx="454">
                  <c:v>2059</c:v>
                </c:pt>
                <c:pt idx="455">
                  <c:v>2060</c:v>
                </c:pt>
                <c:pt idx="456">
                  <c:v>2061</c:v>
                </c:pt>
                <c:pt idx="457">
                  <c:v>2062</c:v>
                </c:pt>
                <c:pt idx="458">
                  <c:v>2063</c:v>
                </c:pt>
                <c:pt idx="459">
                  <c:v>2064</c:v>
                </c:pt>
                <c:pt idx="460">
                  <c:v>2065</c:v>
                </c:pt>
                <c:pt idx="461">
                  <c:v>2066</c:v>
                </c:pt>
                <c:pt idx="462">
                  <c:v>2067</c:v>
                </c:pt>
                <c:pt idx="463">
                  <c:v>2068</c:v>
                </c:pt>
                <c:pt idx="464">
                  <c:v>2069</c:v>
                </c:pt>
                <c:pt idx="465">
                  <c:v>2070</c:v>
                </c:pt>
                <c:pt idx="466">
                  <c:v>2071</c:v>
                </c:pt>
                <c:pt idx="467">
                  <c:v>2072</c:v>
                </c:pt>
                <c:pt idx="468">
                  <c:v>2073</c:v>
                </c:pt>
                <c:pt idx="469">
                  <c:v>2074</c:v>
                </c:pt>
                <c:pt idx="470">
                  <c:v>2075</c:v>
                </c:pt>
                <c:pt idx="471">
                  <c:v>2076</c:v>
                </c:pt>
                <c:pt idx="472">
                  <c:v>2077</c:v>
                </c:pt>
                <c:pt idx="473">
                  <c:v>2078</c:v>
                </c:pt>
                <c:pt idx="474">
                  <c:v>2079</c:v>
                </c:pt>
                <c:pt idx="475">
                  <c:v>2080</c:v>
                </c:pt>
                <c:pt idx="476">
                  <c:v>2081</c:v>
                </c:pt>
                <c:pt idx="477">
                  <c:v>2082</c:v>
                </c:pt>
                <c:pt idx="478">
                  <c:v>2083</c:v>
                </c:pt>
                <c:pt idx="479">
                  <c:v>2084</c:v>
                </c:pt>
                <c:pt idx="480">
                  <c:v>2085</c:v>
                </c:pt>
                <c:pt idx="481">
                  <c:v>2086</c:v>
                </c:pt>
                <c:pt idx="482">
                  <c:v>2087</c:v>
                </c:pt>
                <c:pt idx="483">
                  <c:v>2088</c:v>
                </c:pt>
                <c:pt idx="484">
                  <c:v>2089</c:v>
                </c:pt>
                <c:pt idx="485">
                  <c:v>2090</c:v>
                </c:pt>
                <c:pt idx="486">
                  <c:v>2091</c:v>
                </c:pt>
                <c:pt idx="487">
                  <c:v>2092</c:v>
                </c:pt>
                <c:pt idx="488">
                  <c:v>2093</c:v>
                </c:pt>
                <c:pt idx="489">
                  <c:v>2094</c:v>
                </c:pt>
                <c:pt idx="490">
                  <c:v>2095</c:v>
                </c:pt>
                <c:pt idx="491">
                  <c:v>2096</c:v>
                </c:pt>
                <c:pt idx="492">
                  <c:v>2097</c:v>
                </c:pt>
                <c:pt idx="493">
                  <c:v>2098</c:v>
                </c:pt>
                <c:pt idx="494">
                  <c:v>2099</c:v>
                </c:pt>
                <c:pt idx="495">
                  <c:v>2100</c:v>
                </c:pt>
                <c:pt idx="496">
                  <c:v>2101</c:v>
                </c:pt>
                <c:pt idx="497">
                  <c:v>2102</c:v>
                </c:pt>
                <c:pt idx="498">
                  <c:v>2103</c:v>
                </c:pt>
                <c:pt idx="499">
                  <c:v>2104</c:v>
                </c:pt>
                <c:pt idx="500">
                  <c:v>2105</c:v>
                </c:pt>
                <c:pt idx="501">
                  <c:v>2106</c:v>
                </c:pt>
                <c:pt idx="502">
                  <c:v>2107</c:v>
                </c:pt>
                <c:pt idx="503">
                  <c:v>2108</c:v>
                </c:pt>
                <c:pt idx="504">
                  <c:v>2109</c:v>
                </c:pt>
                <c:pt idx="505">
                  <c:v>2110</c:v>
                </c:pt>
                <c:pt idx="506">
                  <c:v>2111</c:v>
                </c:pt>
                <c:pt idx="507">
                  <c:v>2112</c:v>
                </c:pt>
                <c:pt idx="508">
                  <c:v>2113</c:v>
                </c:pt>
                <c:pt idx="509">
                  <c:v>2114</c:v>
                </c:pt>
                <c:pt idx="510">
                  <c:v>2115</c:v>
                </c:pt>
                <c:pt idx="511">
                  <c:v>2116</c:v>
                </c:pt>
                <c:pt idx="512">
                  <c:v>2117</c:v>
                </c:pt>
                <c:pt idx="513">
                  <c:v>2118</c:v>
                </c:pt>
                <c:pt idx="514">
                  <c:v>2119</c:v>
                </c:pt>
              </c:numCache>
            </c:numRef>
          </c:xVal>
          <c:yVal>
            <c:numRef>
              <c:f>Graph!$C$1583:$C$2095</c:f>
              <c:numCache>
                <c:formatCode>General</c:formatCode>
                <c:ptCount val="513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4C-42FF-ABBD-40BA38DC510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Graph!$A$1582:$A$2096</c:f>
              <c:numCache>
                <c:formatCode>General</c:formatCode>
                <c:ptCount val="515"/>
                <c:pt idx="0">
                  <c:v>1605</c:v>
                </c:pt>
                <c:pt idx="1">
                  <c:v>1606</c:v>
                </c:pt>
                <c:pt idx="2">
                  <c:v>1607</c:v>
                </c:pt>
                <c:pt idx="3">
                  <c:v>1608</c:v>
                </c:pt>
                <c:pt idx="4">
                  <c:v>1609</c:v>
                </c:pt>
                <c:pt idx="5">
                  <c:v>1610</c:v>
                </c:pt>
                <c:pt idx="6">
                  <c:v>1611</c:v>
                </c:pt>
                <c:pt idx="7">
                  <c:v>1612</c:v>
                </c:pt>
                <c:pt idx="8">
                  <c:v>1613</c:v>
                </c:pt>
                <c:pt idx="9">
                  <c:v>1614</c:v>
                </c:pt>
                <c:pt idx="10">
                  <c:v>1615</c:v>
                </c:pt>
                <c:pt idx="11">
                  <c:v>1616</c:v>
                </c:pt>
                <c:pt idx="12">
                  <c:v>1617</c:v>
                </c:pt>
                <c:pt idx="13">
                  <c:v>1618</c:v>
                </c:pt>
                <c:pt idx="14">
                  <c:v>1619</c:v>
                </c:pt>
                <c:pt idx="15">
                  <c:v>1620</c:v>
                </c:pt>
                <c:pt idx="16">
                  <c:v>1621</c:v>
                </c:pt>
                <c:pt idx="17">
                  <c:v>1622</c:v>
                </c:pt>
                <c:pt idx="18">
                  <c:v>1623</c:v>
                </c:pt>
                <c:pt idx="19">
                  <c:v>1624</c:v>
                </c:pt>
                <c:pt idx="20">
                  <c:v>1625</c:v>
                </c:pt>
                <c:pt idx="21">
                  <c:v>1626</c:v>
                </c:pt>
                <c:pt idx="22">
                  <c:v>1627</c:v>
                </c:pt>
                <c:pt idx="23">
                  <c:v>1628</c:v>
                </c:pt>
                <c:pt idx="24">
                  <c:v>1629</c:v>
                </c:pt>
                <c:pt idx="25">
                  <c:v>1630</c:v>
                </c:pt>
                <c:pt idx="26">
                  <c:v>1631</c:v>
                </c:pt>
                <c:pt idx="27">
                  <c:v>1632</c:v>
                </c:pt>
                <c:pt idx="28">
                  <c:v>1633</c:v>
                </c:pt>
                <c:pt idx="29">
                  <c:v>1634</c:v>
                </c:pt>
                <c:pt idx="30">
                  <c:v>1635</c:v>
                </c:pt>
                <c:pt idx="31">
                  <c:v>1636</c:v>
                </c:pt>
                <c:pt idx="32">
                  <c:v>1637</c:v>
                </c:pt>
                <c:pt idx="33">
                  <c:v>1638</c:v>
                </c:pt>
                <c:pt idx="34">
                  <c:v>1639</c:v>
                </c:pt>
                <c:pt idx="35">
                  <c:v>1640</c:v>
                </c:pt>
                <c:pt idx="36">
                  <c:v>1641</c:v>
                </c:pt>
                <c:pt idx="37">
                  <c:v>1642</c:v>
                </c:pt>
                <c:pt idx="38">
                  <c:v>1643</c:v>
                </c:pt>
                <c:pt idx="39">
                  <c:v>1644</c:v>
                </c:pt>
                <c:pt idx="40">
                  <c:v>1645</c:v>
                </c:pt>
                <c:pt idx="41">
                  <c:v>1646</c:v>
                </c:pt>
                <c:pt idx="42">
                  <c:v>1647</c:v>
                </c:pt>
                <c:pt idx="43">
                  <c:v>1648</c:v>
                </c:pt>
                <c:pt idx="44">
                  <c:v>1649</c:v>
                </c:pt>
                <c:pt idx="45">
                  <c:v>1650</c:v>
                </c:pt>
                <c:pt idx="46">
                  <c:v>1651</c:v>
                </c:pt>
                <c:pt idx="47">
                  <c:v>1652</c:v>
                </c:pt>
                <c:pt idx="48">
                  <c:v>1653</c:v>
                </c:pt>
                <c:pt idx="49">
                  <c:v>1654</c:v>
                </c:pt>
                <c:pt idx="50">
                  <c:v>1655</c:v>
                </c:pt>
                <c:pt idx="51">
                  <c:v>1656</c:v>
                </c:pt>
                <c:pt idx="52">
                  <c:v>1657</c:v>
                </c:pt>
                <c:pt idx="53">
                  <c:v>1658</c:v>
                </c:pt>
                <c:pt idx="54">
                  <c:v>1659</c:v>
                </c:pt>
                <c:pt idx="55">
                  <c:v>1660</c:v>
                </c:pt>
                <c:pt idx="56">
                  <c:v>1661</c:v>
                </c:pt>
                <c:pt idx="57">
                  <c:v>1662</c:v>
                </c:pt>
                <c:pt idx="58">
                  <c:v>1663</c:v>
                </c:pt>
                <c:pt idx="59">
                  <c:v>1664</c:v>
                </c:pt>
                <c:pt idx="60">
                  <c:v>1665</c:v>
                </c:pt>
                <c:pt idx="61">
                  <c:v>1666</c:v>
                </c:pt>
                <c:pt idx="62">
                  <c:v>1667</c:v>
                </c:pt>
                <c:pt idx="63">
                  <c:v>1668</c:v>
                </c:pt>
                <c:pt idx="64">
                  <c:v>1669</c:v>
                </c:pt>
                <c:pt idx="65">
                  <c:v>1670</c:v>
                </c:pt>
                <c:pt idx="66">
                  <c:v>1671</c:v>
                </c:pt>
                <c:pt idx="67">
                  <c:v>1672</c:v>
                </c:pt>
                <c:pt idx="68">
                  <c:v>1673</c:v>
                </c:pt>
                <c:pt idx="69">
                  <c:v>1674</c:v>
                </c:pt>
                <c:pt idx="70">
                  <c:v>1675</c:v>
                </c:pt>
                <c:pt idx="71">
                  <c:v>1676</c:v>
                </c:pt>
                <c:pt idx="72">
                  <c:v>1677</c:v>
                </c:pt>
                <c:pt idx="73">
                  <c:v>1678</c:v>
                </c:pt>
                <c:pt idx="74">
                  <c:v>1679</c:v>
                </c:pt>
                <c:pt idx="75">
                  <c:v>1680</c:v>
                </c:pt>
                <c:pt idx="76">
                  <c:v>1681</c:v>
                </c:pt>
                <c:pt idx="77">
                  <c:v>1682</c:v>
                </c:pt>
                <c:pt idx="78">
                  <c:v>1683</c:v>
                </c:pt>
                <c:pt idx="79">
                  <c:v>1684</c:v>
                </c:pt>
                <c:pt idx="80">
                  <c:v>1685</c:v>
                </c:pt>
                <c:pt idx="81">
                  <c:v>1686</c:v>
                </c:pt>
                <c:pt idx="82">
                  <c:v>1687</c:v>
                </c:pt>
                <c:pt idx="83">
                  <c:v>1688</c:v>
                </c:pt>
                <c:pt idx="84">
                  <c:v>1689</c:v>
                </c:pt>
                <c:pt idx="85">
                  <c:v>1690</c:v>
                </c:pt>
                <c:pt idx="86">
                  <c:v>1691</c:v>
                </c:pt>
                <c:pt idx="87">
                  <c:v>1692</c:v>
                </c:pt>
                <c:pt idx="88">
                  <c:v>1693</c:v>
                </c:pt>
                <c:pt idx="89">
                  <c:v>1694</c:v>
                </c:pt>
                <c:pt idx="90">
                  <c:v>1695</c:v>
                </c:pt>
                <c:pt idx="91">
                  <c:v>1696</c:v>
                </c:pt>
                <c:pt idx="92">
                  <c:v>1697</c:v>
                </c:pt>
                <c:pt idx="93">
                  <c:v>1698</c:v>
                </c:pt>
                <c:pt idx="94">
                  <c:v>1699</c:v>
                </c:pt>
                <c:pt idx="95">
                  <c:v>1700</c:v>
                </c:pt>
                <c:pt idx="96">
                  <c:v>1701</c:v>
                </c:pt>
                <c:pt idx="97">
                  <c:v>1702</c:v>
                </c:pt>
                <c:pt idx="98">
                  <c:v>1703</c:v>
                </c:pt>
                <c:pt idx="99">
                  <c:v>1704</c:v>
                </c:pt>
                <c:pt idx="100">
                  <c:v>1705</c:v>
                </c:pt>
                <c:pt idx="101">
                  <c:v>1706</c:v>
                </c:pt>
                <c:pt idx="102">
                  <c:v>1707</c:v>
                </c:pt>
                <c:pt idx="103">
                  <c:v>1708</c:v>
                </c:pt>
                <c:pt idx="104">
                  <c:v>1709</c:v>
                </c:pt>
                <c:pt idx="105">
                  <c:v>1710</c:v>
                </c:pt>
                <c:pt idx="106">
                  <c:v>1711</c:v>
                </c:pt>
                <c:pt idx="107">
                  <c:v>1712</c:v>
                </c:pt>
                <c:pt idx="108">
                  <c:v>1713</c:v>
                </c:pt>
                <c:pt idx="109">
                  <c:v>1714</c:v>
                </c:pt>
                <c:pt idx="110">
                  <c:v>1715</c:v>
                </c:pt>
                <c:pt idx="111">
                  <c:v>1716</c:v>
                </c:pt>
                <c:pt idx="112">
                  <c:v>1717</c:v>
                </c:pt>
                <c:pt idx="113">
                  <c:v>1718</c:v>
                </c:pt>
                <c:pt idx="114">
                  <c:v>1719</c:v>
                </c:pt>
                <c:pt idx="115">
                  <c:v>1720</c:v>
                </c:pt>
                <c:pt idx="116">
                  <c:v>1721</c:v>
                </c:pt>
                <c:pt idx="117">
                  <c:v>1722</c:v>
                </c:pt>
                <c:pt idx="118">
                  <c:v>1723</c:v>
                </c:pt>
                <c:pt idx="119">
                  <c:v>1724</c:v>
                </c:pt>
                <c:pt idx="120">
                  <c:v>1725</c:v>
                </c:pt>
                <c:pt idx="121">
                  <c:v>1726</c:v>
                </c:pt>
                <c:pt idx="122">
                  <c:v>1727</c:v>
                </c:pt>
                <c:pt idx="123">
                  <c:v>1728</c:v>
                </c:pt>
                <c:pt idx="124">
                  <c:v>1729</c:v>
                </c:pt>
                <c:pt idx="125">
                  <c:v>1730</c:v>
                </c:pt>
                <c:pt idx="126">
                  <c:v>1731</c:v>
                </c:pt>
                <c:pt idx="127">
                  <c:v>1732</c:v>
                </c:pt>
                <c:pt idx="128">
                  <c:v>1733</c:v>
                </c:pt>
                <c:pt idx="129">
                  <c:v>1734</c:v>
                </c:pt>
                <c:pt idx="130">
                  <c:v>1735</c:v>
                </c:pt>
                <c:pt idx="131">
                  <c:v>1736</c:v>
                </c:pt>
                <c:pt idx="132">
                  <c:v>1737</c:v>
                </c:pt>
                <c:pt idx="133">
                  <c:v>1738</c:v>
                </c:pt>
                <c:pt idx="134">
                  <c:v>1739</c:v>
                </c:pt>
                <c:pt idx="135">
                  <c:v>1740</c:v>
                </c:pt>
                <c:pt idx="136">
                  <c:v>1741</c:v>
                </c:pt>
                <c:pt idx="137">
                  <c:v>1742</c:v>
                </c:pt>
                <c:pt idx="138">
                  <c:v>1743</c:v>
                </c:pt>
                <c:pt idx="139">
                  <c:v>1744</c:v>
                </c:pt>
                <c:pt idx="140">
                  <c:v>1745</c:v>
                </c:pt>
                <c:pt idx="141">
                  <c:v>1746</c:v>
                </c:pt>
                <c:pt idx="142">
                  <c:v>1747</c:v>
                </c:pt>
                <c:pt idx="143">
                  <c:v>1748</c:v>
                </c:pt>
                <c:pt idx="144">
                  <c:v>1749</c:v>
                </c:pt>
                <c:pt idx="145">
                  <c:v>1750</c:v>
                </c:pt>
                <c:pt idx="146">
                  <c:v>1751</c:v>
                </c:pt>
                <c:pt idx="147">
                  <c:v>1752</c:v>
                </c:pt>
                <c:pt idx="148">
                  <c:v>1753</c:v>
                </c:pt>
                <c:pt idx="149">
                  <c:v>1754</c:v>
                </c:pt>
                <c:pt idx="150">
                  <c:v>1755</c:v>
                </c:pt>
                <c:pt idx="151">
                  <c:v>1756</c:v>
                </c:pt>
                <c:pt idx="152">
                  <c:v>1757</c:v>
                </c:pt>
                <c:pt idx="153">
                  <c:v>1758</c:v>
                </c:pt>
                <c:pt idx="154">
                  <c:v>1759</c:v>
                </c:pt>
                <c:pt idx="155">
                  <c:v>1760</c:v>
                </c:pt>
                <c:pt idx="156">
                  <c:v>1761</c:v>
                </c:pt>
                <c:pt idx="157">
                  <c:v>1762</c:v>
                </c:pt>
                <c:pt idx="158">
                  <c:v>1763</c:v>
                </c:pt>
                <c:pt idx="159">
                  <c:v>1764</c:v>
                </c:pt>
                <c:pt idx="160">
                  <c:v>1765</c:v>
                </c:pt>
                <c:pt idx="161">
                  <c:v>1766</c:v>
                </c:pt>
                <c:pt idx="162">
                  <c:v>1767</c:v>
                </c:pt>
                <c:pt idx="163">
                  <c:v>1768</c:v>
                </c:pt>
                <c:pt idx="164">
                  <c:v>1769</c:v>
                </c:pt>
                <c:pt idx="165">
                  <c:v>1770</c:v>
                </c:pt>
                <c:pt idx="166">
                  <c:v>1771</c:v>
                </c:pt>
                <c:pt idx="167">
                  <c:v>1772</c:v>
                </c:pt>
                <c:pt idx="168">
                  <c:v>1773</c:v>
                </c:pt>
                <c:pt idx="169">
                  <c:v>1774</c:v>
                </c:pt>
                <c:pt idx="170">
                  <c:v>1775</c:v>
                </c:pt>
                <c:pt idx="171">
                  <c:v>1776</c:v>
                </c:pt>
                <c:pt idx="172">
                  <c:v>1777</c:v>
                </c:pt>
                <c:pt idx="173">
                  <c:v>1778</c:v>
                </c:pt>
                <c:pt idx="174">
                  <c:v>1779</c:v>
                </c:pt>
                <c:pt idx="175">
                  <c:v>1780</c:v>
                </c:pt>
                <c:pt idx="176">
                  <c:v>1781</c:v>
                </c:pt>
                <c:pt idx="177">
                  <c:v>1782</c:v>
                </c:pt>
                <c:pt idx="178">
                  <c:v>1783</c:v>
                </c:pt>
                <c:pt idx="179">
                  <c:v>1784</c:v>
                </c:pt>
                <c:pt idx="180">
                  <c:v>1785</c:v>
                </c:pt>
                <c:pt idx="181">
                  <c:v>1786</c:v>
                </c:pt>
                <c:pt idx="182">
                  <c:v>1787</c:v>
                </c:pt>
                <c:pt idx="183">
                  <c:v>1788</c:v>
                </c:pt>
                <c:pt idx="184">
                  <c:v>1789</c:v>
                </c:pt>
                <c:pt idx="185">
                  <c:v>1790</c:v>
                </c:pt>
                <c:pt idx="186">
                  <c:v>1791</c:v>
                </c:pt>
                <c:pt idx="187">
                  <c:v>1792</c:v>
                </c:pt>
                <c:pt idx="188">
                  <c:v>1793</c:v>
                </c:pt>
                <c:pt idx="189">
                  <c:v>1794</c:v>
                </c:pt>
                <c:pt idx="190">
                  <c:v>1795</c:v>
                </c:pt>
                <c:pt idx="191">
                  <c:v>1796</c:v>
                </c:pt>
                <c:pt idx="192">
                  <c:v>1797</c:v>
                </c:pt>
                <c:pt idx="193">
                  <c:v>1798</c:v>
                </c:pt>
                <c:pt idx="194">
                  <c:v>1799</c:v>
                </c:pt>
                <c:pt idx="195">
                  <c:v>1800</c:v>
                </c:pt>
                <c:pt idx="196">
                  <c:v>1801</c:v>
                </c:pt>
                <c:pt idx="197">
                  <c:v>1802</c:v>
                </c:pt>
                <c:pt idx="198">
                  <c:v>1803</c:v>
                </c:pt>
                <c:pt idx="199">
                  <c:v>1804</c:v>
                </c:pt>
                <c:pt idx="200">
                  <c:v>1805</c:v>
                </c:pt>
                <c:pt idx="201">
                  <c:v>1806</c:v>
                </c:pt>
                <c:pt idx="202">
                  <c:v>1807</c:v>
                </c:pt>
                <c:pt idx="203">
                  <c:v>1808</c:v>
                </c:pt>
                <c:pt idx="204">
                  <c:v>1809</c:v>
                </c:pt>
                <c:pt idx="205">
                  <c:v>1810</c:v>
                </c:pt>
                <c:pt idx="206">
                  <c:v>1811</c:v>
                </c:pt>
                <c:pt idx="207">
                  <c:v>1812</c:v>
                </c:pt>
                <c:pt idx="208">
                  <c:v>1813</c:v>
                </c:pt>
                <c:pt idx="209">
                  <c:v>1814</c:v>
                </c:pt>
                <c:pt idx="210">
                  <c:v>1815</c:v>
                </c:pt>
                <c:pt idx="211">
                  <c:v>1816</c:v>
                </c:pt>
                <c:pt idx="212">
                  <c:v>1817</c:v>
                </c:pt>
                <c:pt idx="213">
                  <c:v>1818</c:v>
                </c:pt>
                <c:pt idx="214">
                  <c:v>1819</c:v>
                </c:pt>
                <c:pt idx="215">
                  <c:v>1820</c:v>
                </c:pt>
                <c:pt idx="216">
                  <c:v>1821</c:v>
                </c:pt>
                <c:pt idx="217">
                  <c:v>1822</c:v>
                </c:pt>
                <c:pt idx="218">
                  <c:v>1823</c:v>
                </c:pt>
                <c:pt idx="219">
                  <c:v>1824</c:v>
                </c:pt>
                <c:pt idx="220">
                  <c:v>1825</c:v>
                </c:pt>
                <c:pt idx="221">
                  <c:v>1826</c:v>
                </c:pt>
                <c:pt idx="222">
                  <c:v>1827</c:v>
                </c:pt>
                <c:pt idx="223">
                  <c:v>1828</c:v>
                </c:pt>
                <c:pt idx="224">
                  <c:v>1829</c:v>
                </c:pt>
                <c:pt idx="225">
                  <c:v>1830</c:v>
                </c:pt>
                <c:pt idx="226">
                  <c:v>1831</c:v>
                </c:pt>
                <c:pt idx="227">
                  <c:v>1832</c:v>
                </c:pt>
                <c:pt idx="228">
                  <c:v>1833</c:v>
                </c:pt>
                <c:pt idx="229">
                  <c:v>1834</c:v>
                </c:pt>
                <c:pt idx="230">
                  <c:v>1835</c:v>
                </c:pt>
                <c:pt idx="231">
                  <c:v>1836</c:v>
                </c:pt>
                <c:pt idx="232">
                  <c:v>1837</c:v>
                </c:pt>
                <c:pt idx="233">
                  <c:v>1838</c:v>
                </c:pt>
                <c:pt idx="234">
                  <c:v>1839</c:v>
                </c:pt>
                <c:pt idx="235">
                  <c:v>1840</c:v>
                </c:pt>
                <c:pt idx="236">
                  <c:v>1841</c:v>
                </c:pt>
                <c:pt idx="237">
                  <c:v>1842</c:v>
                </c:pt>
                <c:pt idx="238">
                  <c:v>1843</c:v>
                </c:pt>
                <c:pt idx="239">
                  <c:v>1844</c:v>
                </c:pt>
                <c:pt idx="240">
                  <c:v>1845</c:v>
                </c:pt>
                <c:pt idx="241">
                  <c:v>1846</c:v>
                </c:pt>
                <c:pt idx="242">
                  <c:v>1847</c:v>
                </c:pt>
                <c:pt idx="243">
                  <c:v>1848</c:v>
                </c:pt>
                <c:pt idx="244">
                  <c:v>1849</c:v>
                </c:pt>
                <c:pt idx="245">
                  <c:v>1850</c:v>
                </c:pt>
                <c:pt idx="246">
                  <c:v>1851</c:v>
                </c:pt>
                <c:pt idx="247">
                  <c:v>1852</c:v>
                </c:pt>
                <c:pt idx="248">
                  <c:v>1853</c:v>
                </c:pt>
                <c:pt idx="249">
                  <c:v>1854</c:v>
                </c:pt>
                <c:pt idx="250">
                  <c:v>1855</c:v>
                </c:pt>
                <c:pt idx="251">
                  <c:v>1856</c:v>
                </c:pt>
                <c:pt idx="252">
                  <c:v>1857</c:v>
                </c:pt>
                <c:pt idx="253">
                  <c:v>1858</c:v>
                </c:pt>
                <c:pt idx="254">
                  <c:v>1859</c:v>
                </c:pt>
                <c:pt idx="255">
                  <c:v>1860</c:v>
                </c:pt>
                <c:pt idx="256">
                  <c:v>1861</c:v>
                </c:pt>
                <c:pt idx="257">
                  <c:v>1862</c:v>
                </c:pt>
                <c:pt idx="258">
                  <c:v>1863</c:v>
                </c:pt>
                <c:pt idx="259">
                  <c:v>1864</c:v>
                </c:pt>
                <c:pt idx="260">
                  <c:v>1865</c:v>
                </c:pt>
                <c:pt idx="261">
                  <c:v>1866</c:v>
                </c:pt>
                <c:pt idx="262">
                  <c:v>1867</c:v>
                </c:pt>
                <c:pt idx="263">
                  <c:v>1868</c:v>
                </c:pt>
                <c:pt idx="264">
                  <c:v>1869</c:v>
                </c:pt>
                <c:pt idx="265">
                  <c:v>1870</c:v>
                </c:pt>
                <c:pt idx="266">
                  <c:v>1871</c:v>
                </c:pt>
                <c:pt idx="267">
                  <c:v>1872</c:v>
                </c:pt>
                <c:pt idx="268">
                  <c:v>1873</c:v>
                </c:pt>
                <c:pt idx="269">
                  <c:v>1874</c:v>
                </c:pt>
                <c:pt idx="270">
                  <c:v>1875</c:v>
                </c:pt>
                <c:pt idx="271">
                  <c:v>1876</c:v>
                </c:pt>
                <c:pt idx="272">
                  <c:v>1877</c:v>
                </c:pt>
                <c:pt idx="273">
                  <c:v>1878</c:v>
                </c:pt>
                <c:pt idx="274">
                  <c:v>1879</c:v>
                </c:pt>
                <c:pt idx="275">
                  <c:v>1880</c:v>
                </c:pt>
                <c:pt idx="276">
                  <c:v>1881</c:v>
                </c:pt>
                <c:pt idx="277">
                  <c:v>1882</c:v>
                </c:pt>
                <c:pt idx="278">
                  <c:v>1883</c:v>
                </c:pt>
                <c:pt idx="279">
                  <c:v>1884</c:v>
                </c:pt>
                <c:pt idx="280">
                  <c:v>1885</c:v>
                </c:pt>
                <c:pt idx="281">
                  <c:v>1886</c:v>
                </c:pt>
                <c:pt idx="282">
                  <c:v>1887</c:v>
                </c:pt>
                <c:pt idx="283">
                  <c:v>1888</c:v>
                </c:pt>
                <c:pt idx="284">
                  <c:v>1889</c:v>
                </c:pt>
                <c:pt idx="285">
                  <c:v>1890</c:v>
                </c:pt>
                <c:pt idx="286">
                  <c:v>1891</c:v>
                </c:pt>
                <c:pt idx="287">
                  <c:v>1892</c:v>
                </c:pt>
                <c:pt idx="288">
                  <c:v>1893</c:v>
                </c:pt>
                <c:pt idx="289">
                  <c:v>1894</c:v>
                </c:pt>
                <c:pt idx="290">
                  <c:v>1895</c:v>
                </c:pt>
                <c:pt idx="291">
                  <c:v>1896</c:v>
                </c:pt>
                <c:pt idx="292">
                  <c:v>1897</c:v>
                </c:pt>
                <c:pt idx="293">
                  <c:v>1898</c:v>
                </c:pt>
                <c:pt idx="294">
                  <c:v>1899</c:v>
                </c:pt>
                <c:pt idx="295">
                  <c:v>1900</c:v>
                </c:pt>
                <c:pt idx="296">
                  <c:v>1901</c:v>
                </c:pt>
                <c:pt idx="297">
                  <c:v>1902</c:v>
                </c:pt>
                <c:pt idx="298">
                  <c:v>1903</c:v>
                </c:pt>
                <c:pt idx="299">
                  <c:v>1904</c:v>
                </c:pt>
                <c:pt idx="300">
                  <c:v>1905</c:v>
                </c:pt>
                <c:pt idx="301">
                  <c:v>1906</c:v>
                </c:pt>
                <c:pt idx="302">
                  <c:v>1907</c:v>
                </c:pt>
                <c:pt idx="303">
                  <c:v>1908</c:v>
                </c:pt>
                <c:pt idx="304">
                  <c:v>1909</c:v>
                </c:pt>
                <c:pt idx="305">
                  <c:v>1910</c:v>
                </c:pt>
                <c:pt idx="306">
                  <c:v>1911</c:v>
                </c:pt>
                <c:pt idx="307">
                  <c:v>1912</c:v>
                </c:pt>
                <c:pt idx="308">
                  <c:v>1913</c:v>
                </c:pt>
                <c:pt idx="309">
                  <c:v>1914</c:v>
                </c:pt>
                <c:pt idx="310">
                  <c:v>1915</c:v>
                </c:pt>
                <c:pt idx="311">
                  <c:v>1916</c:v>
                </c:pt>
                <c:pt idx="312">
                  <c:v>1917</c:v>
                </c:pt>
                <c:pt idx="313">
                  <c:v>1918</c:v>
                </c:pt>
                <c:pt idx="314">
                  <c:v>1919</c:v>
                </c:pt>
                <c:pt idx="315">
                  <c:v>1920</c:v>
                </c:pt>
                <c:pt idx="316">
                  <c:v>1921</c:v>
                </c:pt>
                <c:pt idx="317">
                  <c:v>1922</c:v>
                </c:pt>
                <c:pt idx="318">
                  <c:v>1923</c:v>
                </c:pt>
                <c:pt idx="319">
                  <c:v>1924</c:v>
                </c:pt>
                <c:pt idx="320">
                  <c:v>1925</c:v>
                </c:pt>
                <c:pt idx="321">
                  <c:v>1926</c:v>
                </c:pt>
                <c:pt idx="322">
                  <c:v>1927</c:v>
                </c:pt>
                <c:pt idx="323">
                  <c:v>1928</c:v>
                </c:pt>
                <c:pt idx="324">
                  <c:v>1929</c:v>
                </c:pt>
                <c:pt idx="325">
                  <c:v>1930</c:v>
                </c:pt>
                <c:pt idx="326">
                  <c:v>1931</c:v>
                </c:pt>
                <c:pt idx="327">
                  <c:v>1932</c:v>
                </c:pt>
                <c:pt idx="328">
                  <c:v>1933</c:v>
                </c:pt>
                <c:pt idx="329">
                  <c:v>1934</c:v>
                </c:pt>
                <c:pt idx="330">
                  <c:v>1935</c:v>
                </c:pt>
                <c:pt idx="331">
                  <c:v>1936</c:v>
                </c:pt>
                <c:pt idx="332">
                  <c:v>1937</c:v>
                </c:pt>
                <c:pt idx="333">
                  <c:v>1938</c:v>
                </c:pt>
                <c:pt idx="334">
                  <c:v>1939</c:v>
                </c:pt>
                <c:pt idx="335">
                  <c:v>1940</c:v>
                </c:pt>
                <c:pt idx="336">
                  <c:v>1941</c:v>
                </c:pt>
                <c:pt idx="337">
                  <c:v>1942</c:v>
                </c:pt>
                <c:pt idx="338">
                  <c:v>1943</c:v>
                </c:pt>
                <c:pt idx="339">
                  <c:v>1944</c:v>
                </c:pt>
                <c:pt idx="340">
                  <c:v>1945</c:v>
                </c:pt>
                <c:pt idx="341">
                  <c:v>1946</c:v>
                </c:pt>
                <c:pt idx="342">
                  <c:v>1947</c:v>
                </c:pt>
                <c:pt idx="343">
                  <c:v>1948</c:v>
                </c:pt>
                <c:pt idx="344">
                  <c:v>1949</c:v>
                </c:pt>
                <c:pt idx="345">
                  <c:v>1950</c:v>
                </c:pt>
                <c:pt idx="346">
                  <c:v>1951</c:v>
                </c:pt>
                <c:pt idx="347">
                  <c:v>1952</c:v>
                </c:pt>
                <c:pt idx="348">
                  <c:v>1953</c:v>
                </c:pt>
                <c:pt idx="349">
                  <c:v>1954</c:v>
                </c:pt>
                <c:pt idx="350">
                  <c:v>1955</c:v>
                </c:pt>
                <c:pt idx="351">
                  <c:v>1956</c:v>
                </c:pt>
                <c:pt idx="352">
                  <c:v>1957</c:v>
                </c:pt>
                <c:pt idx="353">
                  <c:v>1958</c:v>
                </c:pt>
                <c:pt idx="354">
                  <c:v>1959</c:v>
                </c:pt>
                <c:pt idx="355">
                  <c:v>1960</c:v>
                </c:pt>
                <c:pt idx="356">
                  <c:v>1961</c:v>
                </c:pt>
                <c:pt idx="357">
                  <c:v>1962</c:v>
                </c:pt>
                <c:pt idx="358">
                  <c:v>1963</c:v>
                </c:pt>
                <c:pt idx="359">
                  <c:v>1964</c:v>
                </c:pt>
                <c:pt idx="360">
                  <c:v>1965</c:v>
                </c:pt>
                <c:pt idx="361">
                  <c:v>1966</c:v>
                </c:pt>
                <c:pt idx="362">
                  <c:v>1967</c:v>
                </c:pt>
                <c:pt idx="363">
                  <c:v>1968</c:v>
                </c:pt>
                <c:pt idx="364">
                  <c:v>1969</c:v>
                </c:pt>
                <c:pt idx="365">
                  <c:v>1970</c:v>
                </c:pt>
                <c:pt idx="366">
                  <c:v>1971</c:v>
                </c:pt>
                <c:pt idx="367">
                  <c:v>1972</c:v>
                </c:pt>
                <c:pt idx="368">
                  <c:v>1973</c:v>
                </c:pt>
                <c:pt idx="369">
                  <c:v>1974</c:v>
                </c:pt>
                <c:pt idx="370">
                  <c:v>1975</c:v>
                </c:pt>
                <c:pt idx="371">
                  <c:v>1976</c:v>
                </c:pt>
                <c:pt idx="372">
                  <c:v>1977</c:v>
                </c:pt>
                <c:pt idx="373">
                  <c:v>1978</c:v>
                </c:pt>
                <c:pt idx="374">
                  <c:v>1979</c:v>
                </c:pt>
                <c:pt idx="375">
                  <c:v>1980</c:v>
                </c:pt>
                <c:pt idx="376">
                  <c:v>1981</c:v>
                </c:pt>
                <c:pt idx="377">
                  <c:v>1982</c:v>
                </c:pt>
                <c:pt idx="378">
                  <c:v>1983</c:v>
                </c:pt>
                <c:pt idx="379">
                  <c:v>1984</c:v>
                </c:pt>
                <c:pt idx="380">
                  <c:v>1985</c:v>
                </c:pt>
                <c:pt idx="381">
                  <c:v>1986</c:v>
                </c:pt>
                <c:pt idx="382">
                  <c:v>1987</c:v>
                </c:pt>
                <c:pt idx="383">
                  <c:v>1988</c:v>
                </c:pt>
                <c:pt idx="384">
                  <c:v>1989</c:v>
                </c:pt>
                <c:pt idx="385">
                  <c:v>1990</c:v>
                </c:pt>
                <c:pt idx="386">
                  <c:v>1991</c:v>
                </c:pt>
                <c:pt idx="387">
                  <c:v>1992</c:v>
                </c:pt>
                <c:pt idx="388">
                  <c:v>1993</c:v>
                </c:pt>
                <c:pt idx="389">
                  <c:v>1994</c:v>
                </c:pt>
                <c:pt idx="390">
                  <c:v>1995</c:v>
                </c:pt>
                <c:pt idx="391">
                  <c:v>1996</c:v>
                </c:pt>
                <c:pt idx="392">
                  <c:v>1997</c:v>
                </c:pt>
                <c:pt idx="393">
                  <c:v>1998</c:v>
                </c:pt>
                <c:pt idx="394">
                  <c:v>1999</c:v>
                </c:pt>
                <c:pt idx="395">
                  <c:v>2000</c:v>
                </c:pt>
                <c:pt idx="396">
                  <c:v>2001</c:v>
                </c:pt>
                <c:pt idx="397">
                  <c:v>2002</c:v>
                </c:pt>
                <c:pt idx="398">
                  <c:v>2003</c:v>
                </c:pt>
                <c:pt idx="399">
                  <c:v>2004</c:v>
                </c:pt>
                <c:pt idx="400">
                  <c:v>2005</c:v>
                </c:pt>
                <c:pt idx="401">
                  <c:v>2006</c:v>
                </c:pt>
                <c:pt idx="402">
                  <c:v>2007</c:v>
                </c:pt>
                <c:pt idx="403">
                  <c:v>2008</c:v>
                </c:pt>
                <c:pt idx="404">
                  <c:v>2009</c:v>
                </c:pt>
                <c:pt idx="405">
                  <c:v>2010</c:v>
                </c:pt>
                <c:pt idx="406">
                  <c:v>2011</c:v>
                </c:pt>
                <c:pt idx="407">
                  <c:v>2012</c:v>
                </c:pt>
                <c:pt idx="408">
                  <c:v>2013</c:v>
                </c:pt>
                <c:pt idx="409">
                  <c:v>2014</c:v>
                </c:pt>
                <c:pt idx="410">
                  <c:v>2015</c:v>
                </c:pt>
                <c:pt idx="411">
                  <c:v>2016</c:v>
                </c:pt>
                <c:pt idx="412">
                  <c:v>2017</c:v>
                </c:pt>
                <c:pt idx="413">
                  <c:v>2018</c:v>
                </c:pt>
                <c:pt idx="414">
                  <c:v>2019</c:v>
                </c:pt>
                <c:pt idx="415">
                  <c:v>2020</c:v>
                </c:pt>
                <c:pt idx="416">
                  <c:v>2021</c:v>
                </c:pt>
                <c:pt idx="417">
                  <c:v>2022</c:v>
                </c:pt>
                <c:pt idx="418">
                  <c:v>2023</c:v>
                </c:pt>
                <c:pt idx="419">
                  <c:v>2024</c:v>
                </c:pt>
                <c:pt idx="420">
                  <c:v>2025</c:v>
                </c:pt>
                <c:pt idx="421">
                  <c:v>2026</c:v>
                </c:pt>
                <c:pt idx="422">
                  <c:v>2027</c:v>
                </c:pt>
                <c:pt idx="423">
                  <c:v>2028</c:v>
                </c:pt>
                <c:pt idx="424">
                  <c:v>2029</c:v>
                </c:pt>
                <c:pt idx="425">
                  <c:v>2030</c:v>
                </c:pt>
                <c:pt idx="426">
                  <c:v>2031</c:v>
                </c:pt>
                <c:pt idx="427">
                  <c:v>2032</c:v>
                </c:pt>
                <c:pt idx="428">
                  <c:v>2033</c:v>
                </c:pt>
                <c:pt idx="429">
                  <c:v>2034</c:v>
                </c:pt>
                <c:pt idx="430">
                  <c:v>2035</c:v>
                </c:pt>
                <c:pt idx="431">
                  <c:v>2036</c:v>
                </c:pt>
                <c:pt idx="432">
                  <c:v>2037</c:v>
                </c:pt>
                <c:pt idx="433">
                  <c:v>2038</c:v>
                </c:pt>
                <c:pt idx="434">
                  <c:v>2039</c:v>
                </c:pt>
                <c:pt idx="435">
                  <c:v>2040</c:v>
                </c:pt>
                <c:pt idx="436">
                  <c:v>2041</c:v>
                </c:pt>
                <c:pt idx="437">
                  <c:v>2042</c:v>
                </c:pt>
                <c:pt idx="438">
                  <c:v>2043</c:v>
                </c:pt>
                <c:pt idx="439">
                  <c:v>2044</c:v>
                </c:pt>
                <c:pt idx="440">
                  <c:v>2045</c:v>
                </c:pt>
                <c:pt idx="441">
                  <c:v>2046</c:v>
                </c:pt>
                <c:pt idx="442">
                  <c:v>2047</c:v>
                </c:pt>
                <c:pt idx="443">
                  <c:v>2048</c:v>
                </c:pt>
                <c:pt idx="444">
                  <c:v>2049</c:v>
                </c:pt>
                <c:pt idx="445">
                  <c:v>2050</c:v>
                </c:pt>
                <c:pt idx="446">
                  <c:v>2051</c:v>
                </c:pt>
                <c:pt idx="447">
                  <c:v>2052</c:v>
                </c:pt>
                <c:pt idx="448">
                  <c:v>2053</c:v>
                </c:pt>
                <c:pt idx="449">
                  <c:v>2054</c:v>
                </c:pt>
                <c:pt idx="450">
                  <c:v>2055</c:v>
                </c:pt>
                <c:pt idx="451">
                  <c:v>2056</c:v>
                </c:pt>
                <c:pt idx="452">
                  <c:v>2057</c:v>
                </c:pt>
                <c:pt idx="453">
                  <c:v>2058</c:v>
                </c:pt>
                <c:pt idx="454">
                  <c:v>2059</c:v>
                </c:pt>
                <c:pt idx="455">
                  <c:v>2060</c:v>
                </c:pt>
                <c:pt idx="456">
                  <c:v>2061</c:v>
                </c:pt>
                <c:pt idx="457">
                  <c:v>2062</c:v>
                </c:pt>
                <c:pt idx="458">
                  <c:v>2063</c:v>
                </c:pt>
                <c:pt idx="459">
                  <c:v>2064</c:v>
                </c:pt>
                <c:pt idx="460">
                  <c:v>2065</c:v>
                </c:pt>
                <c:pt idx="461">
                  <c:v>2066</c:v>
                </c:pt>
                <c:pt idx="462">
                  <c:v>2067</c:v>
                </c:pt>
                <c:pt idx="463">
                  <c:v>2068</c:v>
                </c:pt>
                <c:pt idx="464">
                  <c:v>2069</c:v>
                </c:pt>
                <c:pt idx="465">
                  <c:v>2070</c:v>
                </c:pt>
                <c:pt idx="466">
                  <c:v>2071</c:v>
                </c:pt>
                <c:pt idx="467">
                  <c:v>2072</c:v>
                </c:pt>
                <c:pt idx="468">
                  <c:v>2073</c:v>
                </c:pt>
                <c:pt idx="469">
                  <c:v>2074</c:v>
                </c:pt>
                <c:pt idx="470">
                  <c:v>2075</c:v>
                </c:pt>
                <c:pt idx="471">
                  <c:v>2076</c:v>
                </c:pt>
                <c:pt idx="472">
                  <c:v>2077</c:v>
                </c:pt>
                <c:pt idx="473">
                  <c:v>2078</c:v>
                </c:pt>
                <c:pt idx="474">
                  <c:v>2079</c:v>
                </c:pt>
                <c:pt idx="475">
                  <c:v>2080</c:v>
                </c:pt>
                <c:pt idx="476">
                  <c:v>2081</c:v>
                </c:pt>
                <c:pt idx="477">
                  <c:v>2082</c:v>
                </c:pt>
                <c:pt idx="478">
                  <c:v>2083</c:v>
                </c:pt>
                <c:pt idx="479">
                  <c:v>2084</c:v>
                </c:pt>
                <c:pt idx="480">
                  <c:v>2085</c:v>
                </c:pt>
                <c:pt idx="481">
                  <c:v>2086</c:v>
                </c:pt>
                <c:pt idx="482">
                  <c:v>2087</c:v>
                </c:pt>
                <c:pt idx="483">
                  <c:v>2088</c:v>
                </c:pt>
                <c:pt idx="484">
                  <c:v>2089</c:v>
                </c:pt>
                <c:pt idx="485">
                  <c:v>2090</c:v>
                </c:pt>
                <c:pt idx="486">
                  <c:v>2091</c:v>
                </c:pt>
                <c:pt idx="487">
                  <c:v>2092</c:v>
                </c:pt>
                <c:pt idx="488">
                  <c:v>2093</c:v>
                </c:pt>
                <c:pt idx="489">
                  <c:v>2094</c:v>
                </c:pt>
                <c:pt idx="490">
                  <c:v>2095</c:v>
                </c:pt>
                <c:pt idx="491">
                  <c:v>2096</c:v>
                </c:pt>
                <c:pt idx="492">
                  <c:v>2097</c:v>
                </c:pt>
                <c:pt idx="493">
                  <c:v>2098</c:v>
                </c:pt>
                <c:pt idx="494">
                  <c:v>2099</c:v>
                </c:pt>
                <c:pt idx="495">
                  <c:v>2100</c:v>
                </c:pt>
                <c:pt idx="496">
                  <c:v>2101</c:v>
                </c:pt>
                <c:pt idx="497">
                  <c:v>2102</c:v>
                </c:pt>
                <c:pt idx="498">
                  <c:v>2103</c:v>
                </c:pt>
                <c:pt idx="499">
                  <c:v>2104</c:v>
                </c:pt>
                <c:pt idx="500">
                  <c:v>2105</c:v>
                </c:pt>
                <c:pt idx="501">
                  <c:v>2106</c:v>
                </c:pt>
                <c:pt idx="502">
                  <c:v>2107</c:v>
                </c:pt>
                <c:pt idx="503">
                  <c:v>2108</c:v>
                </c:pt>
                <c:pt idx="504">
                  <c:v>2109</c:v>
                </c:pt>
                <c:pt idx="505">
                  <c:v>2110</c:v>
                </c:pt>
                <c:pt idx="506">
                  <c:v>2111</c:v>
                </c:pt>
                <c:pt idx="507">
                  <c:v>2112</c:v>
                </c:pt>
                <c:pt idx="508">
                  <c:v>2113</c:v>
                </c:pt>
                <c:pt idx="509">
                  <c:v>2114</c:v>
                </c:pt>
                <c:pt idx="510">
                  <c:v>2115</c:v>
                </c:pt>
                <c:pt idx="511">
                  <c:v>2116</c:v>
                </c:pt>
                <c:pt idx="512">
                  <c:v>2117</c:v>
                </c:pt>
                <c:pt idx="513">
                  <c:v>2118</c:v>
                </c:pt>
                <c:pt idx="514">
                  <c:v>2119</c:v>
                </c:pt>
              </c:numCache>
            </c:numRef>
          </c:xVal>
          <c:yVal>
            <c:numRef>
              <c:f>Graph!$E$1583:$E$2095</c:f>
              <c:numCache>
                <c:formatCode>General</c:formatCode>
                <c:ptCount val="513"/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4C-42FF-ABBD-40BA38DC510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Graph!$A$1582:$A$2096</c:f>
              <c:numCache>
                <c:formatCode>General</c:formatCode>
                <c:ptCount val="515"/>
                <c:pt idx="0">
                  <c:v>1605</c:v>
                </c:pt>
                <c:pt idx="1">
                  <c:v>1606</c:v>
                </c:pt>
                <c:pt idx="2">
                  <c:v>1607</c:v>
                </c:pt>
                <c:pt idx="3">
                  <c:v>1608</c:v>
                </c:pt>
                <c:pt idx="4">
                  <c:v>1609</c:v>
                </c:pt>
                <c:pt idx="5">
                  <c:v>1610</c:v>
                </c:pt>
                <c:pt idx="6">
                  <c:v>1611</c:v>
                </c:pt>
                <c:pt idx="7">
                  <c:v>1612</c:v>
                </c:pt>
                <c:pt idx="8">
                  <c:v>1613</c:v>
                </c:pt>
                <c:pt idx="9">
                  <c:v>1614</c:v>
                </c:pt>
                <c:pt idx="10">
                  <c:v>1615</c:v>
                </c:pt>
                <c:pt idx="11">
                  <c:v>1616</c:v>
                </c:pt>
                <c:pt idx="12">
                  <c:v>1617</c:v>
                </c:pt>
                <c:pt idx="13">
                  <c:v>1618</c:v>
                </c:pt>
                <c:pt idx="14">
                  <c:v>1619</c:v>
                </c:pt>
                <c:pt idx="15">
                  <c:v>1620</c:v>
                </c:pt>
                <c:pt idx="16">
                  <c:v>1621</c:v>
                </c:pt>
                <c:pt idx="17">
                  <c:v>1622</c:v>
                </c:pt>
                <c:pt idx="18">
                  <c:v>1623</c:v>
                </c:pt>
                <c:pt idx="19">
                  <c:v>1624</c:v>
                </c:pt>
                <c:pt idx="20">
                  <c:v>1625</c:v>
                </c:pt>
                <c:pt idx="21">
                  <c:v>1626</c:v>
                </c:pt>
                <c:pt idx="22">
                  <c:v>1627</c:v>
                </c:pt>
                <c:pt idx="23">
                  <c:v>1628</c:v>
                </c:pt>
                <c:pt idx="24">
                  <c:v>1629</c:v>
                </c:pt>
                <c:pt idx="25">
                  <c:v>1630</c:v>
                </c:pt>
                <c:pt idx="26">
                  <c:v>1631</c:v>
                </c:pt>
                <c:pt idx="27">
                  <c:v>1632</c:v>
                </c:pt>
                <c:pt idx="28">
                  <c:v>1633</c:v>
                </c:pt>
                <c:pt idx="29">
                  <c:v>1634</c:v>
                </c:pt>
                <c:pt idx="30">
                  <c:v>1635</c:v>
                </c:pt>
                <c:pt idx="31">
                  <c:v>1636</c:v>
                </c:pt>
                <c:pt idx="32">
                  <c:v>1637</c:v>
                </c:pt>
                <c:pt idx="33">
                  <c:v>1638</c:v>
                </c:pt>
                <c:pt idx="34">
                  <c:v>1639</c:v>
                </c:pt>
                <c:pt idx="35">
                  <c:v>1640</c:v>
                </c:pt>
                <c:pt idx="36">
                  <c:v>1641</c:v>
                </c:pt>
                <c:pt idx="37">
                  <c:v>1642</c:v>
                </c:pt>
                <c:pt idx="38">
                  <c:v>1643</c:v>
                </c:pt>
                <c:pt idx="39">
                  <c:v>1644</c:v>
                </c:pt>
                <c:pt idx="40">
                  <c:v>1645</c:v>
                </c:pt>
                <c:pt idx="41">
                  <c:v>1646</c:v>
                </c:pt>
                <c:pt idx="42">
                  <c:v>1647</c:v>
                </c:pt>
                <c:pt idx="43">
                  <c:v>1648</c:v>
                </c:pt>
                <c:pt idx="44">
                  <c:v>1649</c:v>
                </c:pt>
                <c:pt idx="45">
                  <c:v>1650</c:v>
                </c:pt>
                <c:pt idx="46">
                  <c:v>1651</c:v>
                </c:pt>
                <c:pt idx="47">
                  <c:v>1652</c:v>
                </c:pt>
                <c:pt idx="48">
                  <c:v>1653</c:v>
                </c:pt>
                <c:pt idx="49">
                  <c:v>1654</c:v>
                </c:pt>
                <c:pt idx="50">
                  <c:v>1655</c:v>
                </c:pt>
                <c:pt idx="51">
                  <c:v>1656</c:v>
                </c:pt>
                <c:pt idx="52">
                  <c:v>1657</c:v>
                </c:pt>
                <c:pt idx="53">
                  <c:v>1658</c:v>
                </c:pt>
                <c:pt idx="54">
                  <c:v>1659</c:v>
                </c:pt>
                <c:pt idx="55">
                  <c:v>1660</c:v>
                </c:pt>
                <c:pt idx="56">
                  <c:v>1661</c:v>
                </c:pt>
                <c:pt idx="57">
                  <c:v>1662</c:v>
                </c:pt>
                <c:pt idx="58">
                  <c:v>1663</c:v>
                </c:pt>
                <c:pt idx="59">
                  <c:v>1664</c:v>
                </c:pt>
                <c:pt idx="60">
                  <c:v>1665</c:v>
                </c:pt>
                <c:pt idx="61">
                  <c:v>1666</c:v>
                </c:pt>
                <c:pt idx="62">
                  <c:v>1667</c:v>
                </c:pt>
                <c:pt idx="63">
                  <c:v>1668</c:v>
                </c:pt>
                <c:pt idx="64">
                  <c:v>1669</c:v>
                </c:pt>
                <c:pt idx="65">
                  <c:v>1670</c:v>
                </c:pt>
                <c:pt idx="66">
                  <c:v>1671</c:v>
                </c:pt>
                <c:pt idx="67">
                  <c:v>1672</c:v>
                </c:pt>
                <c:pt idx="68">
                  <c:v>1673</c:v>
                </c:pt>
                <c:pt idx="69">
                  <c:v>1674</c:v>
                </c:pt>
                <c:pt idx="70">
                  <c:v>1675</c:v>
                </c:pt>
                <c:pt idx="71">
                  <c:v>1676</c:v>
                </c:pt>
                <c:pt idx="72">
                  <c:v>1677</c:v>
                </c:pt>
                <c:pt idx="73">
                  <c:v>1678</c:v>
                </c:pt>
                <c:pt idx="74">
                  <c:v>1679</c:v>
                </c:pt>
                <c:pt idx="75">
                  <c:v>1680</c:v>
                </c:pt>
                <c:pt idx="76">
                  <c:v>1681</c:v>
                </c:pt>
                <c:pt idx="77">
                  <c:v>1682</c:v>
                </c:pt>
                <c:pt idx="78">
                  <c:v>1683</c:v>
                </c:pt>
                <c:pt idx="79">
                  <c:v>1684</c:v>
                </c:pt>
                <c:pt idx="80">
                  <c:v>1685</c:v>
                </c:pt>
                <c:pt idx="81">
                  <c:v>1686</c:v>
                </c:pt>
                <c:pt idx="82">
                  <c:v>1687</c:v>
                </c:pt>
                <c:pt idx="83">
                  <c:v>1688</c:v>
                </c:pt>
                <c:pt idx="84">
                  <c:v>1689</c:v>
                </c:pt>
                <c:pt idx="85">
                  <c:v>1690</c:v>
                </c:pt>
                <c:pt idx="86">
                  <c:v>1691</c:v>
                </c:pt>
                <c:pt idx="87">
                  <c:v>1692</c:v>
                </c:pt>
                <c:pt idx="88">
                  <c:v>1693</c:v>
                </c:pt>
                <c:pt idx="89">
                  <c:v>1694</c:v>
                </c:pt>
                <c:pt idx="90">
                  <c:v>1695</c:v>
                </c:pt>
                <c:pt idx="91">
                  <c:v>1696</c:v>
                </c:pt>
                <c:pt idx="92">
                  <c:v>1697</c:v>
                </c:pt>
                <c:pt idx="93">
                  <c:v>1698</c:v>
                </c:pt>
                <c:pt idx="94">
                  <c:v>1699</c:v>
                </c:pt>
                <c:pt idx="95">
                  <c:v>1700</c:v>
                </c:pt>
                <c:pt idx="96">
                  <c:v>1701</c:v>
                </c:pt>
                <c:pt idx="97">
                  <c:v>1702</c:v>
                </c:pt>
                <c:pt idx="98">
                  <c:v>1703</c:v>
                </c:pt>
                <c:pt idx="99">
                  <c:v>1704</c:v>
                </c:pt>
                <c:pt idx="100">
                  <c:v>1705</c:v>
                </c:pt>
                <c:pt idx="101">
                  <c:v>1706</c:v>
                </c:pt>
                <c:pt idx="102">
                  <c:v>1707</c:v>
                </c:pt>
                <c:pt idx="103">
                  <c:v>1708</c:v>
                </c:pt>
                <c:pt idx="104">
                  <c:v>1709</c:v>
                </c:pt>
                <c:pt idx="105">
                  <c:v>1710</c:v>
                </c:pt>
                <c:pt idx="106">
                  <c:v>1711</c:v>
                </c:pt>
                <c:pt idx="107">
                  <c:v>1712</c:v>
                </c:pt>
                <c:pt idx="108">
                  <c:v>1713</c:v>
                </c:pt>
                <c:pt idx="109">
                  <c:v>1714</c:v>
                </c:pt>
                <c:pt idx="110">
                  <c:v>1715</c:v>
                </c:pt>
                <c:pt idx="111">
                  <c:v>1716</c:v>
                </c:pt>
                <c:pt idx="112">
                  <c:v>1717</c:v>
                </c:pt>
                <c:pt idx="113">
                  <c:v>1718</c:v>
                </c:pt>
                <c:pt idx="114">
                  <c:v>1719</c:v>
                </c:pt>
                <c:pt idx="115">
                  <c:v>1720</c:v>
                </c:pt>
                <c:pt idx="116">
                  <c:v>1721</c:v>
                </c:pt>
                <c:pt idx="117">
                  <c:v>1722</c:v>
                </c:pt>
                <c:pt idx="118">
                  <c:v>1723</c:v>
                </c:pt>
                <c:pt idx="119">
                  <c:v>1724</c:v>
                </c:pt>
                <c:pt idx="120">
                  <c:v>1725</c:v>
                </c:pt>
                <c:pt idx="121">
                  <c:v>1726</c:v>
                </c:pt>
                <c:pt idx="122">
                  <c:v>1727</c:v>
                </c:pt>
                <c:pt idx="123">
                  <c:v>1728</c:v>
                </c:pt>
                <c:pt idx="124">
                  <c:v>1729</c:v>
                </c:pt>
                <c:pt idx="125">
                  <c:v>1730</c:v>
                </c:pt>
                <c:pt idx="126">
                  <c:v>1731</c:v>
                </c:pt>
                <c:pt idx="127">
                  <c:v>1732</c:v>
                </c:pt>
                <c:pt idx="128">
                  <c:v>1733</c:v>
                </c:pt>
                <c:pt idx="129">
                  <c:v>1734</c:v>
                </c:pt>
                <c:pt idx="130">
                  <c:v>1735</c:v>
                </c:pt>
                <c:pt idx="131">
                  <c:v>1736</c:v>
                </c:pt>
                <c:pt idx="132">
                  <c:v>1737</c:v>
                </c:pt>
                <c:pt idx="133">
                  <c:v>1738</c:v>
                </c:pt>
                <c:pt idx="134">
                  <c:v>1739</c:v>
                </c:pt>
                <c:pt idx="135">
                  <c:v>1740</c:v>
                </c:pt>
                <c:pt idx="136">
                  <c:v>1741</c:v>
                </c:pt>
                <c:pt idx="137">
                  <c:v>1742</c:v>
                </c:pt>
                <c:pt idx="138">
                  <c:v>1743</c:v>
                </c:pt>
                <c:pt idx="139">
                  <c:v>1744</c:v>
                </c:pt>
                <c:pt idx="140">
                  <c:v>1745</c:v>
                </c:pt>
                <c:pt idx="141">
                  <c:v>1746</c:v>
                </c:pt>
                <c:pt idx="142">
                  <c:v>1747</c:v>
                </c:pt>
                <c:pt idx="143">
                  <c:v>1748</c:v>
                </c:pt>
                <c:pt idx="144">
                  <c:v>1749</c:v>
                </c:pt>
                <c:pt idx="145">
                  <c:v>1750</c:v>
                </c:pt>
                <c:pt idx="146">
                  <c:v>1751</c:v>
                </c:pt>
                <c:pt idx="147">
                  <c:v>1752</c:v>
                </c:pt>
                <c:pt idx="148">
                  <c:v>1753</c:v>
                </c:pt>
                <c:pt idx="149">
                  <c:v>1754</c:v>
                </c:pt>
                <c:pt idx="150">
                  <c:v>1755</c:v>
                </c:pt>
                <c:pt idx="151">
                  <c:v>1756</c:v>
                </c:pt>
                <c:pt idx="152">
                  <c:v>1757</c:v>
                </c:pt>
                <c:pt idx="153">
                  <c:v>1758</c:v>
                </c:pt>
                <c:pt idx="154">
                  <c:v>1759</c:v>
                </c:pt>
                <c:pt idx="155">
                  <c:v>1760</c:v>
                </c:pt>
                <c:pt idx="156">
                  <c:v>1761</c:v>
                </c:pt>
                <c:pt idx="157">
                  <c:v>1762</c:v>
                </c:pt>
                <c:pt idx="158">
                  <c:v>1763</c:v>
                </c:pt>
                <c:pt idx="159">
                  <c:v>1764</c:v>
                </c:pt>
                <c:pt idx="160">
                  <c:v>1765</c:v>
                </c:pt>
                <c:pt idx="161">
                  <c:v>1766</c:v>
                </c:pt>
                <c:pt idx="162">
                  <c:v>1767</c:v>
                </c:pt>
                <c:pt idx="163">
                  <c:v>1768</c:v>
                </c:pt>
                <c:pt idx="164">
                  <c:v>1769</c:v>
                </c:pt>
                <c:pt idx="165">
                  <c:v>1770</c:v>
                </c:pt>
                <c:pt idx="166">
                  <c:v>1771</c:v>
                </c:pt>
                <c:pt idx="167">
                  <c:v>1772</c:v>
                </c:pt>
                <c:pt idx="168">
                  <c:v>1773</c:v>
                </c:pt>
                <c:pt idx="169">
                  <c:v>1774</c:v>
                </c:pt>
                <c:pt idx="170">
                  <c:v>1775</c:v>
                </c:pt>
                <c:pt idx="171">
                  <c:v>1776</c:v>
                </c:pt>
                <c:pt idx="172">
                  <c:v>1777</c:v>
                </c:pt>
                <c:pt idx="173">
                  <c:v>1778</c:v>
                </c:pt>
                <c:pt idx="174">
                  <c:v>1779</c:v>
                </c:pt>
                <c:pt idx="175">
                  <c:v>1780</c:v>
                </c:pt>
                <c:pt idx="176">
                  <c:v>1781</c:v>
                </c:pt>
                <c:pt idx="177">
                  <c:v>1782</c:v>
                </c:pt>
                <c:pt idx="178">
                  <c:v>1783</c:v>
                </c:pt>
                <c:pt idx="179">
                  <c:v>1784</c:v>
                </c:pt>
                <c:pt idx="180">
                  <c:v>1785</c:v>
                </c:pt>
                <c:pt idx="181">
                  <c:v>1786</c:v>
                </c:pt>
                <c:pt idx="182">
                  <c:v>1787</c:v>
                </c:pt>
                <c:pt idx="183">
                  <c:v>1788</c:v>
                </c:pt>
                <c:pt idx="184">
                  <c:v>1789</c:v>
                </c:pt>
                <c:pt idx="185">
                  <c:v>1790</c:v>
                </c:pt>
                <c:pt idx="186">
                  <c:v>1791</c:v>
                </c:pt>
                <c:pt idx="187">
                  <c:v>1792</c:v>
                </c:pt>
                <c:pt idx="188">
                  <c:v>1793</c:v>
                </c:pt>
                <c:pt idx="189">
                  <c:v>1794</c:v>
                </c:pt>
                <c:pt idx="190">
                  <c:v>1795</c:v>
                </c:pt>
                <c:pt idx="191">
                  <c:v>1796</c:v>
                </c:pt>
                <c:pt idx="192">
                  <c:v>1797</c:v>
                </c:pt>
                <c:pt idx="193">
                  <c:v>1798</c:v>
                </c:pt>
                <c:pt idx="194">
                  <c:v>1799</c:v>
                </c:pt>
                <c:pt idx="195">
                  <c:v>1800</c:v>
                </c:pt>
                <c:pt idx="196">
                  <c:v>1801</c:v>
                </c:pt>
                <c:pt idx="197">
                  <c:v>1802</c:v>
                </c:pt>
                <c:pt idx="198">
                  <c:v>1803</c:v>
                </c:pt>
                <c:pt idx="199">
                  <c:v>1804</c:v>
                </c:pt>
                <c:pt idx="200">
                  <c:v>1805</c:v>
                </c:pt>
                <c:pt idx="201">
                  <c:v>1806</c:v>
                </c:pt>
                <c:pt idx="202">
                  <c:v>1807</c:v>
                </c:pt>
                <c:pt idx="203">
                  <c:v>1808</c:v>
                </c:pt>
                <c:pt idx="204">
                  <c:v>1809</c:v>
                </c:pt>
                <c:pt idx="205">
                  <c:v>1810</c:v>
                </c:pt>
                <c:pt idx="206">
                  <c:v>1811</c:v>
                </c:pt>
                <c:pt idx="207">
                  <c:v>1812</c:v>
                </c:pt>
                <c:pt idx="208">
                  <c:v>1813</c:v>
                </c:pt>
                <c:pt idx="209">
                  <c:v>1814</c:v>
                </c:pt>
                <c:pt idx="210">
                  <c:v>1815</c:v>
                </c:pt>
                <c:pt idx="211">
                  <c:v>1816</c:v>
                </c:pt>
                <c:pt idx="212">
                  <c:v>1817</c:v>
                </c:pt>
                <c:pt idx="213">
                  <c:v>1818</c:v>
                </c:pt>
                <c:pt idx="214">
                  <c:v>1819</c:v>
                </c:pt>
                <c:pt idx="215">
                  <c:v>1820</c:v>
                </c:pt>
                <c:pt idx="216">
                  <c:v>1821</c:v>
                </c:pt>
                <c:pt idx="217">
                  <c:v>1822</c:v>
                </c:pt>
                <c:pt idx="218">
                  <c:v>1823</c:v>
                </c:pt>
                <c:pt idx="219">
                  <c:v>1824</c:v>
                </c:pt>
                <c:pt idx="220">
                  <c:v>1825</c:v>
                </c:pt>
                <c:pt idx="221">
                  <c:v>1826</c:v>
                </c:pt>
                <c:pt idx="222">
                  <c:v>1827</c:v>
                </c:pt>
                <c:pt idx="223">
                  <c:v>1828</c:v>
                </c:pt>
                <c:pt idx="224">
                  <c:v>1829</c:v>
                </c:pt>
                <c:pt idx="225">
                  <c:v>1830</c:v>
                </c:pt>
                <c:pt idx="226">
                  <c:v>1831</c:v>
                </c:pt>
                <c:pt idx="227">
                  <c:v>1832</c:v>
                </c:pt>
                <c:pt idx="228">
                  <c:v>1833</c:v>
                </c:pt>
                <c:pt idx="229">
                  <c:v>1834</c:v>
                </c:pt>
                <c:pt idx="230">
                  <c:v>1835</c:v>
                </c:pt>
                <c:pt idx="231">
                  <c:v>1836</c:v>
                </c:pt>
                <c:pt idx="232">
                  <c:v>1837</c:v>
                </c:pt>
                <c:pt idx="233">
                  <c:v>1838</c:v>
                </c:pt>
                <c:pt idx="234">
                  <c:v>1839</c:v>
                </c:pt>
                <c:pt idx="235">
                  <c:v>1840</c:v>
                </c:pt>
                <c:pt idx="236">
                  <c:v>1841</c:v>
                </c:pt>
                <c:pt idx="237">
                  <c:v>1842</c:v>
                </c:pt>
                <c:pt idx="238">
                  <c:v>1843</c:v>
                </c:pt>
                <c:pt idx="239">
                  <c:v>1844</c:v>
                </c:pt>
                <c:pt idx="240">
                  <c:v>1845</c:v>
                </c:pt>
                <c:pt idx="241">
                  <c:v>1846</c:v>
                </c:pt>
                <c:pt idx="242">
                  <c:v>1847</c:v>
                </c:pt>
                <c:pt idx="243">
                  <c:v>1848</c:v>
                </c:pt>
                <c:pt idx="244">
                  <c:v>1849</c:v>
                </c:pt>
                <c:pt idx="245">
                  <c:v>1850</c:v>
                </c:pt>
                <c:pt idx="246">
                  <c:v>1851</c:v>
                </c:pt>
                <c:pt idx="247">
                  <c:v>1852</c:v>
                </c:pt>
                <c:pt idx="248">
                  <c:v>1853</c:v>
                </c:pt>
                <c:pt idx="249">
                  <c:v>1854</c:v>
                </c:pt>
                <c:pt idx="250">
                  <c:v>1855</c:v>
                </c:pt>
                <c:pt idx="251">
                  <c:v>1856</c:v>
                </c:pt>
                <c:pt idx="252">
                  <c:v>1857</c:v>
                </c:pt>
                <c:pt idx="253">
                  <c:v>1858</c:v>
                </c:pt>
                <c:pt idx="254">
                  <c:v>1859</c:v>
                </c:pt>
                <c:pt idx="255">
                  <c:v>1860</c:v>
                </c:pt>
                <c:pt idx="256">
                  <c:v>1861</c:v>
                </c:pt>
                <c:pt idx="257">
                  <c:v>1862</c:v>
                </c:pt>
                <c:pt idx="258">
                  <c:v>1863</c:v>
                </c:pt>
                <c:pt idx="259">
                  <c:v>1864</c:v>
                </c:pt>
                <c:pt idx="260">
                  <c:v>1865</c:v>
                </c:pt>
                <c:pt idx="261">
                  <c:v>1866</c:v>
                </c:pt>
                <c:pt idx="262">
                  <c:v>1867</c:v>
                </c:pt>
                <c:pt idx="263">
                  <c:v>1868</c:v>
                </c:pt>
                <c:pt idx="264">
                  <c:v>1869</c:v>
                </c:pt>
                <c:pt idx="265">
                  <c:v>1870</c:v>
                </c:pt>
                <c:pt idx="266">
                  <c:v>1871</c:v>
                </c:pt>
                <c:pt idx="267">
                  <c:v>1872</c:v>
                </c:pt>
                <c:pt idx="268">
                  <c:v>1873</c:v>
                </c:pt>
                <c:pt idx="269">
                  <c:v>1874</c:v>
                </c:pt>
                <c:pt idx="270">
                  <c:v>1875</c:v>
                </c:pt>
                <c:pt idx="271">
                  <c:v>1876</c:v>
                </c:pt>
                <c:pt idx="272">
                  <c:v>1877</c:v>
                </c:pt>
                <c:pt idx="273">
                  <c:v>1878</c:v>
                </c:pt>
                <c:pt idx="274">
                  <c:v>1879</c:v>
                </c:pt>
                <c:pt idx="275">
                  <c:v>1880</c:v>
                </c:pt>
                <c:pt idx="276">
                  <c:v>1881</c:v>
                </c:pt>
                <c:pt idx="277">
                  <c:v>1882</c:v>
                </c:pt>
                <c:pt idx="278">
                  <c:v>1883</c:v>
                </c:pt>
                <c:pt idx="279">
                  <c:v>1884</c:v>
                </c:pt>
                <c:pt idx="280">
                  <c:v>1885</c:v>
                </c:pt>
                <c:pt idx="281">
                  <c:v>1886</c:v>
                </c:pt>
                <c:pt idx="282">
                  <c:v>1887</c:v>
                </c:pt>
                <c:pt idx="283">
                  <c:v>1888</c:v>
                </c:pt>
                <c:pt idx="284">
                  <c:v>1889</c:v>
                </c:pt>
                <c:pt idx="285">
                  <c:v>1890</c:v>
                </c:pt>
                <c:pt idx="286">
                  <c:v>1891</c:v>
                </c:pt>
                <c:pt idx="287">
                  <c:v>1892</c:v>
                </c:pt>
                <c:pt idx="288">
                  <c:v>1893</c:v>
                </c:pt>
                <c:pt idx="289">
                  <c:v>1894</c:v>
                </c:pt>
                <c:pt idx="290">
                  <c:v>1895</c:v>
                </c:pt>
                <c:pt idx="291">
                  <c:v>1896</c:v>
                </c:pt>
                <c:pt idx="292">
                  <c:v>1897</c:v>
                </c:pt>
                <c:pt idx="293">
                  <c:v>1898</c:v>
                </c:pt>
                <c:pt idx="294">
                  <c:v>1899</c:v>
                </c:pt>
                <c:pt idx="295">
                  <c:v>1900</c:v>
                </c:pt>
                <c:pt idx="296">
                  <c:v>1901</c:v>
                </c:pt>
                <c:pt idx="297">
                  <c:v>1902</c:v>
                </c:pt>
                <c:pt idx="298">
                  <c:v>1903</c:v>
                </c:pt>
                <c:pt idx="299">
                  <c:v>1904</c:v>
                </c:pt>
                <c:pt idx="300">
                  <c:v>1905</c:v>
                </c:pt>
                <c:pt idx="301">
                  <c:v>1906</c:v>
                </c:pt>
                <c:pt idx="302">
                  <c:v>1907</c:v>
                </c:pt>
                <c:pt idx="303">
                  <c:v>1908</c:v>
                </c:pt>
                <c:pt idx="304">
                  <c:v>1909</c:v>
                </c:pt>
                <c:pt idx="305">
                  <c:v>1910</c:v>
                </c:pt>
                <c:pt idx="306">
                  <c:v>1911</c:v>
                </c:pt>
                <c:pt idx="307">
                  <c:v>1912</c:v>
                </c:pt>
                <c:pt idx="308">
                  <c:v>1913</c:v>
                </c:pt>
                <c:pt idx="309">
                  <c:v>1914</c:v>
                </c:pt>
                <c:pt idx="310">
                  <c:v>1915</c:v>
                </c:pt>
                <c:pt idx="311">
                  <c:v>1916</c:v>
                </c:pt>
                <c:pt idx="312">
                  <c:v>1917</c:v>
                </c:pt>
                <c:pt idx="313">
                  <c:v>1918</c:v>
                </c:pt>
                <c:pt idx="314">
                  <c:v>1919</c:v>
                </c:pt>
                <c:pt idx="315">
                  <c:v>1920</c:v>
                </c:pt>
                <c:pt idx="316">
                  <c:v>1921</c:v>
                </c:pt>
                <c:pt idx="317">
                  <c:v>1922</c:v>
                </c:pt>
                <c:pt idx="318">
                  <c:v>1923</c:v>
                </c:pt>
                <c:pt idx="319">
                  <c:v>1924</c:v>
                </c:pt>
                <c:pt idx="320">
                  <c:v>1925</c:v>
                </c:pt>
                <c:pt idx="321">
                  <c:v>1926</c:v>
                </c:pt>
                <c:pt idx="322">
                  <c:v>1927</c:v>
                </c:pt>
                <c:pt idx="323">
                  <c:v>1928</c:v>
                </c:pt>
                <c:pt idx="324">
                  <c:v>1929</c:v>
                </c:pt>
                <c:pt idx="325">
                  <c:v>1930</c:v>
                </c:pt>
                <c:pt idx="326">
                  <c:v>1931</c:v>
                </c:pt>
                <c:pt idx="327">
                  <c:v>1932</c:v>
                </c:pt>
                <c:pt idx="328">
                  <c:v>1933</c:v>
                </c:pt>
                <c:pt idx="329">
                  <c:v>1934</c:v>
                </c:pt>
                <c:pt idx="330">
                  <c:v>1935</c:v>
                </c:pt>
                <c:pt idx="331">
                  <c:v>1936</c:v>
                </c:pt>
                <c:pt idx="332">
                  <c:v>1937</c:v>
                </c:pt>
                <c:pt idx="333">
                  <c:v>1938</c:v>
                </c:pt>
                <c:pt idx="334">
                  <c:v>1939</c:v>
                </c:pt>
                <c:pt idx="335">
                  <c:v>1940</c:v>
                </c:pt>
                <c:pt idx="336">
                  <c:v>1941</c:v>
                </c:pt>
                <c:pt idx="337">
                  <c:v>1942</c:v>
                </c:pt>
                <c:pt idx="338">
                  <c:v>1943</c:v>
                </c:pt>
                <c:pt idx="339">
                  <c:v>1944</c:v>
                </c:pt>
                <c:pt idx="340">
                  <c:v>1945</c:v>
                </c:pt>
                <c:pt idx="341">
                  <c:v>1946</c:v>
                </c:pt>
                <c:pt idx="342">
                  <c:v>1947</c:v>
                </c:pt>
                <c:pt idx="343">
                  <c:v>1948</c:v>
                </c:pt>
                <c:pt idx="344">
                  <c:v>1949</c:v>
                </c:pt>
                <c:pt idx="345">
                  <c:v>1950</c:v>
                </c:pt>
                <c:pt idx="346">
                  <c:v>1951</c:v>
                </c:pt>
                <c:pt idx="347">
                  <c:v>1952</c:v>
                </c:pt>
                <c:pt idx="348">
                  <c:v>1953</c:v>
                </c:pt>
                <c:pt idx="349">
                  <c:v>1954</c:v>
                </c:pt>
                <c:pt idx="350">
                  <c:v>1955</c:v>
                </c:pt>
                <c:pt idx="351">
                  <c:v>1956</c:v>
                </c:pt>
                <c:pt idx="352">
                  <c:v>1957</c:v>
                </c:pt>
                <c:pt idx="353">
                  <c:v>1958</c:v>
                </c:pt>
                <c:pt idx="354">
                  <c:v>1959</c:v>
                </c:pt>
                <c:pt idx="355">
                  <c:v>1960</c:v>
                </c:pt>
                <c:pt idx="356">
                  <c:v>1961</c:v>
                </c:pt>
                <c:pt idx="357">
                  <c:v>1962</c:v>
                </c:pt>
                <c:pt idx="358">
                  <c:v>1963</c:v>
                </c:pt>
                <c:pt idx="359">
                  <c:v>1964</c:v>
                </c:pt>
                <c:pt idx="360">
                  <c:v>1965</c:v>
                </c:pt>
                <c:pt idx="361">
                  <c:v>1966</c:v>
                </c:pt>
                <c:pt idx="362">
                  <c:v>1967</c:v>
                </c:pt>
                <c:pt idx="363">
                  <c:v>1968</c:v>
                </c:pt>
                <c:pt idx="364">
                  <c:v>1969</c:v>
                </c:pt>
                <c:pt idx="365">
                  <c:v>1970</c:v>
                </c:pt>
                <c:pt idx="366">
                  <c:v>1971</c:v>
                </c:pt>
                <c:pt idx="367">
                  <c:v>1972</c:v>
                </c:pt>
                <c:pt idx="368">
                  <c:v>1973</c:v>
                </c:pt>
                <c:pt idx="369">
                  <c:v>1974</c:v>
                </c:pt>
                <c:pt idx="370">
                  <c:v>1975</c:v>
                </c:pt>
                <c:pt idx="371">
                  <c:v>1976</c:v>
                </c:pt>
                <c:pt idx="372">
                  <c:v>1977</c:v>
                </c:pt>
                <c:pt idx="373">
                  <c:v>1978</c:v>
                </c:pt>
                <c:pt idx="374">
                  <c:v>1979</c:v>
                </c:pt>
                <c:pt idx="375">
                  <c:v>1980</c:v>
                </c:pt>
                <c:pt idx="376">
                  <c:v>1981</c:v>
                </c:pt>
                <c:pt idx="377">
                  <c:v>1982</c:v>
                </c:pt>
                <c:pt idx="378">
                  <c:v>1983</c:v>
                </c:pt>
                <c:pt idx="379">
                  <c:v>1984</c:v>
                </c:pt>
                <c:pt idx="380">
                  <c:v>1985</c:v>
                </c:pt>
                <c:pt idx="381">
                  <c:v>1986</c:v>
                </c:pt>
                <c:pt idx="382">
                  <c:v>1987</c:v>
                </c:pt>
                <c:pt idx="383">
                  <c:v>1988</c:v>
                </c:pt>
                <c:pt idx="384">
                  <c:v>1989</c:v>
                </c:pt>
                <c:pt idx="385">
                  <c:v>1990</c:v>
                </c:pt>
                <c:pt idx="386">
                  <c:v>1991</c:v>
                </c:pt>
                <c:pt idx="387">
                  <c:v>1992</c:v>
                </c:pt>
                <c:pt idx="388">
                  <c:v>1993</c:v>
                </c:pt>
                <c:pt idx="389">
                  <c:v>1994</c:v>
                </c:pt>
                <c:pt idx="390">
                  <c:v>1995</c:v>
                </c:pt>
                <c:pt idx="391">
                  <c:v>1996</c:v>
                </c:pt>
                <c:pt idx="392">
                  <c:v>1997</c:v>
                </c:pt>
                <c:pt idx="393">
                  <c:v>1998</c:v>
                </c:pt>
                <c:pt idx="394">
                  <c:v>1999</c:v>
                </c:pt>
                <c:pt idx="395">
                  <c:v>2000</c:v>
                </c:pt>
                <c:pt idx="396">
                  <c:v>2001</c:v>
                </c:pt>
                <c:pt idx="397">
                  <c:v>2002</c:v>
                </c:pt>
                <c:pt idx="398">
                  <c:v>2003</c:v>
                </c:pt>
                <c:pt idx="399">
                  <c:v>2004</c:v>
                </c:pt>
                <c:pt idx="400">
                  <c:v>2005</c:v>
                </c:pt>
                <c:pt idx="401">
                  <c:v>2006</c:v>
                </c:pt>
                <c:pt idx="402">
                  <c:v>2007</c:v>
                </c:pt>
                <c:pt idx="403">
                  <c:v>2008</c:v>
                </c:pt>
                <c:pt idx="404">
                  <c:v>2009</c:v>
                </c:pt>
                <c:pt idx="405">
                  <c:v>2010</c:v>
                </c:pt>
                <c:pt idx="406">
                  <c:v>2011</c:v>
                </c:pt>
                <c:pt idx="407">
                  <c:v>2012</c:v>
                </c:pt>
                <c:pt idx="408">
                  <c:v>2013</c:v>
                </c:pt>
                <c:pt idx="409">
                  <c:v>2014</c:v>
                </c:pt>
                <c:pt idx="410">
                  <c:v>2015</c:v>
                </c:pt>
                <c:pt idx="411">
                  <c:v>2016</c:v>
                </c:pt>
                <c:pt idx="412">
                  <c:v>2017</c:v>
                </c:pt>
                <c:pt idx="413">
                  <c:v>2018</c:v>
                </c:pt>
                <c:pt idx="414">
                  <c:v>2019</c:v>
                </c:pt>
                <c:pt idx="415">
                  <c:v>2020</c:v>
                </c:pt>
                <c:pt idx="416">
                  <c:v>2021</c:v>
                </c:pt>
                <c:pt idx="417">
                  <c:v>2022</c:v>
                </c:pt>
                <c:pt idx="418">
                  <c:v>2023</c:v>
                </c:pt>
                <c:pt idx="419">
                  <c:v>2024</c:v>
                </c:pt>
                <c:pt idx="420">
                  <c:v>2025</c:v>
                </c:pt>
                <c:pt idx="421">
                  <c:v>2026</c:v>
                </c:pt>
                <c:pt idx="422">
                  <c:v>2027</c:v>
                </c:pt>
                <c:pt idx="423">
                  <c:v>2028</c:v>
                </c:pt>
                <c:pt idx="424">
                  <c:v>2029</c:v>
                </c:pt>
                <c:pt idx="425">
                  <c:v>2030</c:v>
                </c:pt>
                <c:pt idx="426">
                  <c:v>2031</c:v>
                </c:pt>
                <c:pt idx="427">
                  <c:v>2032</c:v>
                </c:pt>
                <c:pt idx="428">
                  <c:v>2033</c:v>
                </c:pt>
                <c:pt idx="429">
                  <c:v>2034</c:v>
                </c:pt>
                <c:pt idx="430">
                  <c:v>2035</c:v>
                </c:pt>
                <c:pt idx="431">
                  <c:v>2036</c:v>
                </c:pt>
                <c:pt idx="432">
                  <c:v>2037</c:v>
                </c:pt>
                <c:pt idx="433">
                  <c:v>2038</c:v>
                </c:pt>
                <c:pt idx="434">
                  <c:v>2039</c:v>
                </c:pt>
                <c:pt idx="435">
                  <c:v>2040</c:v>
                </c:pt>
                <c:pt idx="436">
                  <c:v>2041</c:v>
                </c:pt>
                <c:pt idx="437">
                  <c:v>2042</c:v>
                </c:pt>
                <c:pt idx="438">
                  <c:v>2043</c:v>
                </c:pt>
                <c:pt idx="439">
                  <c:v>2044</c:v>
                </c:pt>
                <c:pt idx="440">
                  <c:v>2045</c:v>
                </c:pt>
                <c:pt idx="441">
                  <c:v>2046</c:v>
                </c:pt>
                <c:pt idx="442">
                  <c:v>2047</c:v>
                </c:pt>
                <c:pt idx="443">
                  <c:v>2048</c:v>
                </c:pt>
                <c:pt idx="444">
                  <c:v>2049</c:v>
                </c:pt>
                <c:pt idx="445">
                  <c:v>2050</c:v>
                </c:pt>
                <c:pt idx="446">
                  <c:v>2051</c:v>
                </c:pt>
                <c:pt idx="447">
                  <c:v>2052</c:v>
                </c:pt>
                <c:pt idx="448">
                  <c:v>2053</c:v>
                </c:pt>
                <c:pt idx="449">
                  <c:v>2054</c:v>
                </c:pt>
                <c:pt idx="450">
                  <c:v>2055</c:v>
                </c:pt>
                <c:pt idx="451">
                  <c:v>2056</c:v>
                </c:pt>
                <c:pt idx="452">
                  <c:v>2057</c:v>
                </c:pt>
                <c:pt idx="453">
                  <c:v>2058</c:v>
                </c:pt>
                <c:pt idx="454">
                  <c:v>2059</c:v>
                </c:pt>
                <c:pt idx="455">
                  <c:v>2060</c:v>
                </c:pt>
                <c:pt idx="456">
                  <c:v>2061</c:v>
                </c:pt>
                <c:pt idx="457">
                  <c:v>2062</c:v>
                </c:pt>
                <c:pt idx="458">
                  <c:v>2063</c:v>
                </c:pt>
                <c:pt idx="459">
                  <c:v>2064</c:v>
                </c:pt>
                <c:pt idx="460">
                  <c:v>2065</c:v>
                </c:pt>
                <c:pt idx="461">
                  <c:v>2066</c:v>
                </c:pt>
                <c:pt idx="462">
                  <c:v>2067</c:v>
                </c:pt>
                <c:pt idx="463">
                  <c:v>2068</c:v>
                </c:pt>
                <c:pt idx="464">
                  <c:v>2069</c:v>
                </c:pt>
                <c:pt idx="465">
                  <c:v>2070</c:v>
                </c:pt>
                <c:pt idx="466">
                  <c:v>2071</c:v>
                </c:pt>
                <c:pt idx="467">
                  <c:v>2072</c:v>
                </c:pt>
                <c:pt idx="468">
                  <c:v>2073</c:v>
                </c:pt>
                <c:pt idx="469">
                  <c:v>2074</c:v>
                </c:pt>
                <c:pt idx="470">
                  <c:v>2075</c:v>
                </c:pt>
                <c:pt idx="471">
                  <c:v>2076</c:v>
                </c:pt>
                <c:pt idx="472">
                  <c:v>2077</c:v>
                </c:pt>
                <c:pt idx="473">
                  <c:v>2078</c:v>
                </c:pt>
                <c:pt idx="474">
                  <c:v>2079</c:v>
                </c:pt>
                <c:pt idx="475">
                  <c:v>2080</c:v>
                </c:pt>
                <c:pt idx="476">
                  <c:v>2081</c:v>
                </c:pt>
                <c:pt idx="477">
                  <c:v>2082</c:v>
                </c:pt>
                <c:pt idx="478">
                  <c:v>2083</c:v>
                </c:pt>
                <c:pt idx="479">
                  <c:v>2084</c:v>
                </c:pt>
                <c:pt idx="480">
                  <c:v>2085</c:v>
                </c:pt>
                <c:pt idx="481">
                  <c:v>2086</c:v>
                </c:pt>
                <c:pt idx="482">
                  <c:v>2087</c:v>
                </c:pt>
                <c:pt idx="483">
                  <c:v>2088</c:v>
                </c:pt>
                <c:pt idx="484">
                  <c:v>2089</c:v>
                </c:pt>
                <c:pt idx="485">
                  <c:v>2090</c:v>
                </c:pt>
                <c:pt idx="486">
                  <c:v>2091</c:v>
                </c:pt>
                <c:pt idx="487">
                  <c:v>2092</c:v>
                </c:pt>
                <c:pt idx="488">
                  <c:v>2093</c:v>
                </c:pt>
                <c:pt idx="489">
                  <c:v>2094</c:v>
                </c:pt>
                <c:pt idx="490">
                  <c:v>2095</c:v>
                </c:pt>
                <c:pt idx="491">
                  <c:v>2096</c:v>
                </c:pt>
                <c:pt idx="492">
                  <c:v>2097</c:v>
                </c:pt>
                <c:pt idx="493">
                  <c:v>2098</c:v>
                </c:pt>
                <c:pt idx="494">
                  <c:v>2099</c:v>
                </c:pt>
                <c:pt idx="495">
                  <c:v>2100</c:v>
                </c:pt>
                <c:pt idx="496">
                  <c:v>2101</c:v>
                </c:pt>
                <c:pt idx="497">
                  <c:v>2102</c:v>
                </c:pt>
                <c:pt idx="498">
                  <c:v>2103</c:v>
                </c:pt>
                <c:pt idx="499">
                  <c:v>2104</c:v>
                </c:pt>
                <c:pt idx="500">
                  <c:v>2105</c:v>
                </c:pt>
                <c:pt idx="501">
                  <c:v>2106</c:v>
                </c:pt>
                <c:pt idx="502">
                  <c:v>2107</c:v>
                </c:pt>
                <c:pt idx="503">
                  <c:v>2108</c:v>
                </c:pt>
                <c:pt idx="504">
                  <c:v>2109</c:v>
                </c:pt>
                <c:pt idx="505">
                  <c:v>2110</c:v>
                </c:pt>
                <c:pt idx="506">
                  <c:v>2111</c:v>
                </c:pt>
                <c:pt idx="507">
                  <c:v>2112</c:v>
                </c:pt>
                <c:pt idx="508">
                  <c:v>2113</c:v>
                </c:pt>
                <c:pt idx="509">
                  <c:v>2114</c:v>
                </c:pt>
                <c:pt idx="510">
                  <c:v>2115</c:v>
                </c:pt>
                <c:pt idx="511">
                  <c:v>2116</c:v>
                </c:pt>
                <c:pt idx="512">
                  <c:v>2117</c:v>
                </c:pt>
                <c:pt idx="513">
                  <c:v>2118</c:v>
                </c:pt>
                <c:pt idx="514">
                  <c:v>2119</c:v>
                </c:pt>
              </c:numCache>
            </c:numRef>
          </c:xVal>
          <c:yVal>
            <c:numRef>
              <c:f>Graph!$G$1583:$G$2095</c:f>
              <c:numCache>
                <c:formatCode>General</c:formatCode>
                <c:ptCount val="513"/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4C-42FF-ABBD-40BA38DC510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Graph!$A$1582:$A$2096</c:f>
              <c:numCache>
                <c:formatCode>General</c:formatCode>
                <c:ptCount val="515"/>
                <c:pt idx="0">
                  <c:v>1605</c:v>
                </c:pt>
                <c:pt idx="1">
                  <c:v>1606</c:v>
                </c:pt>
                <c:pt idx="2">
                  <c:v>1607</c:v>
                </c:pt>
                <c:pt idx="3">
                  <c:v>1608</c:v>
                </c:pt>
                <c:pt idx="4">
                  <c:v>1609</c:v>
                </c:pt>
                <c:pt idx="5">
                  <c:v>1610</c:v>
                </c:pt>
                <c:pt idx="6">
                  <c:v>1611</c:v>
                </c:pt>
                <c:pt idx="7">
                  <c:v>1612</c:v>
                </c:pt>
                <c:pt idx="8">
                  <c:v>1613</c:v>
                </c:pt>
                <c:pt idx="9">
                  <c:v>1614</c:v>
                </c:pt>
                <c:pt idx="10">
                  <c:v>1615</c:v>
                </c:pt>
                <c:pt idx="11">
                  <c:v>1616</c:v>
                </c:pt>
                <c:pt idx="12">
                  <c:v>1617</c:v>
                </c:pt>
                <c:pt idx="13">
                  <c:v>1618</c:v>
                </c:pt>
                <c:pt idx="14">
                  <c:v>1619</c:v>
                </c:pt>
                <c:pt idx="15">
                  <c:v>1620</c:v>
                </c:pt>
                <c:pt idx="16">
                  <c:v>1621</c:v>
                </c:pt>
                <c:pt idx="17">
                  <c:v>1622</c:v>
                </c:pt>
                <c:pt idx="18">
                  <c:v>1623</c:v>
                </c:pt>
                <c:pt idx="19">
                  <c:v>1624</c:v>
                </c:pt>
                <c:pt idx="20">
                  <c:v>1625</c:v>
                </c:pt>
                <c:pt idx="21">
                  <c:v>1626</c:v>
                </c:pt>
                <c:pt idx="22">
                  <c:v>1627</c:v>
                </c:pt>
                <c:pt idx="23">
                  <c:v>1628</c:v>
                </c:pt>
                <c:pt idx="24">
                  <c:v>1629</c:v>
                </c:pt>
                <c:pt idx="25">
                  <c:v>1630</c:v>
                </c:pt>
                <c:pt idx="26">
                  <c:v>1631</c:v>
                </c:pt>
                <c:pt idx="27">
                  <c:v>1632</c:v>
                </c:pt>
                <c:pt idx="28">
                  <c:v>1633</c:v>
                </c:pt>
                <c:pt idx="29">
                  <c:v>1634</c:v>
                </c:pt>
                <c:pt idx="30">
                  <c:v>1635</c:v>
                </c:pt>
                <c:pt idx="31">
                  <c:v>1636</c:v>
                </c:pt>
                <c:pt idx="32">
                  <c:v>1637</c:v>
                </c:pt>
                <c:pt idx="33">
                  <c:v>1638</c:v>
                </c:pt>
                <c:pt idx="34">
                  <c:v>1639</c:v>
                </c:pt>
                <c:pt idx="35">
                  <c:v>1640</c:v>
                </c:pt>
                <c:pt idx="36">
                  <c:v>1641</c:v>
                </c:pt>
                <c:pt idx="37">
                  <c:v>1642</c:v>
                </c:pt>
                <c:pt idx="38">
                  <c:v>1643</c:v>
                </c:pt>
                <c:pt idx="39">
                  <c:v>1644</c:v>
                </c:pt>
                <c:pt idx="40">
                  <c:v>1645</c:v>
                </c:pt>
                <c:pt idx="41">
                  <c:v>1646</c:v>
                </c:pt>
                <c:pt idx="42">
                  <c:v>1647</c:v>
                </c:pt>
                <c:pt idx="43">
                  <c:v>1648</c:v>
                </c:pt>
                <c:pt idx="44">
                  <c:v>1649</c:v>
                </c:pt>
                <c:pt idx="45">
                  <c:v>1650</c:v>
                </c:pt>
                <c:pt idx="46">
                  <c:v>1651</c:v>
                </c:pt>
                <c:pt idx="47">
                  <c:v>1652</c:v>
                </c:pt>
                <c:pt idx="48">
                  <c:v>1653</c:v>
                </c:pt>
                <c:pt idx="49">
                  <c:v>1654</c:v>
                </c:pt>
                <c:pt idx="50">
                  <c:v>1655</c:v>
                </c:pt>
                <c:pt idx="51">
                  <c:v>1656</c:v>
                </c:pt>
                <c:pt idx="52">
                  <c:v>1657</c:v>
                </c:pt>
                <c:pt idx="53">
                  <c:v>1658</c:v>
                </c:pt>
                <c:pt idx="54">
                  <c:v>1659</c:v>
                </c:pt>
                <c:pt idx="55">
                  <c:v>1660</c:v>
                </c:pt>
                <c:pt idx="56">
                  <c:v>1661</c:v>
                </c:pt>
                <c:pt idx="57">
                  <c:v>1662</c:v>
                </c:pt>
                <c:pt idx="58">
                  <c:v>1663</c:v>
                </c:pt>
                <c:pt idx="59">
                  <c:v>1664</c:v>
                </c:pt>
                <c:pt idx="60">
                  <c:v>1665</c:v>
                </c:pt>
                <c:pt idx="61">
                  <c:v>1666</c:v>
                </c:pt>
                <c:pt idx="62">
                  <c:v>1667</c:v>
                </c:pt>
                <c:pt idx="63">
                  <c:v>1668</c:v>
                </c:pt>
                <c:pt idx="64">
                  <c:v>1669</c:v>
                </c:pt>
                <c:pt idx="65">
                  <c:v>1670</c:v>
                </c:pt>
                <c:pt idx="66">
                  <c:v>1671</c:v>
                </c:pt>
                <c:pt idx="67">
                  <c:v>1672</c:v>
                </c:pt>
                <c:pt idx="68">
                  <c:v>1673</c:v>
                </c:pt>
                <c:pt idx="69">
                  <c:v>1674</c:v>
                </c:pt>
                <c:pt idx="70">
                  <c:v>1675</c:v>
                </c:pt>
                <c:pt idx="71">
                  <c:v>1676</c:v>
                </c:pt>
                <c:pt idx="72">
                  <c:v>1677</c:v>
                </c:pt>
                <c:pt idx="73">
                  <c:v>1678</c:v>
                </c:pt>
                <c:pt idx="74">
                  <c:v>1679</c:v>
                </c:pt>
                <c:pt idx="75">
                  <c:v>1680</c:v>
                </c:pt>
                <c:pt idx="76">
                  <c:v>1681</c:v>
                </c:pt>
                <c:pt idx="77">
                  <c:v>1682</c:v>
                </c:pt>
                <c:pt idx="78">
                  <c:v>1683</c:v>
                </c:pt>
                <c:pt idx="79">
                  <c:v>1684</c:v>
                </c:pt>
                <c:pt idx="80">
                  <c:v>1685</c:v>
                </c:pt>
                <c:pt idx="81">
                  <c:v>1686</c:v>
                </c:pt>
                <c:pt idx="82">
                  <c:v>1687</c:v>
                </c:pt>
                <c:pt idx="83">
                  <c:v>1688</c:v>
                </c:pt>
                <c:pt idx="84">
                  <c:v>1689</c:v>
                </c:pt>
                <c:pt idx="85">
                  <c:v>1690</c:v>
                </c:pt>
                <c:pt idx="86">
                  <c:v>1691</c:v>
                </c:pt>
                <c:pt idx="87">
                  <c:v>1692</c:v>
                </c:pt>
                <c:pt idx="88">
                  <c:v>1693</c:v>
                </c:pt>
                <c:pt idx="89">
                  <c:v>1694</c:v>
                </c:pt>
                <c:pt idx="90">
                  <c:v>1695</c:v>
                </c:pt>
                <c:pt idx="91">
                  <c:v>1696</c:v>
                </c:pt>
                <c:pt idx="92">
                  <c:v>1697</c:v>
                </c:pt>
                <c:pt idx="93">
                  <c:v>1698</c:v>
                </c:pt>
                <c:pt idx="94">
                  <c:v>1699</c:v>
                </c:pt>
                <c:pt idx="95">
                  <c:v>1700</c:v>
                </c:pt>
                <c:pt idx="96">
                  <c:v>1701</c:v>
                </c:pt>
                <c:pt idx="97">
                  <c:v>1702</c:v>
                </c:pt>
                <c:pt idx="98">
                  <c:v>1703</c:v>
                </c:pt>
                <c:pt idx="99">
                  <c:v>1704</c:v>
                </c:pt>
                <c:pt idx="100">
                  <c:v>1705</c:v>
                </c:pt>
                <c:pt idx="101">
                  <c:v>1706</c:v>
                </c:pt>
                <c:pt idx="102">
                  <c:v>1707</c:v>
                </c:pt>
                <c:pt idx="103">
                  <c:v>1708</c:v>
                </c:pt>
                <c:pt idx="104">
                  <c:v>1709</c:v>
                </c:pt>
                <c:pt idx="105">
                  <c:v>1710</c:v>
                </c:pt>
                <c:pt idx="106">
                  <c:v>1711</c:v>
                </c:pt>
                <c:pt idx="107">
                  <c:v>1712</c:v>
                </c:pt>
                <c:pt idx="108">
                  <c:v>1713</c:v>
                </c:pt>
                <c:pt idx="109">
                  <c:v>1714</c:v>
                </c:pt>
                <c:pt idx="110">
                  <c:v>1715</c:v>
                </c:pt>
                <c:pt idx="111">
                  <c:v>1716</c:v>
                </c:pt>
                <c:pt idx="112">
                  <c:v>1717</c:v>
                </c:pt>
                <c:pt idx="113">
                  <c:v>1718</c:v>
                </c:pt>
                <c:pt idx="114">
                  <c:v>1719</c:v>
                </c:pt>
                <c:pt idx="115">
                  <c:v>1720</c:v>
                </c:pt>
                <c:pt idx="116">
                  <c:v>1721</c:v>
                </c:pt>
                <c:pt idx="117">
                  <c:v>1722</c:v>
                </c:pt>
                <c:pt idx="118">
                  <c:v>1723</c:v>
                </c:pt>
                <c:pt idx="119">
                  <c:v>1724</c:v>
                </c:pt>
                <c:pt idx="120">
                  <c:v>1725</c:v>
                </c:pt>
                <c:pt idx="121">
                  <c:v>1726</c:v>
                </c:pt>
                <c:pt idx="122">
                  <c:v>1727</c:v>
                </c:pt>
                <c:pt idx="123">
                  <c:v>1728</c:v>
                </c:pt>
                <c:pt idx="124">
                  <c:v>1729</c:v>
                </c:pt>
                <c:pt idx="125">
                  <c:v>1730</c:v>
                </c:pt>
                <c:pt idx="126">
                  <c:v>1731</c:v>
                </c:pt>
                <c:pt idx="127">
                  <c:v>1732</c:v>
                </c:pt>
                <c:pt idx="128">
                  <c:v>1733</c:v>
                </c:pt>
                <c:pt idx="129">
                  <c:v>1734</c:v>
                </c:pt>
                <c:pt idx="130">
                  <c:v>1735</c:v>
                </c:pt>
                <c:pt idx="131">
                  <c:v>1736</c:v>
                </c:pt>
                <c:pt idx="132">
                  <c:v>1737</c:v>
                </c:pt>
                <c:pt idx="133">
                  <c:v>1738</c:v>
                </c:pt>
                <c:pt idx="134">
                  <c:v>1739</c:v>
                </c:pt>
                <c:pt idx="135">
                  <c:v>1740</c:v>
                </c:pt>
                <c:pt idx="136">
                  <c:v>1741</c:v>
                </c:pt>
                <c:pt idx="137">
                  <c:v>1742</c:v>
                </c:pt>
                <c:pt idx="138">
                  <c:v>1743</c:v>
                </c:pt>
                <c:pt idx="139">
                  <c:v>1744</c:v>
                </c:pt>
                <c:pt idx="140">
                  <c:v>1745</c:v>
                </c:pt>
                <c:pt idx="141">
                  <c:v>1746</c:v>
                </c:pt>
                <c:pt idx="142">
                  <c:v>1747</c:v>
                </c:pt>
                <c:pt idx="143">
                  <c:v>1748</c:v>
                </c:pt>
                <c:pt idx="144">
                  <c:v>1749</c:v>
                </c:pt>
                <c:pt idx="145">
                  <c:v>1750</c:v>
                </c:pt>
                <c:pt idx="146">
                  <c:v>1751</c:v>
                </c:pt>
                <c:pt idx="147">
                  <c:v>1752</c:v>
                </c:pt>
                <c:pt idx="148">
                  <c:v>1753</c:v>
                </c:pt>
                <c:pt idx="149">
                  <c:v>1754</c:v>
                </c:pt>
                <c:pt idx="150">
                  <c:v>1755</c:v>
                </c:pt>
                <c:pt idx="151">
                  <c:v>1756</c:v>
                </c:pt>
                <c:pt idx="152">
                  <c:v>1757</c:v>
                </c:pt>
                <c:pt idx="153">
                  <c:v>1758</c:v>
                </c:pt>
                <c:pt idx="154">
                  <c:v>1759</c:v>
                </c:pt>
                <c:pt idx="155">
                  <c:v>1760</c:v>
                </c:pt>
                <c:pt idx="156">
                  <c:v>1761</c:v>
                </c:pt>
                <c:pt idx="157">
                  <c:v>1762</c:v>
                </c:pt>
                <c:pt idx="158">
                  <c:v>1763</c:v>
                </c:pt>
                <c:pt idx="159">
                  <c:v>1764</c:v>
                </c:pt>
                <c:pt idx="160">
                  <c:v>1765</c:v>
                </c:pt>
                <c:pt idx="161">
                  <c:v>1766</c:v>
                </c:pt>
                <c:pt idx="162">
                  <c:v>1767</c:v>
                </c:pt>
                <c:pt idx="163">
                  <c:v>1768</c:v>
                </c:pt>
                <c:pt idx="164">
                  <c:v>1769</c:v>
                </c:pt>
                <c:pt idx="165">
                  <c:v>1770</c:v>
                </c:pt>
                <c:pt idx="166">
                  <c:v>1771</c:v>
                </c:pt>
                <c:pt idx="167">
                  <c:v>1772</c:v>
                </c:pt>
                <c:pt idx="168">
                  <c:v>1773</c:v>
                </c:pt>
                <c:pt idx="169">
                  <c:v>1774</c:v>
                </c:pt>
                <c:pt idx="170">
                  <c:v>1775</c:v>
                </c:pt>
                <c:pt idx="171">
                  <c:v>1776</c:v>
                </c:pt>
                <c:pt idx="172">
                  <c:v>1777</c:v>
                </c:pt>
                <c:pt idx="173">
                  <c:v>1778</c:v>
                </c:pt>
                <c:pt idx="174">
                  <c:v>1779</c:v>
                </c:pt>
                <c:pt idx="175">
                  <c:v>1780</c:v>
                </c:pt>
                <c:pt idx="176">
                  <c:v>1781</c:v>
                </c:pt>
                <c:pt idx="177">
                  <c:v>1782</c:v>
                </c:pt>
                <c:pt idx="178">
                  <c:v>1783</c:v>
                </c:pt>
                <c:pt idx="179">
                  <c:v>1784</c:v>
                </c:pt>
                <c:pt idx="180">
                  <c:v>1785</c:v>
                </c:pt>
                <c:pt idx="181">
                  <c:v>1786</c:v>
                </c:pt>
                <c:pt idx="182">
                  <c:v>1787</c:v>
                </c:pt>
                <c:pt idx="183">
                  <c:v>1788</c:v>
                </c:pt>
                <c:pt idx="184">
                  <c:v>1789</c:v>
                </c:pt>
                <c:pt idx="185">
                  <c:v>1790</c:v>
                </c:pt>
                <c:pt idx="186">
                  <c:v>1791</c:v>
                </c:pt>
                <c:pt idx="187">
                  <c:v>1792</c:v>
                </c:pt>
                <c:pt idx="188">
                  <c:v>1793</c:v>
                </c:pt>
                <c:pt idx="189">
                  <c:v>1794</c:v>
                </c:pt>
                <c:pt idx="190">
                  <c:v>1795</c:v>
                </c:pt>
                <c:pt idx="191">
                  <c:v>1796</c:v>
                </c:pt>
                <c:pt idx="192">
                  <c:v>1797</c:v>
                </c:pt>
                <c:pt idx="193">
                  <c:v>1798</c:v>
                </c:pt>
                <c:pt idx="194">
                  <c:v>1799</c:v>
                </c:pt>
                <c:pt idx="195">
                  <c:v>1800</c:v>
                </c:pt>
                <c:pt idx="196">
                  <c:v>1801</c:v>
                </c:pt>
                <c:pt idx="197">
                  <c:v>1802</c:v>
                </c:pt>
                <c:pt idx="198">
                  <c:v>1803</c:v>
                </c:pt>
                <c:pt idx="199">
                  <c:v>1804</c:v>
                </c:pt>
                <c:pt idx="200">
                  <c:v>1805</c:v>
                </c:pt>
                <c:pt idx="201">
                  <c:v>1806</c:v>
                </c:pt>
                <c:pt idx="202">
                  <c:v>1807</c:v>
                </c:pt>
                <c:pt idx="203">
                  <c:v>1808</c:v>
                </c:pt>
                <c:pt idx="204">
                  <c:v>1809</c:v>
                </c:pt>
                <c:pt idx="205">
                  <c:v>1810</c:v>
                </c:pt>
                <c:pt idx="206">
                  <c:v>1811</c:v>
                </c:pt>
                <c:pt idx="207">
                  <c:v>1812</c:v>
                </c:pt>
                <c:pt idx="208">
                  <c:v>1813</c:v>
                </c:pt>
                <c:pt idx="209">
                  <c:v>1814</c:v>
                </c:pt>
                <c:pt idx="210">
                  <c:v>1815</c:v>
                </c:pt>
                <c:pt idx="211">
                  <c:v>1816</c:v>
                </c:pt>
                <c:pt idx="212">
                  <c:v>1817</c:v>
                </c:pt>
                <c:pt idx="213">
                  <c:v>1818</c:v>
                </c:pt>
                <c:pt idx="214">
                  <c:v>1819</c:v>
                </c:pt>
                <c:pt idx="215">
                  <c:v>1820</c:v>
                </c:pt>
                <c:pt idx="216">
                  <c:v>1821</c:v>
                </c:pt>
                <c:pt idx="217">
                  <c:v>1822</c:v>
                </c:pt>
                <c:pt idx="218">
                  <c:v>1823</c:v>
                </c:pt>
                <c:pt idx="219">
                  <c:v>1824</c:v>
                </c:pt>
                <c:pt idx="220">
                  <c:v>1825</c:v>
                </c:pt>
                <c:pt idx="221">
                  <c:v>1826</c:v>
                </c:pt>
                <c:pt idx="222">
                  <c:v>1827</c:v>
                </c:pt>
                <c:pt idx="223">
                  <c:v>1828</c:v>
                </c:pt>
                <c:pt idx="224">
                  <c:v>1829</c:v>
                </c:pt>
                <c:pt idx="225">
                  <c:v>1830</c:v>
                </c:pt>
                <c:pt idx="226">
                  <c:v>1831</c:v>
                </c:pt>
                <c:pt idx="227">
                  <c:v>1832</c:v>
                </c:pt>
                <c:pt idx="228">
                  <c:v>1833</c:v>
                </c:pt>
                <c:pt idx="229">
                  <c:v>1834</c:v>
                </c:pt>
                <c:pt idx="230">
                  <c:v>1835</c:v>
                </c:pt>
                <c:pt idx="231">
                  <c:v>1836</c:v>
                </c:pt>
                <c:pt idx="232">
                  <c:v>1837</c:v>
                </c:pt>
                <c:pt idx="233">
                  <c:v>1838</c:v>
                </c:pt>
                <c:pt idx="234">
                  <c:v>1839</c:v>
                </c:pt>
                <c:pt idx="235">
                  <c:v>1840</c:v>
                </c:pt>
                <c:pt idx="236">
                  <c:v>1841</c:v>
                </c:pt>
                <c:pt idx="237">
                  <c:v>1842</c:v>
                </c:pt>
                <c:pt idx="238">
                  <c:v>1843</c:v>
                </c:pt>
                <c:pt idx="239">
                  <c:v>1844</c:v>
                </c:pt>
                <c:pt idx="240">
                  <c:v>1845</c:v>
                </c:pt>
                <c:pt idx="241">
                  <c:v>1846</c:v>
                </c:pt>
                <c:pt idx="242">
                  <c:v>1847</c:v>
                </c:pt>
                <c:pt idx="243">
                  <c:v>1848</c:v>
                </c:pt>
                <c:pt idx="244">
                  <c:v>1849</c:v>
                </c:pt>
                <c:pt idx="245">
                  <c:v>1850</c:v>
                </c:pt>
                <c:pt idx="246">
                  <c:v>1851</c:v>
                </c:pt>
                <c:pt idx="247">
                  <c:v>1852</c:v>
                </c:pt>
                <c:pt idx="248">
                  <c:v>1853</c:v>
                </c:pt>
                <c:pt idx="249">
                  <c:v>1854</c:v>
                </c:pt>
                <c:pt idx="250">
                  <c:v>1855</c:v>
                </c:pt>
                <c:pt idx="251">
                  <c:v>1856</c:v>
                </c:pt>
                <c:pt idx="252">
                  <c:v>1857</c:v>
                </c:pt>
                <c:pt idx="253">
                  <c:v>1858</c:v>
                </c:pt>
                <c:pt idx="254">
                  <c:v>1859</c:v>
                </c:pt>
                <c:pt idx="255">
                  <c:v>1860</c:v>
                </c:pt>
                <c:pt idx="256">
                  <c:v>1861</c:v>
                </c:pt>
                <c:pt idx="257">
                  <c:v>1862</c:v>
                </c:pt>
                <c:pt idx="258">
                  <c:v>1863</c:v>
                </c:pt>
                <c:pt idx="259">
                  <c:v>1864</c:v>
                </c:pt>
                <c:pt idx="260">
                  <c:v>1865</c:v>
                </c:pt>
                <c:pt idx="261">
                  <c:v>1866</c:v>
                </c:pt>
                <c:pt idx="262">
                  <c:v>1867</c:v>
                </c:pt>
                <c:pt idx="263">
                  <c:v>1868</c:v>
                </c:pt>
                <c:pt idx="264">
                  <c:v>1869</c:v>
                </c:pt>
                <c:pt idx="265">
                  <c:v>1870</c:v>
                </c:pt>
                <c:pt idx="266">
                  <c:v>1871</c:v>
                </c:pt>
                <c:pt idx="267">
                  <c:v>1872</c:v>
                </c:pt>
                <c:pt idx="268">
                  <c:v>1873</c:v>
                </c:pt>
                <c:pt idx="269">
                  <c:v>1874</c:v>
                </c:pt>
                <c:pt idx="270">
                  <c:v>1875</c:v>
                </c:pt>
                <c:pt idx="271">
                  <c:v>1876</c:v>
                </c:pt>
                <c:pt idx="272">
                  <c:v>1877</c:v>
                </c:pt>
                <c:pt idx="273">
                  <c:v>1878</c:v>
                </c:pt>
                <c:pt idx="274">
                  <c:v>1879</c:v>
                </c:pt>
                <c:pt idx="275">
                  <c:v>1880</c:v>
                </c:pt>
                <c:pt idx="276">
                  <c:v>1881</c:v>
                </c:pt>
                <c:pt idx="277">
                  <c:v>1882</c:v>
                </c:pt>
                <c:pt idx="278">
                  <c:v>1883</c:v>
                </c:pt>
                <c:pt idx="279">
                  <c:v>1884</c:v>
                </c:pt>
                <c:pt idx="280">
                  <c:v>1885</c:v>
                </c:pt>
                <c:pt idx="281">
                  <c:v>1886</c:v>
                </c:pt>
                <c:pt idx="282">
                  <c:v>1887</c:v>
                </c:pt>
                <c:pt idx="283">
                  <c:v>1888</c:v>
                </c:pt>
                <c:pt idx="284">
                  <c:v>1889</c:v>
                </c:pt>
                <c:pt idx="285">
                  <c:v>1890</c:v>
                </c:pt>
                <c:pt idx="286">
                  <c:v>1891</c:v>
                </c:pt>
                <c:pt idx="287">
                  <c:v>1892</c:v>
                </c:pt>
                <c:pt idx="288">
                  <c:v>1893</c:v>
                </c:pt>
                <c:pt idx="289">
                  <c:v>1894</c:v>
                </c:pt>
                <c:pt idx="290">
                  <c:v>1895</c:v>
                </c:pt>
                <c:pt idx="291">
                  <c:v>1896</c:v>
                </c:pt>
                <c:pt idx="292">
                  <c:v>1897</c:v>
                </c:pt>
                <c:pt idx="293">
                  <c:v>1898</c:v>
                </c:pt>
                <c:pt idx="294">
                  <c:v>1899</c:v>
                </c:pt>
                <c:pt idx="295">
                  <c:v>1900</c:v>
                </c:pt>
                <c:pt idx="296">
                  <c:v>1901</c:v>
                </c:pt>
                <c:pt idx="297">
                  <c:v>1902</c:v>
                </c:pt>
                <c:pt idx="298">
                  <c:v>1903</c:v>
                </c:pt>
                <c:pt idx="299">
                  <c:v>1904</c:v>
                </c:pt>
                <c:pt idx="300">
                  <c:v>1905</c:v>
                </c:pt>
                <c:pt idx="301">
                  <c:v>1906</c:v>
                </c:pt>
                <c:pt idx="302">
                  <c:v>1907</c:v>
                </c:pt>
                <c:pt idx="303">
                  <c:v>1908</c:v>
                </c:pt>
                <c:pt idx="304">
                  <c:v>1909</c:v>
                </c:pt>
                <c:pt idx="305">
                  <c:v>1910</c:v>
                </c:pt>
                <c:pt idx="306">
                  <c:v>1911</c:v>
                </c:pt>
                <c:pt idx="307">
                  <c:v>1912</c:v>
                </c:pt>
                <c:pt idx="308">
                  <c:v>1913</c:v>
                </c:pt>
                <c:pt idx="309">
                  <c:v>1914</c:v>
                </c:pt>
                <c:pt idx="310">
                  <c:v>1915</c:v>
                </c:pt>
                <c:pt idx="311">
                  <c:v>1916</c:v>
                </c:pt>
                <c:pt idx="312">
                  <c:v>1917</c:v>
                </c:pt>
                <c:pt idx="313">
                  <c:v>1918</c:v>
                </c:pt>
                <c:pt idx="314">
                  <c:v>1919</c:v>
                </c:pt>
                <c:pt idx="315">
                  <c:v>1920</c:v>
                </c:pt>
                <c:pt idx="316">
                  <c:v>1921</c:v>
                </c:pt>
                <c:pt idx="317">
                  <c:v>1922</c:v>
                </c:pt>
                <c:pt idx="318">
                  <c:v>1923</c:v>
                </c:pt>
                <c:pt idx="319">
                  <c:v>1924</c:v>
                </c:pt>
                <c:pt idx="320">
                  <c:v>1925</c:v>
                </c:pt>
                <c:pt idx="321">
                  <c:v>1926</c:v>
                </c:pt>
                <c:pt idx="322">
                  <c:v>1927</c:v>
                </c:pt>
                <c:pt idx="323">
                  <c:v>1928</c:v>
                </c:pt>
                <c:pt idx="324">
                  <c:v>1929</c:v>
                </c:pt>
                <c:pt idx="325">
                  <c:v>1930</c:v>
                </c:pt>
                <c:pt idx="326">
                  <c:v>1931</c:v>
                </c:pt>
                <c:pt idx="327">
                  <c:v>1932</c:v>
                </c:pt>
                <c:pt idx="328">
                  <c:v>1933</c:v>
                </c:pt>
                <c:pt idx="329">
                  <c:v>1934</c:v>
                </c:pt>
                <c:pt idx="330">
                  <c:v>1935</c:v>
                </c:pt>
                <c:pt idx="331">
                  <c:v>1936</c:v>
                </c:pt>
                <c:pt idx="332">
                  <c:v>1937</c:v>
                </c:pt>
                <c:pt idx="333">
                  <c:v>1938</c:v>
                </c:pt>
                <c:pt idx="334">
                  <c:v>1939</c:v>
                </c:pt>
                <c:pt idx="335">
                  <c:v>1940</c:v>
                </c:pt>
                <c:pt idx="336">
                  <c:v>1941</c:v>
                </c:pt>
                <c:pt idx="337">
                  <c:v>1942</c:v>
                </c:pt>
                <c:pt idx="338">
                  <c:v>1943</c:v>
                </c:pt>
                <c:pt idx="339">
                  <c:v>1944</c:v>
                </c:pt>
                <c:pt idx="340">
                  <c:v>1945</c:v>
                </c:pt>
                <c:pt idx="341">
                  <c:v>1946</c:v>
                </c:pt>
                <c:pt idx="342">
                  <c:v>1947</c:v>
                </c:pt>
                <c:pt idx="343">
                  <c:v>1948</c:v>
                </c:pt>
                <c:pt idx="344">
                  <c:v>1949</c:v>
                </c:pt>
                <c:pt idx="345">
                  <c:v>1950</c:v>
                </c:pt>
                <c:pt idx="346">
                  <c:v>1951</c:v>
                </c:pt>
                <c:pt idx="347">
                  <c:v>1952</c:v>
                </c:pt>
                <c:pt idx="348">
                  <c:v>1953</c:v>
                </c:pt>
                <c:pt idx="349">
                  <c:v>1954</c:v>
                </c:pt>
                <c:pt idx="350">
                  <c:v>1955</c:v>
                </c:pt>
                <c:pt idx="351">
                  <c:v>1956</c:v>
                </c:pt>
                <c:pt idx="352">
                  <c:v>1957</c:v>
                </c:pt>
                <c:pt idx="353">
                  <c:v>1958</c:v>
                </c:pt>
                <c:pt idx="354">
                  <c:v>1959</c:v>
                </c:pt>
                <c:pt idx="355">
                  <c:v>1960</c:v>
                </c:pt>
                <c:pt idx="356">
                  <c:v>1961</c:v>
                </c:pt>
                <c:pt idx="357">
                  <c:v>1962</c:v>
                </c:pt>
                <c:pt idx="358">
                  <c:v>1963</c:v>
                </c:pt>
                <c:pt idx="359">
                  <c:v>1964</c:v>
                </c:pt>
                <c:pt idx="360">
                  <c:v>1965</c:v>
                </c:pt>
                <c:pt idx="361">
                  <c:v>1966</c:v>
                </c:pt>
                <c:pt idx="362">
                  <c:v>1967</c:v>
                </c:pt>
                <c:pt idx="363">
                  <c:v>1968</c:v>
                </c:pt>
                <c:pt idx="364">
                  <c:v>1969</c:v>
                </c:pt>
                <c:pt idx="365">
                  <c:v>1970</c:v>
                </c:pt>
                <c:pt idx="366">
                  <c:v>1971</c:v>
                </c:pt>
                <c:pt idx="367">
                  <c:v>1972</c:v>
                </c:pt>
                <c:pt idx="368">
                  <c:v>1973</c:v>
                </c:pt>
                <c:pt idx="369">
                  <c:v>1974</c:v>
                </c:pt>
                <c:pt idx="370">
                  <c:v>1975</c:v>
                </c:pt>
                <c:pt idx="371">
                  <c:v>1976</c:v>
                </c:pt>
                <c:pt idx="372">
                  <c:v>1977</c:v>
                </c:pt>
                <c:pt idx="373">
                  <c:v>1978</c:v>
                </c:pt>
                <c:pt idx="374">
                  <c:v>1979</c:v>
                </c:pt>
                <c:pt idx="375">
                  <c:v>1980</c:v>
                </c:pt>
                <c:pt idx="376">
                  <c:v>1981</c:v>
                </c:pt>
                <c:pt idx="377">
                  <c:v>1982</c:v>
                </c:pt>
                <c:pt idx="378">
                  <c:v>1983</c:v>
                </c:pt>
                <c:pt idx="379">
                  <c:v>1984</c:v>
                </c:pt>
                <c:pt idx="380">
                  <c:v>1985</c:v>
                </c:pt>
                <c:pt idx="381">
                  <c:v>1986</c:v>
                </c:pt>
                <c:pt idx="382">
                  <c:v>1987</c:v>
                </c:pt>
                <c:pt idx="383">
                  <c:v>1988</c:v>
                </c:pt>
                <c:pt idx="384">
                  <c:v>1989</c:v>
                </c:pt>
                <c:pt idx="385">
                  <c:v>1990</c:v>
                </c:pt>
                <c:pt idx="386">
                  <c:v>1991</c:v>
                </c:pt>
                <c:pt idx="387">
                  <c:v>1992</c:v>
                </c:pt>
                <c:pt idx="388">
                  <c:v>1993</c:v>
                </c:pt>
                <c:pt idx="389">
                  <c:v>1994</c:v>
                </c:pt>
                <c:pt idx="390">
                  <c:v>1995</c:v>
                </c:pt>
                <c:pt idx="391">
                  <c:v>1996</c:v>
                </c:pt>
                <c:pt idx="392">
                  <c:v>1997</c:v>
                </c:pt>
                <c:pt idx="393">
                  <c:v>1998</c:v>
                </c:pt>
                <c:pt idx="394">
                  <c:v>1999</c:v>
                </c:pt>
                <c:pt idx="395">
                  <c:v>2000</c:v>
                </c:pt>
                <c:pt idx="396">
                  <c:v>2001</c:v>
                </c:pt>
                <c:pt idx="397">
                  <c:v>2002</c:v>
                </c:pt>
                <c:pt idx="398">
                  <c:v>2003</c:v>
                </c:pt>
                <c:pt idx="399">
                  <c:v>2004</c:v>
                </c:pt>
                <c:pt idx="400">
                  <c:v>2005</c:v>
                </c:pt>
                <c:pt idx="401">
                  <c:v>2006</c:v>
                </c:pt>
                <c:pt idx="402">
                  <c:v>2007</c:v>
                </c:pt>
                <c:pt idx="403">
                  <c:v>2008</c:v>
                </c:pt>
                <c:pt idx="404">
                  <c:v>2009</c:v>
                </c:pt>
                <c:pt idx="405">
                  <c:v>2010</c:v>
                </c:pt>
                <c:pt idx="406">
                  <c:v>2011</c:v>
                </c:pt>
                <c:pt idx="407">
                  <c:v>2012</c:v>
                </c:pt>
                <c:pt idx="408">
                  <c:v>2013</c:v>
                </c:pt>
                <c:pt idx="409">
                  <c:v>2014</c:v>
                </c:pt>
                <c:pt idx="410">
                  <c:v>2015</c:v>
                </c:pt>
                <c:pt idx="411">
                  <c:v>2016</c:v>
                </c:pt>
                <c:pt idx="412">
                  <c:v>2017</c:v>
                </c:pt>
                <c:pt idx="413">
                  <c:v>2018</c:v>
                </c:pt>
                <c:pt idx="414">
                  <c:v>2019</c:v>
                </c:pt>
                <c:pt idx="415">
                  <c:v>2020</c:v>
                </c:pt>
                <c:pt idx="416">
                  <c:v>2021</c:v>
                </c:pt>
                <c:pt idx="417">
                  <c:v>2022</c:v>
                </c:pt>
                <c:pt idx="418">
                  <c:v>2023</c:v>
                </c:pt>
                <c:pt idx="419">
                  <c:v>2024</c:v>
                </c:pt>
                <c:pt idx="420">
                  <c:v>2025</c:v>
                </c:pt>
                <c:pt idx="421">
                  <c:v>2026</c:v>
                </c:pt>
                <c:pt idx="422">
                  <c:v>2027</c:v>
                </c:pt>
                <c:pt idx="423">
                  <c:v>2028</c:v>
                </c:pt>
                <c:pt idx="424">
                  <c:v>2029</c:v>
                </c:pt>
                <c:pt idx="425">
                  <c:v>2030</c:v>
                </c:pt>
                <c:pt idx="426">
                  <c:v>2031</c:v>
                </c:pt>
                <c:pt idx="427">
                  <c:v>2032</c:v>
                </c:pt>
                <c:pt idx="428">
                  <c:v>2033</c:v>
                </c:pt>
                <c:pt idx="429">
                  <c:v>2034</c:v>
                </c:pt>
                <c:pt idx="430">
                  <c:v>2035</c:v>
                </c:pt>
                <c:pt idx="431">
                  <c:v>2036</c:v>
                </c:pt>
                <c:pt idx="432">
                  <c:v>2037</c:v>
                </c:pt>
                <c:pt idx="433">
                  <c:v>2038</c:v>
                </c:pt>
                <c:pt idx="434">
                  <c:v>2039</c:v>
                </c:pt>
                <c:pt idx="435">
                  <c:v>2040</c:v>
                </c:pt>
                <c:pt idx="436">
                  <c:v>2041</c:v>
                </c:pt>
                <c:pt idx="437">
                  <c:v>2042</c:v>
                </c:pt>
                <c:pt idx="438">
                  <c:v>2043</c:v>
                </c:pt>
                <c:pt idx="439">
                  <c:v>2044</c:v>
                </c:pt>
                <c:pt idx="440">
                  <c:v>2045</c:v>
                </c:pt>
                <c:pt idx="441">
                  <c:v>2046</c:v>
                </c:pt>
                <c:pt idx="442">
                  <c:v>2047</c:v>
                </c:pt>
                <c:pt idx="443">
                  <c:v>2048</c:v>
                </c:pt>
                <c:pt idx="444">
                  <c:v>2049</c:v>
                </c:pt>
                <c:pt idx="445">
                  <c:v>2050</c:v>
                </c:pt>
                <c:pt idx="446">
                  <c:v>2051</c:v>
                </c:pt>
                <c:pt idx="447">
                  <c:v>2052</c:v>
                </c:pt>
                <c:pt idx="448">
                  <c:v>2053</c:v>
                </c:pt>
                <c:pt idx="449">
                  <c:v>2054</c:v>
                </c:pt>
                <c:pt idx="450">
                  <c:v>2055</c:v>
                </c:pt>
                <c:pt idx="451">
                  <c:v>2056</c:v>
                </c:pt>
                <c:pt idx="452">
                  <c:v>2057</c:v>
                </c:pt>
                <c:pt idx="453">
                  <c:v>2058</c:v>
                </c:pt>
                <c:pt idx="454">
                  <c:v>2059</c:v>
                </c:pt>
                <c:pt idx="455">
                  <c:v>2060</c:v>
                </c:pt>
                <c:pt idx="456">
                  <c:v>2061</c:v>
                </c:pt>
                <c:pt idx="457">
                  <c:v>2062</c:v>
                </c:pt>
                <c:pt idx="458">
                  <c:v>2063</c:v>
                </c:pt>
                <c:pt idx="459">
                  <c:v>2064</c:v>
                </c:pt>
                <c:pt idx="460">
                  <c:v>2065</c:v>
                </c:pt>
                <c:pt idx="461">
                  <c:v>2066</c:v>
                </c:pt>
                <c:pt idx="462">
                  <c:v>2067</c:v>
                </c:pt>
                <c:pt idx="463">
                  <c:v>2068</c:v>
                </c:pt>
                <c:pt idx="464">
                  <c:v>2069</c:v>
                </c:pt>
                <c:pt idx="465">
                  <c:v>2070</c:v>
                </c:pt>
                <c:pt idx="466">
                  <c:v>2071</c:v>
                </c:pt>
                <c:pt idx="467">
                  <c:v>2072</c:v>
                </c:pt>
                <c:pt idx="468">
                  <c:v>2073</c:v>
                </c:pt>
                <c:pt idx="469">
                  <c:v>2074</c:v>
                </c:pt>
                <c:pt idx="470">
                  <c:v>2075</c:v>
                </c:pt>
                <c:pt idx="471">
                  <c:v>2076</c:v>
                </c:pt>
                <c:pt idx="472">
                  <c:v>2077</c:v>
                </c:pt>
                <c:pt idx="473">
                  <c:v>2078</c:v>
                </c:pt>
                <c:pt idx="474">
                  <c:v>2079</c:v>
                </c:pt>
                <c:pt idx="475">
                  <c:v>2080</c:v>
                </c:pt>
                <c:pt idx="476">
                  <c:v>2081</c:v>
                </c:pt>
                <c:pt idx="477">
                  <c:v>2082</c:v>
                </c:pt>
                <c:pt idx="478">
                  <c:v>2083</c:v>
                </c:pt>
                <c:pt idx="479">
                  <c:v>2084</c:v>
                </c:pt>
                <c:pt idx="480">
                  <c:v>2085</c:v>
                </c:pt>
                <c:pt idx="481">
                  <c:v>2086</c:v>
                </c:pt>
                <c:pt idx="482">
                  <c:v>2087</c:v>
                </c:pt>
                <c:pt idx="483">
                  <c:v>2088</c:v>
                </c:pt>
                <c:pt idx="484">
                  <c:v>2089</c:v>
                </c:pt>
                <c:pt idx="485">
                  <c:v>2090</c:v>
                </c:pt>
                <c:pt idx="486">
                  <c:v>2091</c:v>
                </c:pt>
                <c:pt idx="487">
                  <c:v>2092</c:v>
                </c:pt>
                <c:pt idx="488">
                  <c:v>2093</c:v>
                </c:pt>
                <c:pt idx="489">
                  <c:v>2094</c:v>
                </c:pt>
                <c:pt idx="490">
                  <c:v>2095</c:v>
                </c:pt>
                <c:pt idx="491">
                  <c:v>2096</c:v>
                </c:pt>
                <c:pt idx="492">
                  <c:v>2097</c:v>
                </c:pt>
                <c:pt idx="493">
                  <c:v>2098</c:v>
                </c:pt>
                <c:pt idx="494">
                  <c:v>2099</c:v>
                </c:pt>
                <c:pt idx="495">
                  <c:v>2100</c:v>
                </c:pt>
                <c:pt idx="496">
                  <c:v>2101</c:v>
                </c:pt>
                <c:pt idx="497">
                  <c:v>2102</c:v>
                </c:pt>
                <c:pt idx="498">
                  <c:v>2103</c:v>
                </c:pt>
                <c:pt idx="499">
                  <c:v>2104</c:v>
                </c:pt>
                <c:pt idx="500">
                  <c:v>2105</c:v>
                </c:pt>
                <c:pt idx="501">
                  <c:v>2106</c:v>
                </c:pt>
                <c:pt idx="502">
                  <c:v>2107</c:v>
                </c:pt>
                <c:pt idx="503">
                  <c:v>2108</c:v>
                </c:pt>
                <c:pt idx="504">
                  <c:v>2109</c:v>
                </c:pt>
                <c:pt idx="505">
                  <c:v>2110</c:v>
                </c:pt>
                <c:pt idx="506">
                  <c:v>2111</c:v>
                </c:pt>
                <c:pt idx="507">
                  <c:v>2112</c:v>
                </c:pt>
                <c:pt idx="508">
                  <c:v>2113</c:v>
                </c:pt>
                <c:pt idx="509">
                  <c:v>2114</c:v>
                </c:pt>
                <c:pt idx="510">
                  <c:v>2115</c:v>
                </c:pt>
                <c:pt idx="511">
                  <c:v>2116</c:v>
                </c:pt>
                <c:pt idx="512">
                  <c:v>2117</c:v>
                </c:pt>
                <c:pt idx="513">
                  <c:v>2118</c:v>
                </c:pt>
                <c:pt idx="514">
                  <c:v>2119</c:v>
                </c:pt>
              </c:numCache>
            </c:numRef>
          </c:xVal>
          <c:yVal>
            <c:numRef>
              <c:f>Graph!$H$1583:$H$2095</c:f>
              <c:numCache>
                <c:formatCode>General</c:formatCode>
                <c:ptCount val="513"/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4C-42FF-ABBD-40BA38DC5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368"/>
        <c:axId val="19363168"/>
      </c:scatterChart>
      <c:valAx>
        <c:axId val="19346368"/>
        <c:scaling>
          <c:orientation val="minMax"/>
          <c:max val="2119"/>
          <c:min val="1605"/>
        </c:scaling>
        <c:delete val="0"/>
        <c:axPos val="b"/>
        <c:numFmt formatCode="General" sourceLinked="1"/>
        <c:majorTickMark val="out"/>
        <c:minorTickMark val="none"/>
        <c:tickLblPos val="nextTo"/>
        <c:crossAx val="19363168"/>
        <c:crosses val="autoZero"/>
        <c:crossBetween val="midCat"/>
      </c:valAx>
      <c:valAx>
        <c:axId val="19363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346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1718F-BC83-85E0-4005-22A96C6BA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813</xdr:row>
      <xdr:rowOff>0</xdr:rowOff>
    </xdr:from>
    <xdr:to>
      <xdr:col>14</xdr:col>
      <xdr:colOff>304800</xdr:colOff>
      <xdr:row>827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63976-F424-180B-C5BE-DE411C1C6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1581</xdr:row>
      <xdr:rowOff>0</xdr:rowOff>
    </xdr:from>
    <xdr:to>
      <xdr:col>14</xdr:col>
      <xdr:colOff>304800</xdr:colOff>
      <xdr:row>1595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CCCF8E-7D98-FD20-8BE2-0E8CB10D8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12B7-F247-46C4-BBFB-2D1A673E4217}">
  <dimension ref="A1:BH2121"/>
  <sheetViews>
    <sheetView tabSelected="1" topLeftCell="A2098" workbookViewId="0">
      <selection activeCell="W1" sqref="W1:X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" bestFit="1" customWidth="1"/>
    <col min="11" max="11" width="10" bestFit="1" customWidth="1"/>
    <col min="12" max="12" width="11" bestFit="1" customWidth="1"/>
    <col min="13" max="13" width="10" bestFit="1" customWidth="1"/>
    <col min="14" max="14" width="11" bestFit="1" customWidth="1"/>
    <col min="15" max="15" width="9" bestFit="1" customWidth="1"/>
    <col min="57" max="57" width="11" bestFit="1" customWidth="1"/>
    <col min="58" max="58" width="9" bestFit="1" customWidth="1"/>
    <col min="59" max="59" width="11" bestFit="1" customWidth="1"/>
    <col min="60" max="60" width="9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</row>
    <row r="4" spans="1:60" x14ac:dyDescent="0.25">
      <c r="A4">
        <v>3</v>
      </c>
    </row>
    <row r="5" spans="1:60" x14ac:dyDescent="0.25">
      <c r="A5">
        <v>4</v>
      </c>
    </row>
    <row r="6" spans="1:60" x14ac:dyDescent="0.25">
      <c r="A6">
        <v>5</v>
      </c>
    </row>
    <row r="7" spans="1:60" x14ac:dyDescent="0.25">
      <c r="A7">
        <v>6</v>
      </c>
    </row>
    <row r="8" spans="1:60" x14ac:dyDescent="0.25">
      <c r="A8">
        <v>7</v>
      </c>
    </row>
    <row r="9" spans="1:60" x14ac:dyDescent="0.25">
      <c r="A9">
        <v>8</v>
      </c>
    </row>
    <row r="10" spans="1:60" x14ac:dyDescent="0.25">
      <c r="A10">
        <v>9</v>
      </c>
    </row>
    <row r="11" spans="1:60" x14ac:dyDescent="0.25">
      <c r="A11">
        <v>10</v>
      </c>
    </row>
    <row r="12" spans="1:60" x14ac:dyDescent="0.25">
      <c r="A12">
        <v>11</v>
      </c>
    </row>
    <row r="13" spans="1:60" x14ac:dyDescent="0.25">
      <c r="A13">
        <v>12</v>
      </c>
    </row>
    <row r="14" spans="1:60" x14ac:dyDescent="0.25">
      <c r="A14">
        <v>13</v>
      </c>
    </row>
    <row r="15" spans="1:60" x14ac:dyDescent="0.25">
      <c r="A15">
        <v>14</v>
      </c>
    </row>
    <row r="16" spans="1:60" x14ac:dyDescent="0.25">
      <c r="A16">
        <v>15</v>
      </c>
    </row>
    <row r="17" spans="1:58" x14ac:dyDescent="0.25">
      <c r="A17">
        <v>16</v>
      </c>
    </row>
    <row r="18" spans="1:58" x14ac:dyDescent="0.25">
      <c r="A18">
        <v>17</v>
      </c>
    </row>
    <row r="19" spans="1:58" x14ac:dyDescent="0.25">
      <c r="A19">
        <v>18</v>
      </c>
    </row>
    <row r="20" spans="1:58" x14ac:dyDescent="0.25">
      <c r="A20">
        <v>19</v>
      </c>
    </row>
    <row r="21" spans="1:58" x14ac:dyDescent="0.25">
      <c r="A21">
        <v>20</v>
      </c>
      <c r="BE21">
        <v>253.51513199999999</v>
      </c>
      <c r="BF21">
        <v>4.5582320000000003</v>
      </c>
    </row>
    <row r="22" spans="1:58" x14ac:dyDescent="0.25">
      <c r="A22">
        <v>21</v>
      </c>
      <c r="BE22">
        <v>253.51513199999999</v>
      </c>
      <c r="BF22">
        <v>4.5582320000000003</v>
      </c>
    </row>
    <row r="23" spans="1:58" x14ac:dyDescent="0.25">
      <c r="A23">
        <v>22</v>
      </c>
      <c r="BE23">
        <v>253.51513199999999</v>
      </c>
      <c r="BF23">
        <v>4.5582320000000003</v>
      </c>
    </row>
    <row r="24" spans="1:58" x14ac:dyDescent="0.25">
      <c r="A24">
        <v>23</v>
      </c>
      <c r="BE24">
        <v>253.51513199999999</v>
      </c>
      <c r="BF24">
        <v>4.5582320000000003</v>
      </c>
    </row>
    <row r="25" spans="1:58" x14ac:dyDescent="0.25">
      <c r="A25">
        <v>24</v>
      </c>
      <c r="BE25">
        <v>253.51513199999999</v>
      </c>
      <c r="BF25">
        <v>4.5582320000000003</v>
      </c>
    </row>
    <row r="26" spans="1:58" x14ac:dyDescent="0.25">
      <c r="A26">
        <v>25</v>
      </c>
      <c r="BE26">
        <v>253.51513199999999</v>
      </c>
      <c r="BF26">
        <v>4.5582320000000003</v>
      </c>
    </row>
    <row r="27" spans="1:58" x14ac:dyDescent="0.25">
      <c r="A27">
        <v>26</v>
      </c>
      <c r="BE27">
        <v>253.51513199999999</v>
      </c>
      <c r="BF27">
        <v>4.5582320000000003</v>
      </c>
    </row>
    <row r="28" spans="1:58" x14ac:dyDescent="0.25">
      <c r="A28">
        <v>27</v>
      </c>
      <c r="J28">
        <v>236.00558599999999</v>
      </c>
      <c r="K28">
        <v>14.267151</v>
      </c>
      <c r="BE28">
        <v>253.51513199999999</v>
      </c>
      <c r="BF28">
        <v>4.5582320000000003</v>
      </c>
    </row>
    <row r="29" spans="1:58" x14ac:dyDescent="0.25">
      <c r="A29">
        <v>28</v>
      </c>
      <c r="B29">
        <v>238.42468400000001</v>
      </c>
      <c r="C29">
        <v>6.1841650000000001</v>
      </c>
      <c r="BE29">
        <v>253.51513199999999</v>
      </c>
      <c r="BF29">
        <v>4.5582320000000003</v>
      </c>
    </row>
    <row r="30" spans="1:58" x14ac:dyDescent="0.25">
      <c r="A30">
        <v>29</v>
      </c>
      <c r="B30">
        <v>238.32211799999999</v>
      </c>
      <c r="C30">
        <v>6.1942089999999999</v>
      </c>
      <c r="BE30">
        <v>253.51513199999999</v>
      </c>
      <c r="BF30">
        <v>4.5582320000000003</v>
      </c>
    </row>
    <row r="31" spans="1:58" x14ac:dyDescent="0.25">
      <c r="A31">
        <v>30</v>
      </c>
      <c r="B31">
        <v>238.32211799999999</v>
      </c>
      <c r="C31">
        <v>6.1942089999999999</v>
      </c>
      <c r="BE31">
        <v>253.51513199999999</v>
      </c>
      <c r="BF31">
        <v>4.5582320000000003</v>
      </c>
    </row>
    <row r="32" spans="1:58" x14ac:dyDescent="0.25">
      <c r="A32">
        <v>31</v>
      </c>
      <c r="B32">
        <v>238.32211799999999</v>
      </c>
      <c r="C32">
        <v>6.1942089999999999</v>
      </c>
      <c r="BE32">
        <v>253.51513199999999</v>
      </c>
      <c r="BF32">
        <v>4.5582320000000003</v>
      </c>
    </row>
    <row r="33" spans="1:58" x14ac:dyDescent="0.25">
      <c r="A33">
        <v>32</v>
      </c>
      <c r="B33">
        <v>238.32211799999999</v>
      </c>
      <c r="C33">
        <v>6.1942089999999999</v>
      </c>
      <c r="BE33">
        <v>253.51513199999999</v>
      </c>
      <c r="BF33">
        <v>4.5582320000000003</v>
      </c>
    </row>
    <row r="34" spans="1:58" x14ac:dyDescent="0.25">
      <c r="A34">
        <v>33</v>
      </c>
      <c r="B34">
        <v>238.32211799999999</v>
      </c>
      <c r="C34">
        <v>6.1942089999999999</v>
      </c>
      <c r="BE34">
        <v>253.51513199999999</v>
      </c>
      <c r="BF34">
        <v>4.5582320000000003</v>
      </c>
    </row>
    <row r="35" spans="1:58" x14ac:dyDescent="0.25">
      <c r="A35">
        <v>34</v>
      </c>
      <c r="B35">
        <v>238.32211799999999</v>
      </c>
      <c r="C35">
        <v>6.1942089999999999</v>
      </c>
      <c r="BE35">
        <v>253.51513199999999</v>
      </c>
      <c r="BF35">
        <v>4.5582320000000003</v>
      </c>
    </row>
    <row r="36" spans="1:58" x14ac:dyDescent="0.25">
      <c r="A36">
        <v>35</v>
      </c>
      <c r="B36">
        <v>238.32211799999999</v>
      </c>
      <c r="C36">
        <v>6.1942089999999999</v>
      </c>
      <c r="BE36">
        <v>253.51513199999999</v>
      </c>
      <c r="BF36">
        <v>4.5582320000000003</v>
      </c>
    </row>
    <row r="37" spans="1:58" x14ac:dyDescent="0.25">
      <c r="A37">
        <v>36</v>
      </c>
      <c r="B37">
        <v>238.32211799999999</v>
      </c>
      <c r="C37">
        <v>6.1942089999999999</v>
      </c>
      <c r="BE37">
        <v>253.51513199999999</v>
      </c>
      <c r="BF37">
        <v>4.5582320000000003</v>
      </c>
    </row>
    <row r="38" spans="1:58" x14ac:dyDescent="0.25">
      <c r="A38">
        <v>37</v>
      </c>
      <c r="B38">
        <v>238.32211799999999</v>
      </c>
      <c r="C38">
        <v>6.1942089999999999</v>
      </c>
      <c r="BE38">
        <v>253.51513199999999</v>
      </c>
      <c r="BF38">
        <v>4.5582320000000003</v>
      </c>
    </row>
    <row r="39" spans="1:58" x14ac:dyDescent="0.25">
      <c r="A39">
        <v>38</v>
      </c>
      <c r="B39">
        <v>238.32211799999999</v>
      </c>
      <c r="C39">
        <v>6.1942089999999999</v>
      </c>
      <c r="BE39">
        <v>253.51513199999999</v>
      </c>
      <c r="BF39">
        <v>4.5582320000000003</v>
      </c>
    </row>
    <row r="40" spans="1:58" x14ac:dyDescent="0.25">
      <c r="A40">
        <v>39</v>
      </c>
      <c r="B40">
        <v>238.32211799999999</v>
      </c>
      <c r="C40">
        <v>6.1942089999999999</v>
      </c>
      <c r="BE40">
        <v>253.51513199999999</v>
      </c>
      <c r="BF40">
        <v>4.5582320000000003</v>
      </c>
    </row>
    <row r="41" spans="1:58" x14ac:dyDescent="0.25">
      <c r="A41">
        <v>40</v>
      </c>
      <c r="B41">
        <v>238.32211799999999</v>
      </c>
      <c r="C41">
        <v>6.1942089999999999</v>
      </c>
      <c r="BE41">
        <v>253.51513199999999</v>
      </c>
      <c r="BF41">
        <v>4.5582320000000003</v>
      </c>
    </row>
    <row r="42" spans="1:58" x14ac:dyDescent="0.25">
      <c r="A42">
        <v>41</v>
      </c>
      <c r="B42">
        <v>238.32211799999999</v>
      </c>
      <c r="C42">
        <v>6.1942089999999999</v>
      </c>
      <c r="BE42">
        <v>253.51513199999999</v>
      </c>
      <c r="BF42">
        <v>4.5582320000000003</v>
      </c>
    </row>
    <row r="43" spans="1:58" x14ac:dyDescent="0.25">
      <c r="A43">
        <v>42</v>
      </c>
      <c r="B43">
        <v>238.32211799999999</v>
      </c>
      <c r="C43">
        <v>6.1942089999999999</v>
      </c>
      <c r="BE43">
        <v>253.51513199999999</v>
      </c>
      <c r="BF43">
        <v>4.5582320000000003</v>
      </c>
    </row>
    <row r="44" spans="1:58" x14ac:dyDescent="0.25">
      <c r="A44">
        <v>43</v>
      </c>
      <c r="B44">
        <v>238.32211799999999</v>
      </c>
      <c r="C44">
        <v>6.1942089999999999</v>
      </c>
      <c r="BE44">
        <v>253.51513199999999</v>
      </c>
      <c r="BF44">
        <v>4.5582320000000003</v>
      </c>
    </row>
    <row r="45" spans="1:58" x14ac:dyDescent="0.25">
      <c r="A45">
        <v>44</v>
      </c>
      <c r="B45">
        <v>238.32211799999999</v>
      </c>
      <c r="C45">
        <v>6.1942089999999999</v>
      </c>
      <c r="BE45">
        <v>253.51513199999999</v>
      </c>
      <c r="BF45">
        <v>4.5582320000000003</v>
      </c>
    </row>
    <row r="46" spans="1:58" x14ac:dyDescent="0.25">
      <c r="A46">
        <v>45</v>
      </c>
      <c r="B46">
        <v>238.32211799999999</v>
      </c>
      <c r="C46">
        <v>6.1942089999999999</v>
      </c>
      <c r="BE46">
        <v>253.51513199999999</v>
      </c>
      <c r="BF46">
        <v>4.5582320000000003</v>
      </c>
    </row>
    <row r="47" spans="1:58" x14ac:dyDescent="0.25">
      <c r="A47">
        <v>46</v>
      </c>
      <c r="B47">
        <v>238.32211799999999</v>
      </c>
      <c r="C47">
        <v>6.1942089999999999</v>
      </c>
      <c r="D47">
        <v>236.041076</v>
      </c>
      <c r="E47">
        <v>9.5601430000000001</v>
      </c>
      <c r="BE47">
        <v>253.51513199999999</v>
      </c>
      <c r="BF47">
        <v>4.5582320000000003</v>
      </c>
    </row>
    <row r="48" spans="1:58" x14ac:dyDescent="0.25">
      <c r="A48">
        <v>47</v>
      </c>
      <c r="B48">
        <v>238.32211799999999</v>
      </c>
      <c r="C48">
        <v>6.1942089999999999</v>
      </c>
      <c r="D48">
        <v>236.00246300000001</v>
      </c>
      <c r="E48">
        <v>9.5683129999999998</v>
      </c>
      <c r="BE48">
        <v>253.51513199999999</v>
      </c>
      <c r="BF48">
        <v>4.5582320000000003</v>
      </c>
    </row>
    <row r="49" spans="1:58" x14ac:dyDescent="0.25">
      <c r="A49">
        <v>48</v>
      </c>
      <c r="B49">
        <v>238.32211799999999</v>
      </c>
      <c r="C49">
        <v>6.1942089999999999</v>
      </c>
      <c r="D49">
        <v>236.00246300000001</v>
      </c>
      <c r="E49">
        <v>9.5683129999999998</v>
      </c>
      <c r="BE49">
        <v>253.51513199999999</v>
      </c>
      <c r="BF49">
        <v>4.5582320000000003</v>
      </c>
    </row>
    <row r="50" spans="1:58" x14ac:dyDescent="0.25">
      <c r="A50">
        <v>49</v>
      </c>
      <c r="B50">
        <v>238.32211799999999</v>
      </c>
      <c r="C50">
        <v>6.1942089999999999</v>
      </c>
      <c r="D50">
        <v>236.00246300000001</v>
      </c>
      <c r="E50">
        <v>9.5683129999999998</v>
      </c>
      <c r="BE50">
        <v>253.51513199999999</v>
      </c>
      <c r="BF50">
        <v>4.5582320000000003</v>
      </c>
    </row>
    <row r="51" spans="1:58" x14ac:dyDescent="0.25">
      <c r="A51">
        <v>50</v>
      </c>
      <c r="B51">
        <v>238.32211799999999</v>
      </c>
      <c r="C51">
        <v>6.1942089999999999</v>
      </c>
      <c r="D51">
        <v>236.00246300000001</v>
      </c>
      <c r="E51">
        <v>9.5683129999999998</v>
      </c>
      <c r="BE51">
        <v>253.51513199999999</v>
      </c>
      <c r="BF51">
        <v>4.5582320000000003</v>
      </c>
    </row>
    <row r="52" spans="1:58" x14ac:dyDescent="0.25">
      <c r="A52">
        <v>51</v>
      </c>
      <c r="B52">
        <v>238.32211799999999</v>
      </c>
      <c r="C52">
        <v>6.1942089999999999</v>
      </c>
      <c r="D52">
        <v>236.00246300000001</v>
      </c>
      <c r="E52">
        <v>9.5683129999999998</v>
      </c>
      <c r="H52">
        <v>247.58954499999999</v>
      </c>
      <c r="I52">
        <v>7.4853800000000001</v>
      </c>
      <c r="BE52">
        <v>253.51513199999999</v>
      </c>
      <c r="BF52">
        <v>4.5582320000000003</v>
      </c>
    </row>
    <row r="53" spans="1:58" x14ac:dyDescent="0.25">
      <c r="A53">
        <v>52</v>
      </c>
      <c r="B53">
        <v>238.32211799999999</v>
      </c>
      <c r="C53">
        <v>6.1942089999999999</v>
      </c>
      <c r="D53">
        <v>236.00246300000001</v>
      </c>
      <c r="E53">
        <v>9.5683129999999998</v>
      </c>
      <c r="H53">
        <v>247.550307</v>
      </c>
      <c r="I53">
        <v>7.5539139999999998</v>
      </c>
      <c r="BE53">
        <v>253.51513199999999</v>
      </c>
      <c r="BF53">
        <v>4.5582320000000003</v>
      </c>
    </row>
    <row r="54" spans="1:58" x14ac:dyDescent="0.25">
      <c r="A54">
        <v>53</v>
      </c>
      <c r="B54">
        <v>238.32211799999999</v>
      </c>
      <c r="C54">
        <v>6.1942089999999999</v>
      </c>
      <c r="D54">
        <v>236.00246300000001</v>
      </c>
      <c r="E54">
        <v>9.5683129999999998</v>
      </c>
      <c r="H54">
        <v>247.550307</v>
      </c>
      <c r="I54">
        <v>7.5539139999999998</v>
      </c>
      <c r="BE54">
        <v>253.51513199999999</v>
      </c>
      <c r="BF54">
        <v>4.5582320000000003</v>
      </c>
    </row>
    <row r="55" spans="1:58" x14ac:dyDescent="0.25">
      <c r="A55">
        <v>54</v>
      </c>
      <c r="B55">
        <v>238.32211799999999</v>
      </c>
      <c r="C55">
        <v>6.1942089999999999</v>
      </c>
      <c r="D55">
        <v>236.00246300000001</v>
      </c>
      <c r="E55">
        <v>9.5683129999999998</v>
      </c>
      <c r="H55">
        <v>247.550307</v>
      </c>
      <c r="I55">
        <v>7.5539139999999998</v>
      </c>
      <c r="BE55">
        <v>253.51513199999999</v>
      </c>
      <c r="BF55">
        <v>4.5582320000000003</v>
      </c>
    </row>
    <row r="56" spans="1:58" x14ac:dyDescent="0.25">
      <c r="A56">
        <v>55</v>
      </c>
      <c r="B56">
        <v>238.32211799999999</v>
      </c>
      <c r="C56">
        <v>6.1942089999999999</v>
      </c>
      <c r="D56">
        <v>236.00246300000001</v>
      </c>
      <c r="E56">
        <v>9.5683129999999998</v>
      </c>
      <c r="H56">
        <v>247.550307</v>
      </c>
      <c r="I56">
        <v>7.5539139999999998</v>
      </c>
      <c r="BE56">
        <v>253.51513199999999</v>
      </c>
      <c r="BF56">
        <v>4.5582320000000003</v>
      </c>
    </row>
    <row r="57" spans="1:58" x14ac:dyDescent="0.25">
      <c r="A57">
        <v>56</v>
      </c>
      <c r="B57">
        <v>238.32211799999999</v>
      </c>
      <c r="C57">
        <v>6.1942089999999999</v>
      </c>
      <c r="D57">
        <v>236.00246300000001</v>
      </c>
      <c r="E57">
        <v>9.5683129999999998</v>
      </c>
      <c r="H57">
        <v>247.550307</v>
      </c>
      <c r="I57">
        <v>7.5539139999999998</v>
      </c>
    </row>
    <row r="58" spans="1:58" x14ac:dyDescent="0.25">
      <c r="A58">
        <v>57</v>
      </c>
      <c r="B58">
        <v>238.32211799999999</v>
      </c>
      <c r="C58">
        <v>6.1942089999999999</v>
      </c>
      <c r="D58">
        <v>236.00246300000001</v>
      </c>
      <c r="E58">
        <v>9.5683129999999998</v>
      </c>
      <c r="H58">
        <v>247.550307</v>
      </c>
      <c r="I58">
        <v>7.5539139999999998</v>
      </c>
    </row>
    <row r="59" spans="1:58" x14ac:dyDescent="0.25">
      <c r="A59">
        <v>58</v>
      </c>
      <c r="B59">
        <v>238.32211799999999</v>
      </c>
      <c r="C59">
        <v>6.1942089999999999</v>
      </c>
      <c r="D59">
        <v>236.00246300000001</v>
      </c>
      <c r="E59">
        <v>9.5683129999999998</v>
      </c>
      <c r="H59">
        <v>247.550307</v>
      </c>
      <c r="I59">
        <v>7.5539139999999998</v>
      </c>
    </row>
    <row r="60" spans="1:58" x14ac:dyDescent="0.25">
      <c r="A60">
        <v>59</v>
      </c>
      <c r="B60">
        <v>238.32211799999999</v>
      </c>
      <c r="C60">
        <v>6.1942089999999999</v>
      </c>
      <c r="D60">
        <v>236.00246300000001</v>
      </c>
      <c r="E60">
        <v>9.5683129999999998</v>
      </c>
      <c r="H60">
        <v>247.550307</v>
      </c>
      <c r="I60">
        <v>7.5539139999999998</v>
      </c>
    </row>
    <row r="61" spans="1:58" x14ac:dyDescent="0.25">
      <c r="A61">
        <v>60</v>
      </c>
      <c r="B61">
        <v>238.32211799999999</v>
      </c>
      <c r="C61">
        <v>6.1942089999999999</v>
      </c>
      <c r="D61">
        <v>236.00246300000001</v>
      </c>
      <c r="E61">
        <v>9.5683129999999998</v>
      </c>
      <c r="H61">
        <v>247.550307</v>
      </c>
      <c r="I61">
        <v>7.5539139999999998</v>
      </c>
    </row>
    <row r="62" spans="1:58" x14ac:dyDescent="0.25">
      <c r="A62">
        <v>61</v>
      </c>
      <c r="B62">
        <v>238.32211799999999</v>
      </c>
      <c r="C62">
        <v>6.1942089999999999</v>
      </c>
      <c r="D62">
        <v>236.00246300000001</v>
      </c>
      <c r="E62">
        <v>9.5683129999999998</v>
      </c>
      <c r="H62">
        <v>247.550307</v>
      </c>
      <c r="I62">
        <v>7.5539139999999998</v>
      </c>
    </row>
    <row r="63" spans="1:58" x14ac:dyDescent="0.25">
      <c r="A63">
        <v>62</v>
      </c>
      <c r="B63">
        <v>238.42468400000001</v>
      </c>
      <c r="C63">
        <v>6.1841650000000001</v>
      </c>
      <c r="D63">
        <v>236.00246300000001</v>
      </c>
      <c r="E63">
        <v>9.5683129999999998</v>
      </c>
      <c r="H63">
        <v>247.550307</v>
      </c>
      <c r="I63">
        <v>7.5539139999999998</v>
      </c>
    </row>
    <row r="64" spans="1:58" x14ac:dyDescent="0.25">
      <c r="A64">
        <v>63</v>
      </c>
      <c r="D64">
        <v>236.00246300000001</v>
      </c>
      <c r="E64">
        <v>9.5683129999999998</v>
      </c>
      <c r="H64">
        <v>247.550307</v>
      </c>
      <c r="I64">
        <v>7.5539139999999998</v>
      </c>
    </row>
    <row r="65" spans="1:9" x14ac:dyDescent="0.25">
      <c r="A65">
        <v>64</v>
      </c>
      <c r="D65">
        <v>236.00246300000001</v>
      </c>
      <c r="E65">
        <v>9.5683129999999998</v>
      </c>
      <c r="H65">
        <v>247.550307</v>
      </c>
      <c r="I65">
        <v>7.5539139999999998</v>
      </c>
    </row>
    <row r="66" spans="1:9" x14ac:dyDescent="0.25">
      <c r="A66">
        <v>65</v>
      </c>
      <c r="D66">
        <v>236.00246300000001</v>
      </c>
      <c r="E66">
        <v>9.5683129999999998</v>
      </c>
      <c r="H66">
        <v>247.550307</v>
      </c>
      <c r="I66">
        <v>7.5539139999999998</v>
      </c>
    </row>
    <row r="67" spans="1:9" x14ac:dyDescent="0.25">
      <c r="A67">
        <v>66</v>
      </c>
      <c r="D67">
        <v>236.00246300000001</v>
      </c>
      <c r="E67">
        <v>9.5683129999999998</v>
      </c>
      <c r="H67">
        <v>247.550307</v>
      </c>
      <c r="I67">
        <v>7.5539139999999998</v>
      </c>
    </row>
    <row r="68" spans="1:9" x14ac:dyDescent="0.25">
      <c r="A68">
        <v>67</v>
      </c>
      <c r="D68">
        <v>236.00246300000001</v>
      </c>
      <c r="E68">
        <v>9.5683129999999998</v>
      </c>
      <c r="H68">
        <v>247.550307</v>
      </c>
      <c r="I68">
        <v>7.5539139999999998</v>
      </c>
    </row>
    <row r="69" spans="1:9" x14ac:dyDescent="0.25">
      <c r="A69">
        <v>68</v>
      </c>
      <c r="D69">
        <v>236.00246300000001</v>
      </c>
      <c r="E69">
        <v>9.5683129999999998</v>
      </c>
      <c r="H69">
        <v>247.550307</v>
      </c>
      <c r="I69">
        <v>7.5539139999999998</v>
      </c>
    </row>
    <row r="70" spans="1:9" x14ac:dyDescent="0.25">
      <c r="A70">
        <v>69</v>
      </c>
      <c r="D70">
        <v>236.00246300000001</v>
      </c>
      <c r="E70">
        <v>9.5683129999999998</v>
      </c>
      <c r="H70">
        <v>247.550307</v>
      </c>
      <c r="I70">
        <v>7.5539139999999998</v>
      </c>
    </row>
    <row r="71" spans="1:9" x14ac:dyDescent="0.25">
      <c r="A71">
        <v>70</v>
      </c>
      <c r="B71">
        <v>229.16844499999999</v>
      </c>
      <c r="C71">
        <v>7.0871839999999997</v>
      </c>
      <c r="D71">
        <v>236.00246300000001</v>
      </c>
      <c r="E71">
        <v>9.5683129999999998</v>
      </c>
      <c r="H71">
        <v>247.550307</v>
      </c>
      <c r="I71">
        <v>7.5539139999999998</v>
      </c>
    </row>
    <row r="72" spans="1:9" x14ac:dyDescent="0.25">
      <c r="A72">
        <v>71</v>
      </c>
      <c r="B72">
        <v>229.144351</v>
      </c>
      <c r="C72">
        <v>6.999968</v>
      </c>
      <c r="D72">
        <v>236.041076</v>
      </c>
      <c r="E72">
        <v>9.5601430000000001</v>
      </c>
      <c r="H72">
        <v>247.550307</v>
      </c>
      <c r="I72">
        <v>7.5539139999999998</v>
      </c>
    </row>
    <row r="73" spans="1:9" x14ac:dyDescent="0.25">
      <c r="A73">
        <v>72</v>
      </c>
      <c r="B73">
        <v>229.144351</v>
      </c>
      <c r="C73">
        <v>6.999968</v>
      </c>
      <c r="D73">
        <v>236.041076</v>
      </c>
      <c r="E73">
        <v>9.5601430000000001</v>
      </c>
      <c r="H73">
        <v>247.550307</v>
      </c>
      <c r="I73">
        <v>7.5539139999999998</v>
      </c>
    </row>
    <row r="74" spans="1:9" x14ac:dyDescent="0.25">
      <c r="A74">
        <v>73</v>
      </c>
      <c r="B74">
        <v>229.144351</v>
      </c>
      <c r="C74">
        <v>6.999968</v>
      </c>
      <c r="F74">
        <v>240.50704500000001</v>
      </c>
      <c r="G74">
        <v>5.7931499999999998</v>
      </c>
      <c r="H74">
        <v>247.550307</v>
      </c>
      <c r="I74">
        <v>7.5539139999999998</v>
      </c>
    </row>
    <row r="75" spans="1:9" x14ac:dyDescent="0.25">
      <c r="A75">
        <v>74</v>
      </c>
      <c r="B75">
        <v>229.144351</v>
      </c>
      <c r="C75">
        <v>6.999968</v>
      </c>
      <c r="F75">
        <v>240.44006999999999</v>
      </c>
      <c r="G75">
        <v>5.6402619999999999</v>
      </c>
      <c r="H75">
        <v>247.550307</v>
      </c>
      <c r="I75">
        <v>7.5539139999999998</v>
      </c>
    </row>
    <row r="76" spans="1:9" x14ac:dyDescent="0.25">
      <c r="A76">
        <v>75</v>
      </c>
      <c r="B76">
        <v>229.144351</v>
      </c>
      <c r="C76">
        <v>6.999968</v>
      </c>
      <c r="F76">
        <v>240.44006999999999</v>
      </c>
      <c r="G76">
        <v>5.6402619999999999</v>
      </c>
      <c r="H76">
        <v>247.550307</v>
      </c>
      <c r="I76">
        <v>7.5539139999999998</v>
      </c>
    </row>
    <row r="77" spans="1:9" x14ac:dyDescent="0.25">
      <c r="A77">
        <v>76</v>
      </c>
      <c r="B77">
        <v>229.144351</v>
      </c>
      <c r="C77">
        <v>6.999968</v>
      </c>
      <c r="F77">
        <v>240.44006999999999</v>
      </c>
      <c r="G77">
        <v>5.6402619999999999</v>
      </c>
      <c r="H77">
        <v>247.550307</v>
      </c>
      <c r="I77">
        <v>7.5539139999999998</v>
      </c>
    </row>
    <row r="78" spans="1:9" x14ac:dyDescent="0.25">
      <c r="A78">
        <v>77</v>
      </c>
      <c r="B78">
        <v>229.144351</v>
      </c>
      <c r="C78">
        <v>6.999968</v>
      </c>
      <c r="F78">
        <v>240.44006999999999</v>
      </c>
      <c r="G78">
        <v>5.6402619999999999</v>
      </c>
      <c r="H78">
        <v>247.550307</v>
      </c>
      <c r="I78">
        <v>7.5539139999999998</v>
      </c>
    </row>
    <row r="79" spans="1:9" x14ac:dyDescent="0.25">
      <c r="A79">
        <v>78</v>
      </c>
      <c r="B79">
        <v>229.144351</v>
      </c>
      <c r="C79">
        <v>6.999968</v>
      </c>
      <c r="F79">
        <v>240.44006999999999</v>
      </c>
      <c r="G79">
        <v>5.6402619999999999</v>
      </c>
      <c r="H79">
        <v>247.550307</v>
      </c>
      <c r="I79">
        <v>7.5539139999999998</v>
      </c>
    </row>
    <row r="80" spans="1:9" x14ac:dyDescent="0.25">
      <c r="A80">
        <v>79</v>
      </c>
      <c r="B80">
        <v>229.144351</v>
      </c>
      <c r="C80">
        <v>6.999968</v>
      </c>
      <c r="F80">
        <v>240.44006999999999</v>
      </c>
      <c r="G80">
        <v>5.6402619999999999</v>
      </c>
      <c r="H80">
        <v>247.550307</v>
      </c>
      <c r="I80">
        <v>7.5539139999999998</v>
      </c>
    </row>
    <row r="81" spans="1:9" x14ac:dyDescent="0.25">
      <c r="A81">
        <v>80</v>
      </c>
      <c r="B81">
        <v>229.144351</v>
      </c>
      <c r="C81">
        <v>6.999968</v>
      </c>
      <c r="F81">
        <v>240.44006999999999</v>
      </c>
      <c r="G81">
        <v>5.6402619999999999</v>
      </c>
      <c r="H81">
        <v>247.550307</v>
      </c>
      <c r="I81">
        <v>7.5539139999999998</v>
      </c>
    </row>
    <row r="82" spans="1:9" x14ac:dyDescent="0.25">
      <c r="A82">
        <v>81</v>
      </c>
      <c r="B82">
        <v>229.144351</v>
      </c>
      <c r="C82">
        <v>6.999968</v>
      </c>
      <c r="F82">
        <v>240.44006999999999</v>
      </c>
      <c r="G82">
        <v>5.6402619999999999</v>
      </c>
      <c r="H82">
        <v>247.550307</v>
      </c>
      <c r="I82">
        <v>7.5539139999999998</v>
      </c>
    </row>
    <row r="83" spans="1:9" x14ac:dyDescent="0.25">
      <c r="A83">
        <v>82</v>
      </c>
      <c r="B83">
        <v>229.144351</v>
      </c>
      <c r="C83">
        <v>6.999968</v>
      </c>
      <c r="F83">
        <v>240.44006999999999</v>
      </c>
      <c r="G83">
        <v>5.6402619999999999</v>
      </c>
      <c r="H83">
        <v>247.550307</v>
      </c>
      <c r="I83">
        <v>7.5539139999999998</v>
      </c>
    </row>
    <row r="84" spans="1:9" x14ac:dyDescent="0.25">
      <c r="A84">
        <v>83</v>
      </c>
      <c r="B84">
        <v>229.144351</v>
      </c>
      <c r="C84">
        <v>6.999968</v>
      </c>
      <c r="F84">
        <v>240.44006999999999</v>
      </c>
      <c r="G84">
        <v>5.6402619999999999</v>
      </c>
      <c r="H84">
        <v>247.550307</v>
      </c>
      <c r="I84">
        <v>7.5539139999999998</v>
      </c>
    </row>
    <row r="85" spans="1:9" x14ac:dyDescent="0.25">
      <c r="A85">
        <v>84</v>
      </c>
      <c r="B85">
        <v>229.144351</v>
      </c>
      <c r="C85">
        <v>6.999968</v>
      </c>
      <c r="F85">
        <v>240.44006999999999</v>
      </c>
      <c r="G85">
        <v>5.6402619999999999</v>
      </c>
      <c r="H85">
        <v>247.58954499999999</v>
      </c>
      <c r="I85">
        <v>7.4853800000000001</v>
      </c>
    </row>
    <row r="86" spans="1:9" x14ac:dyDescent="0.25">
      <c r="A86">
        <v>85</v>
      </c>
      <c r="B86">
        <v>229.144351</v>
      </c>
      <c r="C86">
        <v>6.999968</v>
      </c>
      <c r="F86">
        <v>240.44006999999999</v>
      </c>
      <c r="G86">
        <v>5.6402619999999999</v>
      </c>
      <c r="H86">
        <v>247.58954499999999</v>
      </c>
      <c r="I86">
        <v>7.4853800000000001</v>
      </c>
    </row>
    <row r="87" spans="1:9" x14ac:dyDescent="0.25">
      <c r="A87">
        <v>86</v>
      </c>
      <c r="B87">
        <v>229.144351</v>
      </c>
      <c r="C87">
        <v>6.999968</v>
      </c>
      <c r="F87">
        <v>240.44006999999999</v>
      </c>
      <c r="G87">
        <v>5.6402619999999999</v>
      </c>
    </row>
    <row r="88" spans="1:9" x14ac:dyDescent="0.25">
      <c r="A88">
        <v>87</v>
      </c>
      <c r="B88">
        <v>229.144351</v>
      </c>
      <c r="C88">
        <v>6.999968</v>
      </c>
      <c r="F88">
        <v>240.44006999999999</v>
      </c>
      <c r="G88">
        <v>5.6402619999999999</v>
      </c>
    </row>
    <row r="89" spans="1:9" x14ac:dyDescent="0.25">
      <c r="A89">
        <v>88</v>
      </c>
      <c r="B89">
        <v>229.144351</v>
      </c>
      <c r="C89">
        <v>6.999968</v>
      </c>
      <c r="F89">
        <v>240.44006999999999</v>
      </c>
      <c r="G89">
        <v>5.6402619999999999</v>
      </c>
    </row>
    <row r="90" spans="1:9" x14ac:dyDescent="0.25">
      <c r="A90">
        <v>89</v>
      </c>
      <c r="B90">
        <v>229.144351</v>
      </c>
      <c r="C90">
        <v>6.999968</v>
      </c>
      <c r="D90">
        <v>224.207176</v>
      </c>
      <c r="E90">
        <v>8.1186849999999993</v>
      </c>
      <c r="F90">
        <v>240.44006999999999</v>
      </c>
      <c r="G90">
        <v>5.6402619999999999</v>
      </c>
    </row>
    <row r="91" spans="1:9" x14ac:dyDescent="0.25">
      <c r="A91">
        <v>90</v>
      </c>
      <c r="B91">
        <v>229.144351</v>
      </c>
      <c r="C91">
        <v>6.999968</v>
      </c>
      <c r="D91">
        <v>224.202493</v>
      </c>
      <c r="E91">
        <v>8.1078609999999998</v>
      </c>
      <c r="F91">
        <v>240.44006999999999</v>
      </c>
      <c r="G91">
        <v>5.6402619999999999</v>
      </c>
    </row>
    <row r="92" spans="1:9" x14ac:dyDescent="0.25">
      <c r="A92">
        <v>91</v>
      </c>
      <c r="B92">
        <v>229.144351</v>
      </c>
      <c r="C92">
        <v>6.999968</v>
      </c>
      <c r="D92">
        <v>224.202493</v>
      </c>
      <c r="E92">
        <v>8.1078609999999998</v>
      </c>
      <c r="F92">
        <v>240.44006999999999</v>
      </c>
      <c r="G92">
        <v>5.6402619999999999</v>
      </c>
    </row>
    <row r="93" spans="1:9" x14ac:dyDescent="0.25">
      <c r="A93">
        <v>92</v>
      </c>
      <c r="B93">
        <v>229.144351</v>
      </c>
      <c r="C93">
        <v>6.999968</v>
      </c>
      <c r="D93">
        <v>224.202493</v>
      </c>
      <c r="E93">
        <v>8.1078609999999998</v>
      </c>
      <c r="F93">
        <v>240.44006999999999</v>
      </c>
      <c r="G93">
        <v>5.6402619999999999</v>
      </c>
    </row>
    <row r="94" spans="1:9" x14ac:dyDescent="0.25">
      <c r="A94">
        <v>93</v>
      </c>
      <c r="B94">
        <v>229.144351</v>
      </c>
      <c r="C94">
        <v>6.999968</v>
      </c>
      <c r="D94">
        <v>224.202493</v>
      </c>
      <c r="E94">
        <v>8.1078609999999998</v>
      </c>
      <c r="F94">
        <v>240.44006999999999</v>
      </c>
      <c r="G94">
        <v>5.6402619999999999</v>
      </c>
    </row>
    <row r="95" spans="1:9" x14ac:dyDescent="0.25">
      <c r="A95">
        <v>94</v>
      </c>
      <c r="B95">
        <v>229.144351</v>
      </c>
      <c r="C95">
        <v>6.999968</v>
      </c>
      <c r="D95">
        <v>224.202493</v>
      </c>
      <c r="E95">
        <v>8.1078609999999998</v>
      </c>
      <c r="F95">
        <v>240.44006999999999</v>
      </c>
      <c r="G95">
        <v>5.6402619999999999</v>
      </c>
    </row>
    <row r="96" spans="1:9" x14ac:dyDescent="0.25">
      <c r="A96">
        <v>95</v>
      </c>
      <c r="B96">
        <v>229.144351</v>
      </c>
      <c r="C96">
        <v>6.999968</v>
      </c>
      <c r="D96">
        <v>224.202493</v>
      </c>
      <c r="E96">
        <v>8.1078609999999998</v>
      </c>
      <c r="F96">
        <v>240.44006999999999</v>
      </c>
      <c r="G96">
        <v>5.6402619999999999</v>
      </c>
    </row>
    <row r="97" spans="1:9" x14ac:dyDescent="0.25">
      <c r="A97">
        <v>96</v>
      </c>
      <c r="B97">
        <v>229.16844499999999</v>
      </c>
      <c r="C97">
        <v>7.0871839999999997</v>
      </c>
      <c r="D97">
        <v>224.202493</v>
      </c>
      <c r="E97">
        <v>8.1078609999999998</v>
      </c>
      <c r="F97">
        <v>240.44006999999999</v>
      </c>
      <c r="G97">
        <v>5.6402619999999999</v>
      </c>
    </row>
    <row r="98" spans="1:9" x14ac:dyDescent="0.25">
      <c r="A98">
        <v>97</v>
      </c>
      <c r="D98">
        <v>224.202493</v>
      </c>
      <c r="E98">
        <v>8.1078609999999998</v>
      </c>
      <c r="F98">
        <v>240.44006999999999</v>
      </c>
      <c r="G98">
        <v>5.6402619999999999</v>
      </c>
    </row>
    <row r="99" spans="1:9" x14ac:dyDescent="0.25">
      <c r="A99">
        <v>98</v>
      </c>
      <c r="D99">
        <v>224.202493</v>
      </c>
      <c r="E99">
        <v>8.1078609999999998</v>
      </c>
      <c r="F99">
        <v>240.44006999999999</v>
      </c>
      <c r="G99">
        <v>5.6402619999999999</v>
      </c>
    </row>
    <row r="100" spans="1:9" x14ac:dyDescent="0.25">
      <c r="A100">
        <v>99</v>
      </c>
      <c r="D100">
        <v>224.202493</v>
      </c>
      <c r="E100">
        <v>8.1078609999999998</v>
      </c>
      <c r="F100">
        <v>240.44006999999999</v>
      </c>
      <c r="G100">
        <v>5.6402619999999999</v>
      </c>
    </row>
    <row r="101" spans="1:9" x14ac:dyDescent="0.25">
      <c r="A101">
        <v>100</v>
      </c>
      <c r="D101">
        <v>224.202493</v>
      </c>
      <c r="E101">
        <v>8.1078609999999998</v>
      </c>
      <c r="F101">
        <v>240.44006999999999</v>
      </c>
      <c r="G101">
        <v>5.6402619999999999</v>
      </c>
    </row>
    <row r="102" spans="1:9" x14ac:dyDescent="0.25">
      <c r="A102">
        <v>101</v>
      </c>
      <c r="D102">
        <v>224.202493</v>
      </c>
      <c r="E102">
        <v>8.1078609999999998</v>
      </c>
      <c r="F102">
        <v>240.44006999999999</v>
      </c>
      <c r="G102">
        <v>5.6402619999999999</v>
      </c>
      <c r="H102">
        <v>233.18027599999999</v>
      </c>
      <c r="I102">
        <v>7.8424649999999998</v>
      </c>
    </row>
    <row r="103" spans="1:9" x14ac:dyDescent="0.25">
      <c r="A103">
        <v>102</v>
      </c>
      <c r="D103">
        <v>224.202493</v>
      </c>
      <c r="E103">
        <v>8.1078609999999998</v>
      </c>
      <c r="F103">
        <v>240.44006999999999</v>
      </c>
      <c r="G103">
        <v>5.6402619999999999</v>
      </c>
      <c r="H103">
        <v>233.12813299999999</v>
      </c>
      <c r="I103">
        <v>7.8057270000000001</v>
      </c>
    </row>
    <row r="104" spans="1:9" x14ac:dyDescent="0.25">
      <c r="A104">
        <v>103</v>
      </c>
      <c r="D104">
        <v>224.202493</v>
      </c>
      <c r="E104">
        <v>8.1078609999999998</v>
      </c>
      <c r="F104">
        <v>240.44006999999999</v>
      </c>
      <c r="G104">
        <v>5.6402619999999999</v>
      </c>
      <c r="H104">
        <v>233.12813299999999</v>
      </c>
      <c r="I104">
        <v>7.8057270000000001</v>
      </c>
    </row>
    <row r="105" spans="1:9" x14ac:dyDescent="0.25">
      <c r="A105">
        <v>104</v>
      </c>
      <c r="D105">
        <v>224.202493</v>
      </c>
      <c r="E105">
        <v>8.1078609999999998</v>
      </c>
      <c r="F105">
        <v>240.44006999999999</v>
      </c>
      <c r="G105">
        <v>5.6402619999999999</v>
      </c>
      <c r="H105">
        <v>233.12813299999999</v>
      </c>
      <c r="I105">
        <v>7.8057270000000001</v>
      </c>
    </row>
    <row r="106" spans="1:9" x14ac:dyDescent="0.25">
      <c r="A106">
        <v>105</v>
      </c>
      <c r="D106">
        <v>224.202493</v>
      </c>
      <c r="E106">
        <v>8.1078609999999998</v>
      </c>
      <c r="F106">
        <v>240.44006999999999</v>
      </c>
      <c r="G106">
        <v>5.6402619999999999</v>
      </c>
      <c r="H106">
        <v>233.12813299999999</v>
      </c>
      <c r="I106">
        <v>7.8057270000000001</v>
      </c>
    </row>
    <row r="107" spans="1:9" x14ac:dyDescent="0.25">
      <c r="A107">
        <v>106</v>
      </c>
      <c r="B107">
        <v>219.593783</v>
      </c>
      <c r="C107">
        <v>5.2850489999999999</v>
      </c>
      <c r="D107">
        <v>224.202493</v>
      </c>
      <c r="E107">
        <v>8.1078609999999998</v>
      </c>
      <c r="F107">
        <v>240.44006999999999</v>
      </c>
      <c r="G107">
        <v>5.6402619999999999</v>
      </c>
      <c r="H107">
        <v>233.12813299999999</v>
      </c>
      <c r="I107">
        <v>7.8057270000000001</v>
      </c>
    </row>
    <row r="108" spans="1:9" x14ac:dyDescent="0.25">
      <c r="A108">
        <v>107</v>
      </c>
      <c r="B108">
        <v>219.51275899999999</v>
      </c>
      <c r="C108">
        <v>5.3381290000000003</v>
      </c>
      <c r="D108">
        <v>224.202493</v>
      </c>
      <c r="E108">
        <v>8.1078609999999998</v>
      </c>
      <c r="F108">
        <v>240.44006999999999</v>
      </c>
      <c r="G108">
        <v>5.6402619999999999</v>
      </c>
      <c r="H108">
        <v>233.12813299999999</v>
      </c>
      <c r="I108">
        <v>7.8057270000000001</v>
      </c>
    </row>
    <row r="109" spans="1:9" x14ac:dyDescent="0.25">
      <c r="A109">
        <v>108</v>
      </c>
      <c r="B109">
        <v>219.51275899999999</v>
      </c>
      <c r="C109">
        <v>5.3381290000000003</v>
      </c>
      <c r="D109">
        <v>224.202493</v>
      </c>
      <c r="E109">
        <v>8.1078609999999998</v>
      </c>
      <c r="F109">
        <v>240.50704500000001</v>
      </c>
      <c r="G109">
        <v>5.7931499999999998</v>
      </c>
      <c r="H109">
        <v>233.17855800000001</v>
      </c>
      <c r="I109">
        <v>7.8057270000000001</v>
      </c>
    </row>
    <row r="110" spans="1:9" x14ac:dyDescent="0.25">
      <c r="A110">
        <v>109</v>
      </c>
      <c r="B110">
        <v>219.51275899999999</v>
      </c>
      <c r="C110">
        <v>5.3381290000000003</v>
      </c>
      <c r="D110">
        <v>224.202493</v>
      </c>
      <c r="E110">
        <v>8.1078609999999998</v>
      </c>
      <c r="F110">
        <v>240.50704500000001</v>
      </c>
      <c r="G110">
        <v>5.7931499999999998</v>
      </c>
      <c r="H110">
        <v>233.17855800000001</v>
      </c>
      <c r="I110">
        <v>7.8057270000000001</v>
      </c>
    </row>
    <row r="111" spans="1:9" x14ac:dyDescent="0.25">
      <c r="A111">
        <v>110</v>
      </c>
      <c r="B111">
        <v>219.51275899999999</v>
      </c>
      <c r="C111">
        <v>5.3381290000000003</v>
      </c>
      <c r="D111">
        <v>224.202493</v>
      </c>
      <c r="E111">
        <v>8.1078609999999998</v>
      </c>
      <c r="H111">
        <v>233.17855800000001</v>
      </c>
      <c r="I111">
        <v>7.8057270000000001</v>
      </c>
    </row>
    <row r="112" spans="1:9" x14ac:dyDescent="0.25">
      <c r="A112">
        <v>111</v>
      </c>
      <c r="B112">
        <v>219.51275899999999</v>
      </c>
      <c r="C112">
        <v>5.3381290000000003</v>
      </c>
      <c r="D112">
        <v>224.202493</v>
      </c>
      <c r="E112">
        <v>8.1078609999999998</v>
      </c>
      <c r="H112">
        <v>233.17855800000001</v>
      </c>
      <c r="I112">
        <v>7.8057270000000001</v>
      </c>
    </row>
    <row r="113" spans="1:9" x14ac:dyDescent="0.25">
      <c r="A113">
        <v>112</v>
      </c>
      <c r="B113">
        <v>219.51275899999999</v>
      </c>
      <c r="C113">
        <v>5.3381290000000003</v>
      </c>
      <c r="D113">
        <v>224.207176</v>
      </c>
      <c r="E113">
        <v>8.1186849999999993</v>
      </c>
      <c r="H113">
        <v>233.17855800000001</v>
      </c>
      <c r="I113">
        <v>7.8057270000000001</v>
      </c>
    </row>
    <row r="114" spans="1:9" x14ac:dyDescent="0.25">
      <c r="A114">
        <v>113</v>
      </c>
      <c r="B114">
        <v>219.51275899999999</v>
      </c>
      <c r="C114">
        <v>5.3381290000000003</v>
      </c>
      <c r="H114">
        <v>233.17855800000001</v>
      </c>
      <c r="I114">
        <v>7.8057270000000001</v>
      </c>
    </row>
    <row r="115" spans="1:9" x14ac:dyDescent="0.25">
      <c r="A115">
        <v>114</v>
      </c>
      <c r="B115">
        <v>219.51275899999999</v>
      </c>
      <c r="C115">
        <v>5.3381290000000003</v>
      </c>
      <c r="H115">
        <v>233.17855800000001</v>
      </c>
      <c r="I115">
        <v>7.8057270000000001</v>
      </c>
    </row>
    <row r="116" spans="1:9" x14ac:dyDescent="0.25">
      <c r="A116">
        <v>115</v>
      </c>
      <c r="B116">
        <v>219.51275899999999</v>
      </c>
      <c r="C116">
        <v>5.3381290000000003</v>
      </c>
      <c r="H116">
        <v>233.17855800000001</v>
      </c>
      <c r="I116">
        <v>7.8057270000000001</v>
      </c>
    </row>
    <row r="117" spans="1:9" x14ac:dyDescent="0.25">
      <c r="A117">
        <v>116</v>
      </c>
      <c r="B117">
        <v>219.51275899999999</v>
      </c>
      <c r="C117">
        <v>5.3381290000000003</v>
      </c>
      <c r="H117">
        <v>233.17855800000001</v>
      </c>
      <c r="I117">
        <v>7.8057270000000001</v>
      </c>
    </row>
    <row r="118" spans="1:9" x14ac:dyDescent="0.25">
      <c r="A118">
        <v>117</v>
      </c>
      <c r="B118">
        <v>219.51275899999999</v>
      </c>
      <c r="C118">
        <v>5.3381290000000003</v>
      </c>
      <c r="H118">
        <v>233.17855800000001</v>
      </c>
      <c r="I118">
        <v>7.8057270000000001</v>
      </c>
    </row>
    <row r="119" spans="1:9" x14ac:dyDescent="0.25">
      <c r="A119">
        <v>118</v>
      </c>
      <c r="B119">
        <v>219.51275899999999</v>
      </c>
      <c r="C119">
        <v>5.3381290000000003</v>
      </c>
      <c r="H119">
        <v>233.17855800000001</v>
      </c>
      <c r="I119">
        <v>7.8057270000000001</v>
      </c>
    </row>
    <row r="120" spans="1:9" x14ac:dyDescent="0.25">
      <c r="A120">
        <v>119</v>
      </c>
      <c r="B120">
        <v>219.51275899999999</v>
      </c>
      <c r="C120">
        <v>5.3381290000000003</v>
      </c>
      <c r="H120">
        <v>233.17855800000001</v>
      </c>
      <c r="I120">
        <v>7.8057270000000001</v>
      </c>
    </row>
    <row r="121" spans="1:9" x14ac:dyDescent="0.25">
      <c r="A121">
        <v>120</v>
      </c>
      <c r="B121">
        <v>219.51275899999999</v>
      </c>
      <c r="C121">
        <v>5.3381290000000003</v>
      </c>
      <c r="H121">
        <v>233.17855800000001</v>
      </c>
      <c r="I121">
        <v>7.8057270000000001</v>
      </c>
    </row>
    <row r="122" spans="1:9" x14ac:dyDescent="0.25">
      <c r="A122">
        <v>121</v>
      </c>
      <c r="B122">
        <v>219.51275899999999</v>
      </c>
      <c r="C122">
        <v>5.3381290000000003</v>
      </c>
      <c r="H122">
        <v>233.17855800000001</v>
      </c>
      <c r="I122">
        <v>7.8057270000000001</v>
      </c>
    </row>
    <row r="123" spans="1:9" x14ac:dyDescent="0.25">
      <c r="A123">
        <v>122</v>
      </c>
      <c r="B123">
        <v>219.51275899999999</v>
      </c>
      <c r="C123">
        <v>5.3381290000000003</v>
      </c>
      <c r="F123">
        <v>224.84480099999999</v>
      </c>
      <c r="G123">
        <v>3.397208</v>
      </c>
      <c r="H123">
        <v>233.17855800000001</v>
      </c>
      <c r="I123">
        <v>7.8057270000000001</v>
      </c>
    </row>
    <row r="124" spans="1:9" x14ac:dyDescent="0.25">
      <c r="A124">
        <v>123</v>
      </c>
      <c r="B124">
        <v>219.51275899999999</v>
      </c>
      <c r="C124">
        <v>5.3381290000000003</v>
      </c>
      <c r="F124">
        <v>224.958868</v>
      </c>
      <c r="G124">
        <v>3.3741029999999999</v>
      </c>
      <c r="H124">
        <v>233.18027599999999</v>
      </c>
      <c r="I124">
        <v>7.8424649999999998</v>
      </c>
    </row>
    <row r="125" spans="1:9" x14ac:dyDescent="0.25">
      <c r="A125">
        <v>124</v>
      </c>
      <c r="B125">
        <v>219.51275899999999</v>
      </c>
      <c r="C125">
        <v>5.3381290000000003</v>
      </c>
      <c r="D125">
        <v>214.28099699999999</v>
      </c>
      <c r="E125">
        <v>7.925103</v>
      </c>
      <c r="F125">
        <v>224.958868</v>
      </c>
      <c r="G125">
        <v>3.3741029999999999</v>
      </c>
      <c r="H125">
        <v>233.18027599999999</v>
      </c>
      <c r="I125">
        <v>7.8424649999999998</v>
      </c>
    </row>
    <row r="126" spans="1:9" x14ac:dyDescent="0.25">
      <c r="A126">
        <v>125</v>
      </c>
      <c r="B126">
        <v>219.51275899999999</v>
      </c>
      <c r="C126">
        <v>5.3381290000000003</v>
      </c>
      <c r="D126">
        <v>214.16745</v>
      </c>
      <c r="E126">
        <v>7.8560999999999996</v>
      </c>
      <c r="F126">
        <v>224.958868</v>
      </c>
      <c r="G126">
        <v>3.3741029999999999</v>
      </c>
      <c r="H126">
        <v>233.18027599999999</v>
      </c>
      <c r="I126">
        <v>7.8424649999999998</v>
      </c>
    </row>
    <row r="127" spans="1:9" x14ac:dyDescent="0.25">
      <c r="A127">
        <v>126</v>
      </c>
      <c r="B127">
        <v>219.51275899999999</v>
      </c>
      <c r="C127">
        <v>5.3381290000000003</v>
      </c>
      <c r="D127">
        <v>214.16745</v>
      </c>
      <c r="E127">
        <v>7.8560999999999996</v>
      </c>
      <c r="F127">
        <v>224.958868</v>
      </c>
      <c r="G127">
        <v>3.3741029999999999</v>
      </c>
    </row>
    <row r="128" spans="1:9" x14ac:dyDescent="0.25">
      <c r="A128">
        <v>127</v>
      </c>
      <c r="B128">
        <v>219.593783</v>
      </c>
      <c r="C128">
        <v>5.2850489999999999</v>
      </c>
      <c r="D128">
        <v>214.16745</v>
      </c>
      <c r="E128">
        <v>7.8560999999999996</v>
      </c>
      <c r="F128">
        <v>224.958868</v>
      </c>
      <c r="G128">
        <v>3.3741029999999999</v>
      </c>
    </row>
    <row r="129" spans="1:15" x14ac:dyDescent="0.25">
      <c r="A129">
        <v>128</v>
      </c>
      <c r="B129">
        <v>219.593783</v>
      </c>
      <c r="C129">
        <v>5.2850489999999999</v>
      </c>
      <c r="D129">
        <v>214.16745</v>
      </c>
      <c r="E129">
        <v>7.8560999999999996</v>
      </c>
      <c r="F129">
        <v>224.958868</v>
      </c>
      <c r="G129">
        <v>3.3741029999999999</v>
      </c>
    </row>
    <row r="130" spans="1:15" x14ac:dyDescent="0.25">
      <c r="A130">
        <v>129</v>
      </c>
      <c r="D130">
        <v>214.16745</v>
      </c>
      <c r="E130">
        <v>7.8560999999999996</v>
      </c>
      <c r="F130">
        <v>224.958868</v>
      </c>
      <c r="G130">
        <v>3.3741029999999999</v>
      </c>
    </row>
    <row r="131" spans="1:15" x14ac:dyDescent="0.25">
      <c r="A131">
        <v>130</v>
      </c>
      <c r="D131">
        <v>214.16745</v>
      </c>
      <c r="E131">
        <v>7.8560999999999996</v>
      </c>
      <c r="F131">
        <v>224.958868</v>
      </c>
      <c r="G131">
        <v>3.3741029999999999</v>
      </c>
    </row>
    <row r="132" spans="1:15" x14ac:dyDescent="0.25">
      <c r="A132">
        <v>131</v>
      </c>
      <c r="D132">
        <v>214.16745</v>
      </c>
      <c r="E132">
        <v>7.8560999999999996</v>
      </c>
      <c r="F132">
        <v>224.958868</v>
      </c>
      <c r="G132">
        <v>3.3741029999999999</v>
      </c>
    </row>
    <row r="133" spans="1:15" x14ac:dyDescent="0.25">
      <c r="A133">
        <v>132</v>
      </c>
      <c r="D133">
        <v>214.16745</v>
      </c>
      <c r="E133">
        <v>7.8560999999999996</v>
      </c>
      <c r="F133">
        <v>224.958868</v>
      </c>
      <c r="G133">
        <v>3.3741029999999999</v>
      </c>
    </row>
    <row r="134" spans="1:15" x14ac:dyDescent="0.25">
      <c r="A134">
        <v>133</v>
      </c>
      <c r="D134">
        <v>214.16745</v>
      </c>
      <c r="E134">
        <v>7.8560999999999996</v>
      </c>
      <c r="F134">
        <v>224.958868</v>
      </c>
      <c r="G134">
        <v>3.3741029999999999</v>
      </c>
    </row>
    <row r="135" spans="1:15" x14ac:dyDescent="0.25">
      <c r="A135">
        <v>134</v>
      </c>
      <c r="D135">
        <v>214.16745</v>
      </c>
      <c r="E135">
        <v>7.8560999999999996</v>
      </c>
      <c r="F135">
        <v>224.958868</v>
      </c>
      <c r="G135">
        <v>3.3741029999999999</v>
      </c>
    </row>
    <row r="136" spans="1:15" x14ac:dyDescent="0.25">
      <c r="A136">
        <v>135</v>
      </c>
      <c r="D136">
        <v>214.16745</v>
      </c>
      <c r="E136">
        <v>7.8560999999999996</v>
      </c>
      <c r="F136">
        <v>224.958868</v>
      </c>
      <c r="G136">
        <v>3.3741029999999999</v>
      </c>
    </row>
    <row r="137" spans="1:15" x14ac:dyDescent="0.25">
      <c r="A137">
        <v>136</v>
      </c>
      <c r="D137">
        <v>214.16745</v>
      </c>
      <c r="E137">
        <v>7.8560999999999996</v>
      </c>
      <c r="F137">
        <v>224.958868</v>
      </c>
      <c r="G137">
        <v>3.3741029999999999</v>
      </c>
    </row>
    <row r="138" spans="1:15" x14ac:dyDescent="0.25">
      <c r="A138">
        <v>137</v>
      </c>
      <c r="D138">
        <v>214.16745</v>
      </c>
      <c r="E138">
        <v>7.8560999999999996</v>
      </c>
      <c r="F138">
        <v>224.958868</v>
      </c>
      <c r="G138">
        <v>3.3741029999999999</v>
      </c>
    </row>
    <row r="139" spans="1:15" x14ac:dyDescent="0.25">
      <c r="A139">
        <v>138</v>
      </c>
      <c r="D139">
        <v>214.16745</v>
      </c>
      <c r="E139">
        <v>7.8560999999999996</v>
      </c>
      <c r="F139">
        <v>224.958868</v>
      </c>
      <c r="G139">
        <v>3.3741029999999999</v>
      </c>
    </row>
    <row r="140" spans="1:15" x14ac:dyDescent="0.25">
      <c r="A140">
        <v>139</v>
      </c>
      <c r="D140">
        <v>214.16745</v>
      </c>
      <c r="E140">
        <v>7.8560999999999996</v>
      </c>
      <c r="F140">
        <v>224.958868</v>
      </c>
      <c r="G140">
        <v>3.3741029999999999</v>
      </c>
    </row>
    <row r="141" spans="1:15" x14ac:dyDescent="0.25">
      <c r="A141">
        <v>140</v>
      </c>
      <c r="D141">
        <v>214.16745</v>
      </c>
      <c r="E141">
        <v>7.8560999999999996</v>
      </c>
      <c r="F141">
        <v>224.958868</v>
      </c>
      <c r="G141">
        <v>3.3741029999999999</v>
      </c>
    </row>
    <row r="142" spans="1:15" x14ac:dyDescent="0.25">
      <c r="A142">
        <v>141</v>
      </c>
      <c r="B142">
        <v>207.511222</v>
      </c>
      <c r="C142">
        <v>4.7020840000000002</v>
      </c>
      <c r="D142">
        <v>214.16745</v>
      </c>
      <c r="E142">
        <v>7.8560999999999996</v>
      </c>
      <c r="F142">
        <v>224.958868</v>
      </c>
      <c r="G142">
        <v>3.3741029999999999</v>
      </c>
    </row>
    <row r="143" spans="1:15" x14ac:dyDescent="0.25">
      <c r="A143">
        <v>142</v>
      </c>
      <c r="B143">
        <v>207.37380100000001</v>
      </c>
      <c r="C143">
        <v>4.6918319999999998</v>
      </c>
      <c r="D143">
        <v>214.16745</v>
      </c>
      <c r="E143">
        <v>7.8560999999999996</v>
      </c>
      <c r="F143">
        <v>224.958868</v>
      </c>
      <c r="G143">
        <v>3.3741029999999999</v>
      </c>
    </row>
    <row r="144" spans="1:15" x14ac:dyDescent="0.25">
      <c r="A144">
        <v>143</v>
      </c>
      <c r="B144">
        <v>207.37380100000001</v>
      </c>
      <c r="C144">
        <v>4.6918319999999998</v>
      </c>
      <c r="D144">
        <v>214.16745</v>
      </c>
      <c r="E144">
        <v>7.8560999999999996</v>
      </c>
      <c r="F144">
        <v>224.958868</v>
      </c>
      <c r="G144">
        <v>3.3741029999999999</v>
      </c>
      <c r="N144">
        <v>216.868011</v>
      </c>
      <c r="O144">
        <v>6.8911629999999997</v>
      </c>
    </row>
    <row r="145" spans="1:60" x14ac:dyDescent="0.25">
      <c r="A145">
        <v>144</v>
      </c>
      <c r="B145">
        <v>207.37380100000001</v>
      </c>
      <c r="C145">
        <v>4.6918319999999998</v>
      </c>
      <c r="D145">
        <v>214.16745</v>
      </c>
      <c r="E145">
        <v>7.8560999999999996</v>
      </c>
      <c r="F145">
        <v>224.958868</v>
      </c>
      <c r="G145">
        <v>3.3741029999999999</v>
      </c>
      <c r="N145">
        <v>217.85721699999999</v>
      </c>
      <c r="O145">
        <v>8.4653109999999998</v>
      </c>
      <c r="BG145">
        <v>217.85721699999999</v>
      </c>
      <c r="BH145">
        <v>8.4653109999999998</v>
      </c>
    </row>
    <row r="146" spans="1:60" x14ac:dyDescent="0.25">
      <c r="A146">
        <v>145</v>
      </c>
      <c r="B146">
        <v>207.37380100000001</v>
      </c>
      <c r="C146">
        <v>4.6918319999999998</v>
      </c>
      <c r="D146">
        <v>214.16745</v>
      </c>
      <c r="E146">
        <v>7.8560999999999996</v>
      </c>
      <c r="F146">
        <v>224.958868</v>
      </c>
      <c r="G146">
        <v>3.3741029999999999</v>
      </c>
      <c r="N146">
        <v>217.85721699999999</v>
      </c>
      <c r="O146">
        <v>8.4653109999999998</v>
      </c>
      <c r="BG146">
        <v>217.85721699999999</v>
      </c>
      <c r="BH146">
        <v>8.4653109999999998</v>
      </c>
    </row>
    <row r="147" spans="1:60" x14ac:dyDescent="0.25">
      <c r="A147">
        <v>146</v>
      </c>
      <c r="B147">
        <v>207.37380100000001</v>
      </c>
      <c r="C147">
        <v>4.6918319999999998</v>
      </c>
      <c r="D147">
        <v>214.28099699999999</v>
      </c>
      <c r="E147">
        <v>7.925103</v>
      </c>
      <c r="F147">
        <v>224.958868</v>
      </c>
      <c r="G147">
        <v>3.3741029999999999</v>
      </c>
      <c r="N147">
        <v>217.85721699999999</v>
      </c>
      <c r="O147">
        <v>8.4653109999999998</v>
      </c>
      <c r="BG147">
        <v>217.85721699999999</v>
      </c>
      <c r="BH147">
        <v>8.4653109999999998</v>
      </c>
    </row>
    <row r="148" spans="1:60" x14ac:dyDescent="0.25">
      <c r="A148">
        <v>147</v>
      </c>
      <c r="B148">
        <v>207.37380100000001</v>
      </c>
      <c r="C148">
        <v>4.6918319999999998</v>
      </c>
      <c r="F148">
        <v>224.84480099999999</v>
      </c>
      <c r="G148">
        <v>3.397208</v>
      </c>
      <c r="N148">
        <v>217.85721699999999</v>
      </c>
      <c r="O148">
        <v>8.4653109999999998</v>
      </c>
      <c r="BG148">
        <v>217.85721699999999</v>
      </c>
      <c r="BH148">
        <v>8.4653109999999998</v>
      </c>
    </row>
    <row r="149" spans="1:60" x14ac:dyDescent="0.25">
      <c r="A149">
        <v>148</v>
      </c>
      <c r="B149">
        <v>207.37380100000001</v>
      </c>
      <c r="C149">
        <v>4.6918319999999998</v>
      </c>
      <c r="N149">
        <v>217.85721699999999</v>
      </c>
      <c r="O149">
        <v>8.4653109999999998</v>
      </c>
      <c r="BG149">
        <v>217.85721699999999</v>
      </c>
      <c r="BH149">
        <v>8.4653109999999998</v>
      </c>
    </row>
    <row r="150" spans="1:60" x14ac:dyDescent="0.25">
      <c r="A150">
        <v>149</v>
      </c>
      <c r="B150">
        <v>207.37380100000001</v>
      </c>
      <c r="C150">
        <v>4.6918319999999998</v>
      </c>
      <c r="N150">
        <v>217.85721699999999</v>
      </c>
      <c r="O150">
        <v>8.4653109999999998</v>
      </c>
      <c r="BG150">
        <v>217.85721699999999</v>
      </c>
      <c r="BH150">
        <v>8.4653109999999998</v>
      </c>
    </row>
    <row r="151" spans="1:60" x14ac:dyDescent="0.25">
      <c r="A151">
        <v>150</v>
      </c>
      <c r="B151">
        <v>207.37380100000001</v>
      </c>
      <c r="C151">
        <v>4.6918319999999998</v>
      </c>
      <c r="N151">
        <v>217.85721699999999</v>
      </c>
      <c r="O151">
        <v>8.4653109999999998</v>
      </c>
      <c r="BG151">
        <v>217.85721699999999</v>
      </c>
      <c r="BH151">
        <v>8.4653109999999998</v>
      </c>
    </row>
    <row r="152" spans="1:60" x14ac:dyDescent="0.25">
      <c r="A152">
        <v>151</v>
      </c>
      <c r="B152">
        <v>207.37380100000001</v>
      </c>
      <c r="C152">
        <v>4.6918319999999998</v>
      </c>
      <c r="N152">
        <v>217.85721699999999</v>
      </c>
      <c r="O152">
        <v>8.4653109999999998</v>
      </c>
      <c r="BG152">
        <v>217.85721699999999</v>
      </c>
      <c r="BH152">
        <v>8.4653109999999998</v>
      </c>
    </row>
    <row r="153" spans="1:60" x14ac:dyDescent="0.25">
      <c r="A153">
        <v>152</v>
      </c>
      <c r="B153">
        <v>207.37380100000001</v>
      </c>
      <c r="C153">
        <v>4.6918319999999998</v>
      </c>
      <c r="N153">
        <v>217.85721699999999</v>
      </c>
      <c r="O153">
        <v>8.4653109999999998</v>
      </c>
      <c r="BG153">
        <v>217.85721699999999</v>
      </c>
      <c r="BH153">
        <v>8.4653109999999998</v>
      </c>
    </row>
    <row r="154" spans="1:60" x14ac:dyDescent="0.25">
      <c r="A154">
        <v>153</v>
      </c>
      <c r="B154">
        <v>207.37380100000001</v>
      </c>
      <c r="C154">
        <v>4.6918319999999998</v>
      </c>
      <c r="N154">
        <v>217.85721699999999</v>
      </c>
      <c r="O154">
        <v>8.4653109999999998</v>
      </c>
      <c r="BG154">
        <v>217.85721699999999</v>
      </c>
      <c r="BH154">
        <v>8.4653109999999998</v>
      </c>
    </row>
    <row r="155" spans="1:60" x14ac:dyDescent="0.25">
      <c r="A155">
        <v>154</v>
      </c>
      <c r="B155">
        <v>207.37380100000001</v>
      </c>
      <c r="C155">
        <v>4.6918319999999998</v>
      </c>
      <c r="N155">
        <v>217.85721699999999</v>
      </c>
      <c r="O155">
        <v>8.4653109999999998</v>
      </c>
      <c r="BG155">
        <v>217.85721699999999</v>
      </c>
      <c r="BH155">
        <v>8.4653109999999998</v>
      </c>
    </row>
    <row r="156" spans="1:60" x14ac:dyDescent="0.25">
      <c r="A156">
        <v>155</v>
      </c>
      <c r="B156">
        <v>207.37380100000001</v>
      </c>
      <c r="C156">
        <v>4.6918319999999998</v>
      </c>
      <c r="N156">
        <v>217.85721699999999</v>
      </c>
      <c r="O156">
        <v>8.4653109999999998</v>
      </c>
      <c r="BG156">
        <v>217.85721699999999</v>
      </c>
      <c r="BH156">
        <v>8.4653109999999998</v>
      </c>
    </row>
    <row r="157" spans="1:60" x14ac:dyDescent="0.25">
      <c r="A157">
        <v>156</v>
      </c>
      <c r="B157">
        <v>207.37380100000001</v>
      </c>
      <c r="C157">
        <v>4.6918319999999998</v>
      </c>
      <c r="D157">
        <v>204.834182</v>
      </c>
      <c r="E157">
        <v>8.8306100000000001</v>
      </c>
      <c r="N157">
        <v>217.85721699999999</v>
      </c>
      <c r="O157">
        <v>8.4653109999999998</v>
      </c>
      <c r="BG157">
        <v>217.85721699999999</v>
      </c>
      <c r="BH157">
        <v>8.4653109999999998</v>
      </c>
    </row>
    <row r="158" spans="1:60" x14ac:dyDescent="0.25">
      <c r="A158">
        <v>157</v>
      </c>
      <c r="B158">
        <v>207.37380100000001</v>
      </c>
      <c r="C158">
        <v>4.6918319999999998</v>
      </c>
      <c r="D158">
        <v>204.73110500000001</v>
      </c>
      <c r="E158">
        <v>8.7483419999999992</v>
      </c>
      <c r="N158">
        <v>217.85721699999999</v>
      </c>
      <c r="O158">
        <v>8.4653109999999998</v>
      </c>
      <c r="BG158">
        <v>217.85721699999999</v>
      </c>
      <c r="BH158">
        <v>8.4653109999999998</v>
      </c>
    </row>
    <row r="159" spans="1:60" x14ac:dyDescent="0.25">
      <c r="A159">
        <v>158</v>
      </c>
      <c r="B159">
        <v>207.37380100000001</v>
      </c>
      <c r="C159">
        <v>4.6918319999999998</v>
      </c>
      <c r="D159">
        <v>204.73110500000001</v>
      </c>
      <c r="E159">
        <v>8.7483419999999992</v>
      </c>
      <c r="N159">
        <v>217.85721699999999</v>
      </c>
      <c r="O159">
        <v>8.4653109999999998</v>
      </c>
      <c r="BG159">
        <v>217.85721699999999</v>
      </c>
      <c r="BH159">
        <v>8.4653109999999998</v>
      </c>
    </row>
    <row r="160" spans="1:60" x14ac:dyDescent="0.25">
      <c r="A160">
        <v>159</v>
      </c>
      <c r="B160">
        <v>207.37380100000001</v>
      </c>
      <c r="C160">
        <v>4.6918319999999998</v>
      </c>
      <c r="D160">
        <v>204.73110500000001</v>
      </c>
      <c r="E160">
        <v>8.7483419999999992</v>
      </c>
      <c r="N160">
        <v>217.85721699999999</v>
      </c>
      <c r="O160">
        <v>8.4653109999999998</v>
      </c>
      <c r="BG160">
        <v>217.85721699999999</v>
      </c>
      <c r="BH160">
        <v>8.4653109999999998</v>
      </c>
    </row>
    <row r="161" spans="1:60" x14ac:dyDescent="0.25">
      <c r="A161">
        <v>160</v>
      </c>
      <c r="B161">
        <v>207.37380100000001</v>
      </c>
      <c r="C161">
        <v>4.6918319999999998</v>
      </c>
      <c r="D161">
        <v>204.73110500000001</v>
      </c>
      <c r="E161">
        <v>8.7483419999999992</v>
      </c>
      <c r="N161">
        <v>217.85721699999999</v>
      </c>
      <c r="O161">
        <v>8.4653109999999998</v>
      </c>
      <c r="BG161">
        <v>217.85721699999999</v>
      </c>
      <c r="BH161">
        <v>8.4653109999999998</v>
      </c>
    </row>
    <row r="162" spans="1:60" x14ac:dyDescent="0.25">
      <c r="A162">
        <v>161</v>
      </c>
      <c r="B162">
        <v>207.37380100000001</v>
      </c>
      <c r="C162">
        <v>4.6918319999999998</v>
      </c>
      <c r="D162">
        <v>204.73110500000001</v>
      </c>
      <c r="E162">
        <v>8.7483419999999992</v>
      </c>
      <c r="N162">
        <v>217.85721699999999</v>
      </c>
      <c r="O162">
        <v>8.4653109999999998</v>
      </c>
      <c r="BG162">
        <v>217.85721699999999</v>
      </c>
      <c r="BH162">
        <v>8.4653109999999998</v>
      </c>
    </row>
    <row r="163" spans="1:60" x14ac:dyDescent="0.25">
      <c r="A163">
        <v>162</v>
      </c>
      <c r="B163">
        <v>207.37380100000001</v>
      </c>
      <c r="C163">
        <v>4.6918319999999998</v>
      </c>
      <c r="D163">
        <v>204.73110500000001</v>
      </c>
      <c r="E163">
        <v>8.7483419999999992</v>
      </c>
      <c r="N163">
        <v>217.85721699999999</v>
      </c>
      <c r="O163">
        <v>8.4653109999999998</v>
      </c>
      <c r="BG163">
        <v>217.85721699999999</v>
      </c>
      <c r="BH163">
        <v>8.4653109999999998</v>
      </c>
    </row>
    <row r="164" spans="1:60" x14ac:dyDescent="0.25">
      <c r="A164">
        <v>163</v>
      </c>
      <c r="B164">
        <v>207.37380100000001</v>
      </c>
      <c r="C164">
        <v>4.6918319999999998</v>
      </c>
      <c r="D164">
        <v>204.73110500000001</v>
      </c>
      <c r="E164">
        <v>8.7483419999999992</v>
      </c>
      <c r="N164">
        <v>217.85721699999999</v>
      </c>
      <c r="O164">
        <v>8.4653109999999998</v>
      </c>
      <c r="BG164">
        <v>217.85721699999999</v>
      </c>
      <c r="BH164">
        <v>8.4653109999999998</v>
      </c>
    </row>
    <row r="165" spans="1:60" x14ac:dyDescent="0.25">
      <c r="A165">
        <v>164</v>
      </c>
      <c r="B165">
        <v>207.37380100000001</v>
      </c>
      <c r="C165">
        <v>4.6918319999999998</v>
      </c>
      <c r="D165">
        <v>204.73110500000001</v>
      </c>
      <c r="E165">
        <v>8.7483419999999992</v>
      </c>
      <c r="L165">
        <v>214.883599</v>
      </c>
      <c r="M165">
        <v>5.1595849999999999</v>
      </c>
      <c r="N165">
        <v>217.85721699999999</v>
      </c>
      <c r="O165">
        <v>8.4653109999999998</v>
      </c>
      <c r="BE165">
        <v>214.883599</v>
      </c>
      <c r="BF165">
        <v>5.1595849999999999</v>
      </c>
      <c r="BG165">
        <v>217.85721699999999</v>
      </c>
      <c r="BH165">
        <v>8.4653109999999998</v>
      </c>
    </row>
    <row r="166" spans="1:60" x14ac:dyDescent="0.25">
      <c r="A166">
        <v>165</v>
      </c>
      <c r="B166">
        <v>207.37380100000001</v>
      </c>
      <c r="C166">
        <v>4.6918319999999998</v>
      </c>
      <c r="D166">
        <v>204.73110500000001</v>
      </c>
      <c r="E166">
        <v>8.7483419999999992</v>
      </c>
      <c r="L166">
        <v>214.883599</v>
      </c>
      <c r="M166">
        <v>5.1595849999999999</v>
      </c>
      <c r="N166">
        <v>217.85721699999999</v>
      </c>
      <c r="O166">
        <v>8.4653109999999998</v>
      </c>
      <c r="BE166">
        <v>214.883599</v>
      </c>
      <c r="BF166">
        <v>5.1595849999999999</v>
      </c>
      <c r="BG166">
        <v>217.85721699999999</v>
      </c>
      <c r="BH166">
        <v>8.4653109999999998</v>
      </c>
    </row>
    <row r="167" spans="1:60" x14ac:dyDescent="0.25">
      <c r="A167">
        <v>166</v>
      </c>
      <c r="B167">
        <v>207.37380100000001</v>
      </c>
      <c r="C167">
        <v>4.6918319999999998</v>
      </c>
      <c r="D167">
        <v>204.73110500000001</v>
      </c>
      <c r="E167">
        <v>8.7483419999999992</v>
      </c>
      <c r="L167">
        <v>214.883599</v>
      </c>
      <c r="M167">
        <v>5.1595849999999999</v>
      </c>
      <c r="N167">
        <v>217.85721699999999</v>
      </c>
      <c r="O167">
        <v>8.4653109999999998</v>
      </c>
      <c r="BE167">
        <v>214.883599</v>
      </c>
      <c r="BF167">
        <v>5.1595849999999999</v>
      </c>
      <c r="BG167">
        <v>217.85721699999999</v>
      </c>
      <c r="BH167">
        <v>8.4653109999999998</v>
      </c>
    </row>
    <row r="168" spans="1:60" x14ac:dyDescent="0.25">
      <c r="A168">
        <v>167</v>
      </c>
      <c r="B168">
        <v>207.37380100000001</v>
      </c>
      <c r="C168">
        <v>4.6918319999999998</v>
      </c>
      <c r="D168">
        <v>204.73110500000001</v>
      </c>
      <c r="E168">
        <v>8.7483419999999992</v>
      </c>
      <c r="L168">
        <v>214.883599</v>
      </c>
      <c r="M168">
        <v>5.1595849999999999</v>
      </c>
      <c r="N168">
        <v>217.85721699999999</v>
      </c>
      <c r="O168">
        <v>8.4653109999999998</v>
      </c>
      <c r="BE168">
        <v>214.883599</v>
      </c>
      <c r="BF168">
        <v>5.1595849999999999</v>
      </c>
      <c r="BG168">
        <v>217.85721699999999</v>
      </c>
      <c r="BH168">
        <v>8.4653109999999998</v>
      </c>
    </row>
    <row r="169" spans="1:60" x14ac:dyDescent="0.25">
      <c r="A169">
        <v>168</v>
      </c>
      <c r="B169">
        <v>207.37380100000001</v>
      </c>
      <c r="C169">
        <v>4.6918319999999998</v>
      </c>
      <c r="D169">
        <v>204.73110500000001</v>
      </c>
      <c r="E169">
        <v>8.7483419999999992</v>
      </c>
      <c r="L169">
        <v>214.883599</v>
      </c>
      <c r="M169">
        <v>5.1595849999999999</v>
      </c>
      <c r="N169">
        <v>217.85721699999999</v>
      </c>
      <c r="O169">
        <v>8.4653109999999998</v>
      </c>
      <c r="BE169">
        <v>214.883599</v>
      </c>
      <c r="BF169">
        <v>5.1595849999999999</v>
      </c>
      <c r="BG169">
        <v>217.85721699999999</v>
      </c>
      <c r="BH169">
        <v>8.4653109999999998</v>
      </c>
    </row>
    <row r="170" spans="1:60" x14ac:dyDescent="0.25">
      <c r="A170">
        <v>169</v>
      </c>
      <c r="B170">
        <v>207.37380100000001</v>
      </c>
      <c r="C170">
        <v>4.6918319999999998</v>
      </c>
      <c r="D170">
        <v>204.73110500000001</v>
      </c>
      <c r="E170">
        <v>8.7483419999999992</v>
      </c>
      <c r="L170">
        <v>214.883599</v>
      </c>
      <c r="M170">
        <v>5.1595849999999999</v>
      </c>
      <c r="N170">
        <v>217.85721699999999</v>
      </c>
      <c r="O170">
        <v>8.4653109999999998</v>
      </c>
      <c r="BE170">
        <v>214.883599</v>
      </c>
      <c r="BF170">
        <v>5.1595849999999999</v>
      </c>
      <c r="BG170">
        <v>217.85721699999999</v>
      </c>
      <c r="BH170">
        <v>8.4653109999999998</v>
      </c>
    </row>
    <row r="171" spans="1:60" x14ac:dyDescent="0.25">
      <c r="A171">
        <v>170</v>
      </c>
      <c r="B171">
        <v>207.511222</v>
      </c>
      <c r="C171">
        <v>4.7020840000000002</v>
      </c>
      <c r="D171">
        <v>204.73110500000001</v>
      </c>
      <c r="E171">
        <v>8.7483419999999992</v>
      </c>
      <c r="L171">
        <v>214.883599</v>
      </c>
      <c r="M171">
        <v>5.1595849999999999</v>
      </c>
      <c r="N171">
        <v>217.85721699999999</v>
      </c>
      <c r="O171">
        <v>8.4653109999999998</v>
      </c>
      <c r="BE171">
        <v>214.883599</v>
      </c>
      <c r="BF171">
        <v>5.1595849999999999</v>
      </c>
      <c r="BG171">
        <v>217.85721699999999</v>
      </c>
      <c r="BH171">
        <v>8.4653109999999998</v>
      </c>
    </row>
    <row r="172" spans="1:60" x14ac:dyDescent="0.25">
      <c r="A172">
        <v>171</v>
      </c>
      <c r="D172">
        <v>204.73110500000001</v>
      </c>
      <c r="E172">
        <v>8.7483419999999992</v>
      </c>
      <c r="L172">
        <v>214.883599</v>
      </c>
      <c r="M172">
        <v>5.1595849999999999</v>
      </c>
      <c r="BE172">
        <v>214.883599</v>
      </c>
      <c r="BF172">
        <v>5.1595849999999999</v>
      </c>
    </row>
    <row r="173" spans="1:60" x14ac:dyDescent="0.25">
      <c r="A173">
        <v>172</v>
      </c>
      <c r="D173">
        <v>204.73110500000001</v>
      </c>
      <c r="E173">
        <v>8.7483419999999992</v>
      </c>
      <c r="L173">
        <v>214.883599</v>
      </c>
      <c r="M173">
        <v>5.1595849999999999</v>
      </c>
      <c r="BE173">
        <v>214.883599</v>
      </c>
      <c r="BF173">
        <v>5.1595849999999999</v>
      </c>
    </row>
    <row r="174" spans="1:60" x14ac:dyDescent="0.25">
      <c r="A174">
        <v>173</v>
      </c>
      <c r="D174">
        <v>204.73110500000001</v>
      </c>
      <c r="E174">
        <v>8.7483419999999992</v>
      </c>
      <c r="L174">
        <v>214.883599</v>
      </c>
      <c r="M174">
        <v>5.1595849999999999</v>
      </c>
      <c r="BE174">
        <v>214.883599</v>
      </c>
      <c r="BF174">
        <v>5.1595849999999999</v>
      </c>
    </row>
    <row r="175" spans="1:60" x14ac:dyDescent="0.25">
      <c r="A175">
        <v>174</v>
      </c>
      <c r="D175">
        <v>204.73110500000001</v>
      </c>
      <c r="E175">
        <v>8.7483419999999992</v>
      </c>
      <c r="L175">
        <v>214.883599</v>
      </c>
      <c r="M175">
        <v>5.1595849999999999</v>
      </c>
      <c r="BE175">
        <v>214.883599</v>
      </c>
      <c r="BF175">
        <v>5.1595849999999999</v>
      </c>
    </row>
    <row r="176" spans="1:60" x14ac:dyDescent="0.25">
      <c r="A176">
        <v>175</v>
      </c>
      <c r="D176">
        <v>204.73110500000001</v>
      </c>
      <c r="E176">
        <v>8.7483419999999992</v>
      </c>
      <c r="L176">
        <v>214.883599</v>
      </c>
      <c r="M176">
        <v>5.1595849999999999</v>
      </c>
      <c r="BE176">
        <v>214.883599</v>
      </c>
      <c r="BF176">
        <v>5.1595849999999999</v>
      </c>
    </row>
    <row r="177" spans="1:58" x14ac:dyDescent="0.25">
      <c r="A177">
        <v>176</v>
      </c>
      <c r="D177">
        <v>204.73110500000001</v>
      </c>
      <c r="E177">
        <v>8.7483419999999992</v>
      </c>
      <c r="L177">
        <v>214.883599</v>
      </c>
      <c r="M177">
        <v>5.1595849999999999</v>
      </c>
      <c r="BE177">
        <v>214.883599</v>
      </c>
      <c r="BF177">
        <v>5.1595849999999999</v>
      </c>
    </row>
    <row r="178" spans="1:58" x14ac:dyDescent="0.25">
      <c r="A178">
        <v>177</v>
      </c>
      <c r="D178">
        <v>204.73110500000001</v>
      </c>
      <c r="E178">
        <v>8.7483419999999992</v>
      </c>
      <c r="L178">
        <v>214.883599</v>
      </c>
      <c r="M178">
        <v>5.1595849999999999</v>
      </c>
      <c r="BE178">
        <v>214.883599</v>
      </c>
      <c r="BF178">
        <v>5.1595849999999999</v>
      </c>
    </row>
    <row r="179" spans="1:58" x14ac:dyDescent="0.25">
      <c r="A179">
        <v>178</v>
      </c>
      <c r="D179">
        <v>204.73110500000001</v>
      </c>
      <c r="E179">
        <v>8.7483419999999992</v>
      </c>
      <c r="L179">
        <v>214.883599</v>
      </c>
      <c r="M179">
        <v>5.1595849999999999</v>
      </c>
      <c r="BE179">
        <v>214.883599</v>
      </c>
      <c r="BF179">
        <v>5.1595849999999999</v>
      </c>
    </row>
    <row r="180" spans="1:58" x14ac:dyDescent="0.25">
      <c r="A180">
        <v>179</v>
      </c>
      <c r="D180">
        <v>204.73110500000001</v>
      </c>
      <c r="E180">
        <v>8.7483419999999992</v>
      </c>
      <c r="L180">
        <v>214.883599</v>
      </c>
      <c r="M180">
        <v>5.1595849999999999</v>
      </c>
      <c r="BE180">
        <v>214.883599</v>
      </c>
      <c r="BF180">
        <v>5.1595849999999999</v>
      </c>
    </row>
    <row r="181" spans="1:58" x14ac:dyDescent="0.25">
      <c r="A181">
        <v>180</v>
      </c>
      <c r="B181">
        <v>199.84282200000001</v>
      </c>
      <c r="C181">
        <v>6.5230009999999998</v>
      </c>
      <c r="D181">
        <v>204.73110500000001</v>
      </c>
      <c r="E181">
        <v>8.7483419999999992</v>
      </c>
      <c r="L181">
        <v>214.883599</v>
      </c>
      <c r="M181">
        <v>5.1595849999999999</v>
      </c>
      <c r="BE181">
        <v>214.883599</v>
      </c>
      <c r="BF181">
        <v>5.1595849999999999</v>
      </c>
    </row>
    <row r="182" spans="1:58" x14ac:dyDescent="0.25">
      <c r="A182">
        <v>181</v>
      </c>
      <c r="B182">
        <v>199.84282200000001</v>
      </c>
      <c r="C182">
        <v>6.5230009999999998</v>
      </c>
      <c r="D182">
        <v>204.73110500000001</v>
      </c>
      <c r="E182">
        <v>8.7483419999999992</v>
      </c>
      <c r="L182">
        <v>214.883599</v>
      </c>
      <c r="M182">
        <v>5.1595849999999999</v>
      </c>
      <c r="BE182">
        <v>214.883599</v>
      </c>
      <c r="BF182">
        <v>5.1595849999999999</v>
      </c>
    </row>
    <row r="183" spans="1:58" x14ac:dyDescent="0.25">
      <c r="A183">
        <v>182</v>
      </c>
      <c r="B183">
        <v>199.73929100000001</v>
      </c>
      <c r="C183">
        <v>6.54901</v>
      </c>
      <c r="D183">
        <v>204.73110500000001</v>
      </c>
      <c r="E183">
        <v>8.7483419999999992</v>
      </c>
      <c r="L183">
        <v>214.883599</v>
      </c>
      <c r="M183">
        <v>5.1595849999999999</v>
      </c>
      <c r="BE183">
        <v>214.883599</v>
      </c>
      <c r="BF183">
        <v>5.1595849999999999</v>
      </c>
    </row>
    <row r="184" spans="1:58" x14ac:dyDescent="0.25">
      <c r="A184">
        <v>183</v>
      </c>
      <c r="B184">
        <v>199.73929100000001</v>
      </c>
      <c r="C184">
        <v>6.54901</v>
      </c>
      <c r="D184">
        <v>204.73110500000001</v>
      </c>
      <c r="E184">
        <v>8.7483419999999992</v>
      </c>
      <c r="L184">
        <v>214.883599</v>
      </c>
      <c r="M184">
        <v>5.1595849999999999</v>
      </c>
      <c r="BE184">
        <v>214.883599</v>
      </c>
      <c r="BF184">
        <v>5.1595849999999999</v>
      </c>
    </row>
    <row r="185" spans="1:58" x14ac:dyDescent="0.25">
      <c r="A185">
        <v>184</v>
      </c>
      <c r="B185">
        <v>199.73929100000001</v>
      </c>
      <c r="C185">
        <v>6.54901</v>
      </c>
      <c r="D185">
        <v>204.73110500000001</v>
      </c>
      <c r="E185">
        <v>8.7483419999999992</v>
      </c>
      <c r="L185">
        <v>214.883599</v>
      </c>
      <c r="M185">
        <v>5.1595849999999999</v>
      </c>
      <c r="BE185">
        <v>214.883599</v>
      </c>
      <c r="BF185">
        <v>5.1595849999999999</v>
      </c>
    </row>
    <row r="186" spans="1:58" x14ac:dyDescent="0.25">
      <c r="A186">
        <v>185</v>
      </c>
      <c r="B186">
        <v>199.73929100000001</v>
      </c>
      <c r="C186">
        <v>6.54901</v>
      </c>
      <c r="D186">
        <v>204.73110500000001</v>
      </c>
      <c r="E186">
        <v>8.7483419999999992</v>
      </c>
      <c r="L186">
        <v>214.883599</v>
      </c>
      <c r="M186">
        <v>5.1595849999999999</v>
      </c>
      <c r="BE186">
        <v>214.883599</v>
      </c>
      <c r="BF186">
        <v>5.1595849999999999</v>
      </c>
    </row>
    <row r="187" spans="1:58" x14ac:dyDescent="0.25">
      <c r="A187">
        <v>186</v>
      </c>
      <c r="B187">
        <v>199.73929100000001</v>
      </c>
      <c r="C187">
        <v>6.54901</v>
      </c>
      <c r="D187">
        <v>204.73110500000001</v>
      </c>
      <c r="E187">
        <v>8.7483419999999992</v>
      </c>
      <c r="H187">
        <v>209.86973499999999</v>
      </c>
      <c r="I187">
        <v>7.7708659999999998</v>
      </c>
      <c r="L187">
        <v>214.883599</v>
      </c>
      <c r="M187">
        <v>5.1595849999999999</v>
      </c>
      <c r="BE187">
        <v>214.883599</v>
      </c>
      <c r="BF187">
        <v>5.1595849999999999</v>
      </c>
    </row>
    <row r="188" spans="1:58" x14ac:dyDescent="0.25">
      <c r="A188">
        <v>187</v>
      </c>
      <c r="B188">
        <v>199.73929100000001</v>
      </c>
      <c r="C188">
        <v>6.54901</v>
      </c>
      <c r="D188">
        <v>204.73110500000001</v>
      </c>
      <c r="E188">
        <v>8.7483419999999992</v>
      </c>
      <c r="H188">
        <v>211.636833</v>
      </c>
      <c r="I188">
        <v>9.114903</v>
      </c>
      <c r="L188">
        <v>214.883599</v>
      </c>
      <c r="M188">
        <v>5.1595849999999999</v>
      </c>
      <c r="BE188">
        <v>214.883599</v>
      </c>
      <c r="BF188">
        <v>5.1595849999999999</v>
      </c>
    </row>
    <row r="189" spans="1:58" x14ac:dyDescent="0.25">
      <c r="A189">
        <v>188</v>
      </c>
      <c r="B189">
        <v>199.73929100000001</v>
      </c>
      <c r="C189">
        <v>6.54901</v>
      </c>
      <c r="D189">
        <v>204.73110500000001</v>
      </c>
      <c r="E189">
        <v>8.7483419999999992</v>
      </c>
      <c r="H189">
        <v>211.69652099999999</v>
      </c>
      <c r="I189">
        <v>9.2158060000000006</v>
      </c>
      <c r="L189">
        <v>214.883599</v>
      </c>
      <c r="M189">
        <v>5.1595849999999999</v>
      </c>
      <c r="BE189">
        <v>214.883599</v>
      </c>
      <c r="BF189">
        <v>5.1595849999999999</v>
      </c>
    </row>
    <row r="190" spans="1:58" x14ac:dyDescent="0.25">
      <c r="A190">
        <v>189</v>
      </c>
      <c r="B190">
        <v>199.73929100000001</v>
      </c>
      <c r="C190">
        <v>6.54901</v>
      </c>
      <c r="D190">
        <v>204.73110500000001</v>
      </c>
      <c r="E190">
        <v>8.7483419999999992</v>
      </c>
      <c r="H190">
        <v>211.69652099999999</v>
      </c>
      <c r="I190">
        <v>9.2158060000000006</v>
      </c>
      <c r="L190">
        <v>214.883599</v>
      </c>
      <c r="M190">
        <v>5.1595849999999999</v>
      </c>
      <c r="BE190">
        <v>214.883599</v>
      </c>
      <c r="BF190">
        <v>5.1595849999999999</v>
      </c>
    </row>
    <row r="191" spans="1:58" x14ac:dyDescent="0.25">
      <c r="A191">
        <v>190</v>
      </c>
      <c r="B191">
        <v>199.73929100000001</v>
      </c>
      <c r="C191">
        <v>6.54901</v>
      </c>
      <c r="D191">
        <v>204.73110500000001</v>
      </c>
      <c r="E191">
        <v>8.7483419999999992</v>
      </c>
      <c r="H191">
        <v>211.69652099999999</v>
      </c>
      <c r="I191">
        <v>9.2158060000000006</v>
      </c>
      <c r="L191">
        <v>214.883599</v>
      </c>
      <c r="M191">
        <v>5.1595849999999999</v>
      </c>
      <c r="BE191">
        <v>214.883599</v>
      </c>
      <c r="BF191">
        <v>5.1595849999999999</v>
      </c>
    </row>
    <row r="192" spans="1:58" x14ac:dyDescent="0.25">
      <c r="A192">
        <v>191</v>
      </c>
      <c r="B192">
        <v>199.73929100000001</v>
      </c>
      <c r="C192">
        <v>6.54901</v>
      </c>
      <c r="D192">
        <v>204.73110500000001</v>
      </c>
      <c r="E192">
        <v>8.7483419999999992</v>
      </c>
      <c r="H192">
        <v>211.69652099999999</v>
      </c>
      <c r="I192">
        <v>9.2158060000000006</v>
      </c>
      <c r="L192">
        <v>214.883599</v>
      </c>
      <c r="M192">
        <v>5.1595849999999999</v>
      </c>
      <c r="BE192">
        <v>214.883599</v>
      </c>
      <c r="BF192">
        <v>5.1595849999999999</v>
      </c>
    </row>
    <row r="193" spans="1:58" x14ac:dyDescent="0.25">
      <c r="A193">
        <v>192</v>
      </c>
      <c r="B193">
        <v>199.73929100000001</v>
      </c>
      <c r="C193">
        <v>6.54901</v>
      </c>
      <c r="D193">
        <v>204.834182</v>
      </c>
      <c r="E193">
        <v>8.8306100000000001</v>
      </c>
      <c r="H193">
        <v>211.69652099999999</v>
      </c>
      <c r="I193">
        <v>9.2158060000000006</v>
      </c>
      <c r="L193">
        <v>214.883599</v>
      </c>
      <c r="M193">
        <v>5.1595849999999999</v>
      </c>
      <c r="BE193">
        <v>214.883599</v>
      </c>
      <c r="BF193">
        <v>5.1595849999999999</v>
      </c>
    </row>
    <row r="194" spans="1:58" x14ac:dyDescent="0.25">
      <c r="A194">
        <v>193</v>
      </c>
      <c r="B194">
        <v>199.73929100000001</v>
      </c>
      <c r="C194">
        <v>6.54901</v>
      </c>
      <c r="H194">
        <v>211.69652099999999</v>
      </c>
      <c r="I194">
        <v>9.2158060000000006</v>
      </c>
      <c r="L194">
        <v>214.883599</v>
      </c>
      <c r="M194">
        <v>5.1595849999999999</v>
      </c>
      <c r="BE194">
        <v>214.883599</v>
      </c>
      <c r="BF194">
        <v>5.1595849999999999</v>
      </c>
    </row>
    <row r="195" spans="1:58" x14ac:dyDescent="0.25">
      <c r="A195">
        <v>194</v>
      </c>
      <c r="B195">
        <v>199.73929100000001</v>
      </c>
      <c r="C195">
        <v>6.54901</v>
      </c>
      <c r="H195">
        <v>211.69652099999999</v>
      </c>
      <c r="I195">
        <v>9.2158060000000006</v>
      </c>
      <c r="L195">
        <v>214.883599</v>
      </c>
      <c r="M195">
        <v>5.1595849999999999</v>
      </c>
      <c r="BE195">
        <v>214.883599</v>
      </c>
      <c r="BF195">
        <v>5.1595849999999999</v>
      </c>
    </row>
    <row r="196" spans="1:58" x14ac:dyDescent="0.25">
      <c r="A196">
        <v>195</v>
      </c>
      <c r="B196">
        <v>199.73929100000001</v>
      </c>
      <c r="C196">
        <v>6.54901</v>
      </c>
      <c r="H196">
        <v>211.69652099999999</v>
      </c>
      <c r="I196">
        <v>9.2158060000000006</v>
      </c>
      <c r="L196">
        <v>214.883599</v>
      </c>
      <c r="M196">
        <v>5.1595849999999999</v>
      </c>
      <c r="BE196">
        <v>214.883599</v>
      </c>
      <c r="BF196">
        <v>5.1595849999999999</v>
      </c>
    </row>
    <row r="197" spans="1:58" x14ac:dyDescent="0.25">
      <c r="A197">
        <v>196</v>
      </c>
      <c r="B197">
        <v>199.73929100000001</v>
      </c>
      <c r="C197">
        <v>6.54901</v>
      </c>
      <c r="H197">
        <v>211.69652099999999</v>
      </c>
      <c r="I197">
        <v>9.2158060000000006</v>
      </c>
      <c r="L197">
        <v>214.883599</v>
      </c>
      <c r="M197">
        <v>5.1595849999999999</v>
      </c>
      <c r="BE197">
        <v>214.883599</v>
      </c>
      <c r="BF197">
        <v>5.1595849999999999</v>
      </c>
    </row>
    <row r="198" spans="1:58" x14ac:dyDescent="0.25">
      <c r="A198">
        <v>197</v>
      </c>
      <c r="B198">
        <v>199.73929100000001</v>
      </c>
      <c r="C198">
        <v>6.54901</v>
      </c>
      <c r="H198">
        <v>211.69652099999999</v>
      </c>
      <c r="I198">
        <v>9.2158060000000006</v>
      </c>
      <c r="L198">
        <v>214.883599</v>
      </c>
      <c r="M198">
        <v>5.1595849999999999</v>
      </c>
      <c r="BE198">
        <v>214.883599</v>
      </c>
      <c r="BF198">
        <v>5.1595849999999999</v>
      </c>
    </row>
    <row r="199" spans="1:58" x14ac:dyDescent="0.25">
      <c r="A199">
        <v>198</v>
      </c>
      <c r="B199">
        <v>199.73929100000001</v>
      </c>
      <c r="C199">
        <v>6.54901</v>
      </c>
      <c r="H199">
        <v>211.69652099999999</v>
      </c>
      <c r="I199">
        <v>9.2158060000000006</v>
      </c>
      <c r="L199">
        <v>214.883599</v>
      </c>
      <c r="M199">
        <v>5.1595849999999999</v>
      </c>
      <c r="BE199">
        <v>214.883599</v>
      </c>
      <c r="BF199">
        <v>5.1595849999999999</v>
      </c>
    </row>
    <row r="200" spans="1:58" x14ac:dyDescent="0.25">
      <c r="A200">
        <v>199</v>
      </c>
      <c r="B200">
        <v>199.73929100000001</v>
      </c>
      <c r="C200">
        <v>6.54901</v>
      </c>
      <c r="H200">
        <v>211.69652099999999</v>
      </c>
      <c r="I200">
        <v>9.2158060000000006</v>
      </c>
      <c r="L200">
        <v>214.883599</v>
      </c>
      <c r="M200">
        <v>5.1595849999999999</v>
      </c>
      <c r="BE200">
        <v>214.883599</v>
      </c>
      <c r="BF200">
        <v>5.1595849999999999</v>
      </c>
    </row>
    <row r="201" spans="1:58" x14ac:dyDescent="0.25">
      <c r="A201">
        <v>200</v>
      </c>
      <c r="B201">
        <v>199.73929100000001</v>
      </c>
      <c r="C201">
        <v>6.54901</v>
      </c>
      <c r="H201">
        <v>211.69652099999999</v>
      </c>
      <c r="I201">
        <v>9.2158060000000006</v>
      </c>
    </row>
    <row r="202" spans="1:58" x14ac:dyDescent="0.25">
      <c r="A202">
        <v>201</v>
      </c>
      <c r="B202">
        <v>199.73929100000001</v>
      </c>
      <c r="C202">
        <v>6.54901</v>
      </c>
      <c r="H202">
        <v>211.69652099999999</v>
      </c>
      <c r="I202">
        <v>9.2158060000000006</v>
      </c>
    </row>
    <row r="203" spans="1:58" x14ac:dyDescent="0.25">
      <c r="A203">
        <v>202</v>
      </c>
      <c r="B203">
        <v>199.73929100000001</v>
      </c>
      <c r="C203">
        <v>6.54901</v>
      </c>
      <c r="H203">
        <v>211.69652099999999</v>
      </c>
      <c r="I203">
        <v>9.2158060000000006</v>
      </c>
    </row>
    <row r="204" spans="1:58" x14ac:dyDescent="0.25">
      <c r="A204">
        <v>203</v>
      </c>
      <c r="B204">
        <v>199.73929100000001</v>
      </c>
      <c r="C204">
        <v>6.54901</v>
      </c>
      <c r="H204">
        <v>211.69652099999999</v>
      </c>
      <c r="I204">
        <v>9.2158060000000006</v>
      </c>
    </row>
    <row r="205" spans="1:58" x14ac:dyDescent="0.25">
      <c r="A205">
        <v>204</v>
      </c>
      <c r="B205">
        <v>199.73929100000001</v>
      </c>
      <c r="C205">
        <v>6.54901</v>
      </c>
      <c r="H205">
        <v>211.69652099999999</v>
      </c>
      <c r="I205">
        <v>9.2158060000000006</v>
      </c>
    </row>
    <row r="206" spans="1:58" x14ac:dyDescent="0.25">
      <c r="A206">
        <v>205</v>
      </c>
      <c r="B206">
        <v>199.73929100000001</v>
      </c>
      <c r="C206">
        <v>6.54901</v>
      </c>
      <c r="H206">
        <v>211.69652099999999</v>
      </c>
      <c r="I206">
        <v>9.2158060000000006</v>
      </c>
    </row>
    <row r="207" spans="1:58" x14ac:dyDescent="0.25">
      <c r="A207">
        <v>206</v>
      </c>
      <c r="B207">
        <v>199.73929100000001</v>
      </c>
      <c r="C207">
        <v>6.54901</v>
      </c>
      <c r="D207">
        <v>194.144271</v>
      </c>
      <c r="E207">
        <v>9.2146819999999998</v>
      </c>
      <c r="H207">
        <v>211.69652099999999</v>
      </c>
      <c r="I207">
        <v>9.2158060000000006</v>
      </c>
    </row>
    <row r="208" spans="1:58" x14ac:dyDescent="0.25">
      <c r="A208">
        <v>207</v>
      </c>
      <c r="B208">
        <v>199.73929100000001</v>
      </c>
      <c r="C208">
        <v>6.54901</v>
      </c>
      <c r="D208">
        <v>194.11129700000001</v>
      </c>
      <c r="E208">
        <v>9.1393319999999996</v>
      </c>
      <c r="H208">
        <v>211.69652099999999</v>
      </c>
      <c r="I208">
        <v>9.2158060000000006</v>
      </c>
    </row>
    <row r="209" spans="1:9" x14ac:dyDescent="0.25">
      <c r="A209">
        <v>208</v>
      </c>
      <c r="B209">
        <v>199.73929100000001</v>
      </c>
      <c r="C209">
        <v>6.54901</v>
      </c>
      <c r="D209">
        <v>194.11129700000001</v>
      </c>
      <c r="E209">
        <v>9.1393319999999996</v>
      </c>
      <c r="H209">
        <v>211.69652099999999</v>
      </c>
      <c r="I209">
        <v>9.2158060000000006</v>
      </c>
    </row>
    <row r="210" spans="1:9" x14ac:dyDescent="0.25">
      <c r="A210">
        <v>209</v>
      </c>
      <c r="B210">
        <v>199.73929100000001</v>
      </c>
      <c r="C210">
        <v>6.54901</v>
      </c>
      <c r="D210">
        <v>194.11129700000001</v>
      </c>
      <c r="E210">
        <v>9.1393319999999996</v>
      </c>
      <c r="H210">
        <v>211.69652099999999</v>
      </c>
      <c r="I210">
        <v>9.2158060000000006</v>
      </c>
    </row>
    <row r="211" spans="1:9" x14ac:dyDescent="0.25">
      <c r="A211">
        <v>210</v>
      </c>
      <c r="B211">
        <v>199.73929100000001</v>
      </c>
      <c r="C211">
        <v>6.54901</v>
      </c>
      <c r="D211">
        <v>194.11129700000001</v>
      </c>
      <c r="E211">
        <v>9.1393319999999996</v>
      </c>
      <c r="H211">
        <v>211.69652099999999</v>
      </c>
      <c r="I211">
        <v>9.2158060000000006</v>
      </c>
    </row>
    <row r="212" spans="1:9" x14ac:dyDescent="0.25">
      <c r="A212">
        <v>211</v>
      </c>
      <c r="B212">
        <v>199.73929100000001</v>
      </c>
      <c r="C212">
        <v>6.54901</v>
      </c>
      <c r="D212">
        <v>194.11129700000001</v>
      </c>
      <c r="E212">
        <v>9.1393319999999996</v>
      </c>
      <c r="H212">
        <v>211.69652099999999</v>
      </c>
      <c r="I212">
        <v>9.2158060000000006</v>
      </c>
    </row>
    <row r="213" spans="1:9" x14ac:dyDescent="0.25">
      <c r="A213">
        <v>212</v>
      </c>
      <c r="B213">
        <v>199.73929100000001</v>
      </c>
      <c r="C213">
        <v>6.54901</v>
      </c>
      <c r="D213">
        <v>194.11129700000001</v>
      </c>
      <c r="E213">
        <v>9.1393319999999996</v>
      </c>
      <c r="H213">
        <v>211.69652099999999</v>
      </c>
      <c r="I213">
        <v>9.2158060000000006</v>
      </c>
    </row>
    <row r="214" spans="1:9" x14ac:dyDescent="0.25">
      <c r="A214">
        <v>213</v>
      </c>
      <c r="B214">
        <v>199.84282200000001</v>
      </c>
      <c r="C214">
        <v>6.5230009999999998</v>
      </c>
      <c r="D214">
        <v>194.11129700000001</v>
      </c>
      <c r="E214">
        <v>9.1393319999999996</v>
      </c>
      <c r="F214">
        <v>203.91064399999999</v>
      </c>
      <c r="G214">
        <v>4.5363850000000001</v>
      </c>
      <c r="H214">
        <v>211.69652099999999</v>
      </c>
      <c r="I214">
        <v>9.2158060000000006</v>
      </c>
    </row>
    <row r="215" spans="1:9" x14ac:dyDescent="0.25">
      <c r="A215">
        <v>214</v>
      </c>
      <c r="D215">
        <v>194.11129700000001</v>
      </c>
      <c r="E215">
        <v>9.1393319999999996</v>
      </c>
      <c r="F215">
        <v>203.80125699999999</v>
      </c>
      <c r="G215">
        <v>4.3986140000000002</v>
      </c>
      <c r="H215">
        <v>211.69652099999999</v>
      </c>
      <c r="I215">
        <v>9.2158060000000006</v>
      </c>
    </row>
    <row r="216" spans="1:9" x14ac:dyDescent="0.25">
      <c r="A216">
        <v>215</v>
      </c>
      <c r="D216">
        <v>194.11129700000001</v>
      </c>
      <c r="E216">
        <v>9.1393319999999996</v>
      </c>
      <c r="F216">
        <v>203.80125699999999</v>
      </c>
      <c r="G216">
        <v>4.3986140000000002</v>
      </c>
      <c r="H216">
        <v>211.69652099999999</v>
      </c>
      <c r="I216">
        <v>9.2158060000000006</v>
      </c>
    </row>
    <row r="217" spans="1:9" x14ac:dyDescent="0.25">
      <c r="A217">
        <v>216</v>
      </c>
      <c r="D217">
        <v>194.11129700000001</v>
      </c>
      <c r="E217">
        <v>9.1393319999999996</v>
      </c>
      <c r="F217">
        <v>203.80125699999999</v>
      </c>
      <c r="G217">
        <v>4.3986140000000002</v>
      </c>
      <c r="H217">
        <v>211.69652099999999</v>
      </c>
      <c r="I217">
        <v>9.2158060000000006</v>
      </c>
    </row>
    <row r="218" spans="1:9" x14ac:dyDescent="0.25">
      <c r="A218">
        <v>217</v>
      </c>
      <c r="D218">
        <v>194.11129700000001</v>
      </c>
      <c r="E218">
        <v>9.1393319999999996</v>
      </c>
      <c r="F218">
        <v>203.80125699999999</v>
      </c>
      <c r="G218">
        <v>4.3986140000000002</v>
      </c>
      <c r="H218">
        <v>211.69652099999999</v>
      </c>
      <c r="I218">
        <v>9.2158060000000006</v>
      </c>
    </row>
    <row r="219" spans="1:9" x14ac:dyDescent="0.25">
      <c r="A219">
        <v>218</v>
      </c>
      <c r="D219">
        <v>194.11129700000001</v>
      </c>
      <c r="E219">
        <v>9.1393319999999996</v>
      </c>
      <c r="F219">
        <v>203.80125699999999</v>
      </c>
      <c r="G219">
        <v>4.3986140000000002</v>
      </c>
      <c r="H219">
        <v>211.69652099999999</v>
      </c>
      <c r="I219">
        <v>9.2158060000000006</v>
      </c>
    </row>
    <row r="220" spans="1:9" x14ac:dyDescent="0.25">
      <c r="A220">
        <v>219</v>
      </c>
      <c r="D220">
        <v>194.11129700000001</v>
      </c>
      <c r="E220">
        <v>9.1393319999999996</v>
      </c>
      <c r="F220">
        <v>203.80125699999999</v>
      </c>
      <c r="G220">
        <v>4.3986140000000002</v>
      </c>
      <c r="H220">
        <v>211.636833</v>
      </c>
      <c r="I220">
        <v>9.114903</v>
      </c>
    </row>
    <row r="221" spans="1:9" x14ac:dyDescent="0.25">
      <c r="A221">
        <v>220</v>
      </c>
      <c r="D221">
        <v>194.11129700000001</v>
      </c>
      <c r="E221">
        <v>9.1393319999999996</v>
      </c>
      <c r="F221">
        <v>203.80125699999999</v>
      </c>
      <c r="G221">
        <v>4.3986140000000002</v>
      </c>
      <c r="H221">
        <v>211.636833</v>
      </c>
      <c r="I221">
        <v>9.114903</v>
      </c>
    </row>
    <row r="222" spans="1:9" x14ac:dyDescent="0.25">
      <c r="A222">
        <v>221</v>
      </c>
      <c r="D222">
        <v>194.11129700000001</v>
      </c>
      <c r="E222">
        <v>9.1393319999999996</v>
      </c>
      <c r="F222">
        <v>203.80125699999999</v>
      </c>
      <c r="G222">
        <v>4.3986140000000002</v>
      </c>
      <c r="H222">
        <v>211.636833</v>
      </c>
      <c r="I222">
        <v>9.114903</v>
      </c>
    </row>
    <row r="223" spans="1:9" x14ac:dyDescent="0.25">
      <c r="A223">
        <v>222</v>
      </c>
      <c r="D223">
        <v>194.11129700000001</v>
      </c>
      <c r="E223">
        <v>9.1393319999999996</v>
      </c>
      <c r="F223">
        <v>203.80125699999999</v>
      </c>
      <c r="G223">
        <v>4.3986140000000002</v>
      </c>
      <c r="H223">
        <v>211.636833</v>
      </c>
      <c r="I223">
        <v>9.114903</v>
      </c>
    </row>
    <row r="224" spans="1:9" x14ac:dyDescent="0.25">
      <c r="A224">
        <v>223</v>
      </c>
      <c r="D224">
        <v>194.11129700000001</v>
      </c>
      <c r="E224">
        <v>9.1393319999999996</v>
      </c>
      <c r="F224">
        <v>203.80125699999999</v>
      </c>
      <c r="G224">
        <v>4.3986140000000002</v>
      </c>
      <c r="H224">
        <v>211.636833</v>
      </c>
      <c r="I224">
        <v>9.114903</v>
      </c>
    </row>
    <row r="225" spans="1:9" x14ac:dyDescent="0.25">
      <c r="A225">
        <v>224</v>
      </c>
      <c r="D225">
        <v>194.11129700000001</v>
      </c>
      <c r="E225">
        <v>9.1393319999999996</v>
      </c>
      <c r="F225">
        <v>203.80125699999999</v>
      </c>
      <c r="G225">
        <v>4.3986140000000002</v>
      </c>
      <c r="H225">
        <v>211.636833</v>
      </c>
      <c r="I225">
        <v>9.114903</v>
      </c>
    </row>
    <row r="226" spans="1:9" x14ac:dyDescent="0.25">
      <c r="A226">
        <v>225</v>
      </c>
      <c r="D226">
        <v>194.11129700000001</v>
      </c>
      <c r="E226">
        <v>9.1393319999999996</v>
      </c>
      <c r="F226">
        <v>203.80125699999999</v>
      </c>
      <c r="G226">
        <v>4.3986140000000002</v>
      </c>
      <c r="H226">
        <v>211.636833</v>
      </c>
      <c r="I226">
        <v>9.114903</v>
      </c>
    </row>
    <row r="227" spans="1:9" x14ac:dyDescent="0.25">
      <c r="A227">
        <v>226</v>
      </c>
      <c r="D227">
        <v>194.11129700000001</v>
      </c>
      <c r="E227">
        <v>9.1393319999999996</v>
      </c>
      <c r="F227">
        <v>203.80125699999999</v>
      </c>
      <c r="G227">
        <v>4.3986140000000002</v>
      </c>
      <c r="H227">
        <v>211.636833</v>
      </c>
      <c r="I227">
        <v>9.114903</v>
      </c>
    </row>
    <row r="228" spans="1:9" x14ac:dyDescent="0.25">
      <c r="A228">
        <v>227</v>
      </c>
      <c r="D228">
        <v>194.11129700000001</v>
      </c>
      <c r="E228">
        <v>9.1393319999999996</v>
      </c>
      <c r="F228">
        <v>203.80125699999999</v>
      </c>
      <c r="G228">
        <v>4.3986140000000002</v>
      </c>
    </row>
    <row r="229" spans="1:9" x14ac:dyDescent="0.25">
      <c r="A229">
        <v>228</v>
      </c>
      <c r="B229">
        <v>187.28659400000001</v>
      </c>
      <c r="C229">
        <v>6.7344049999999998</v>
      </c>
      <c r="D229">
        <v>194.11129700000001</v>
      </c>
      <c r="E229">
        <v>9.1393319999999996</v>
      </c>
      <c r="F229">
        <v>203.80125699999999</v>
      </c>
      <c r="G229">
        <v>4.3986140000000002</v>
      </c>
    </row>
    <row r="230" spans="1:9" x14ac:dyDescent="0.25">
      <c r="A230">
        <v>229</v>
      </c>
      <c r="B230">
        <v>187.259826</v>
      </c>
      <c r="C230">
        <v>6.646782</v>
      </c>
      <c r="D230">
        <v>194.11129700000001</v>
      </c>
      <c r="E230">
        <v>9.1393319999999996</v>
      </c>
      <c r="F230">
        <v>203.80125699999999</v>
      </c>
      <c r="G230">
        <v>4.3986140000000002</v>
      </c>
    </row>
    <row r="231" spans="1:9" x14ac:dyDescent="0.25">
      <c r="A231">
        <v>230</v>
      </c>
      <c r="B231">
        <v>187.259826</v>
      </c>
      <c r="C231">
        <v>6.646782</v>
      </c>
      <c r="D231">
        <v>194.11129700000001</v>
      </c>
      <c r="E231">
        <v>9.1393319999999996</v>
      </c>
      <c r="F231">
        <v>203.80125699999999</v>
      </c>
      <c r="G231">
        <v>4.3986140000000002</v>
      </c>
    </row>
    <row r="232" spans="1:9" x14ac:dyDescent="0.25">
      <c r="A232">
        <v>231</v>
      </c>
      <c r="B232">
        <v>187.259826</v>
      </c>
      <c r="C232">
        <v>6.646782</v>
      </c>
      <c r="D232">
        <v>194.11129700000001</v>
      </c>
      <c r="E232">
        <v>9.1393319999999996</v>
      </c>
      <c r="F232">
        <v>203.80125699999999</v>
      </c>
      <c r="G232">
        <v>4.3986140000000002</v>
      </c>
    </row>
    <row r="233" spans="1:9" x14ac:dyDescent="0.25">
      <c r="A233">
        <v>232</v>
      </c>
      <c r="B233">
        <v>187.259826</v>
      </c>
      <c r="C233">
        <v>6.646782</v>
      </c>
      <c r="D233">
        <v>194.11129700000001</v>
      </c>
      <c r="E233">
        <v>9.1393319999999996</v>
      </c>
      <c r="F233">
        <v>203.80125699999999</v>
      </c>
      <c r="G233">
        <v>4.3986140000000002</v>
      </c>
    </row>
    <row r="234" spans="1:9" x14ac:dyDescent="0.25">
      <c r="A234">
        <v>233</v>
      </c>
      <c r="B234">
        <v>187.259826</v>
      </c>
      <c r="C234">
        <v>6.646782</v>
      </c>
      <c r="D234">
        <v>194.144271</v>
      </c>
      <c r="E234">
        <v>9.2146819999999998</v>
      </c>
      <c r="F234">
        <v>203.80125699999999</v>
      </c>
      <c r="G234">
        <v>4.3986140000000002</v>
      </c>
    </row>
    <row r="235" spans="1:9" x14ac:dyDescent="0.25">
      <c r="A235">
        <v>234</v>
      </c>
      <c r="B235">
        <v>187.259826</v>
      </c>
      <c r="C235">
        <v>6.646782</v>
      </c>
      <c r="F235">
        <v>203.80125699999999</v>
      </c>
      <c r="G235">
        <v>4.3986140000000002</v>
      </c>
    </row>
    <row r="236" spans="1:9" x14ac:dyDescent="0.25">
      <c r="A236">
        <v>235</v>
      </c>
      <c r="B236">
        <v>187.259826</v>
      </c>
      <c r="C236">
        <v>6.646782</v>
      </c>
      <c r="F236">
        <v>203.80125699999999</v>
      </c>
      <c r="G236">
        <v>4.3986140000000002</v>
      </c>
    </row>
    <row r="237" spans="1:9" x14ac:dyDescent="0.25">
      <c r="A237">
        <v>236</v>
      </c>
      <c r="B237">
        <v>187.259826</v>
      </c>
      <c r="C237">
        <v>6.646782</v>
      </c>
      <c r="F237">
        <v>203.80125699999999</v>
      </c>
      <c r="G237">
        <v>4.3986140000000002</v>
      </c>
    </row>
    <row r="238" spans="1:9" x14ac:dyDescent="0.25">
      <c r="A238">
        <v>237</v>
      </c>
      <c r="B238">
        <v>187.259826</v>
      </c>
      <c r="C238">
        <v>6.646782</v>
      </c>
      <c r="F238">
        <v>203.80125699999999</v>
      </c>
      <c r="G238">
        <v>4.3986140000000002</v>
      </c>
      <c r="H238">
        <v>197.51602099999999</v>
      </c>
      <c r="I238">
        <v>8.7697050000000001</v>
      </c>
    </row>
    <row r="239" spans="1:9" x14ac:dyDescent="0.25">
      <c r="A239">
        <v>238</v>
      </c>
      <c r="B239">
        <v>187.259826</v>
      </c>
      <c r="C239">
        <v>6.646782</v>
      </c>
      <c r="F239">
        <v>203.80125699999999</v>
      </c>
      <c r="G239">
        <v>4.3986140000000002</v>
      </c>
      <c r="H239">
        <v>197.39022</v>
      </c>
      <c r="I239">
        <v>8.8460640000000001</v>
      </c>
    </row>
    <row r="240" spans="1:9" x14ac:dyDescent="0.25">
      <c r="A240">
        <v>239</v>
      </c>
      <c r="B240">
        <v>187.259826</v>
      </c>
      <c r="C240">
        <v>6.646782</v>
      </c>
      <c r="F240">
        <v>203.80125699999999</v>
      </c>
      <c r="G240">
        <v>4.3986140000000002</v>
      </c>
      <c r="H240">
        <v>197.39022</v>
      </c>
      <c r="I240">
        <v>8.8460640000000001</v>
      </c>
    </row>
    <row r="241" spans="1:9" x14ac:dyDescent="0.25">
      <c r="A241">
        <v>240</v>
      </c>
      <c r="B241">
        <v>187.259826</v>
      </c>
      <c r="C241">
        <v>6.646782</v>
      </c>
      <c r="F241">
        <v>203.80125699999999</v>
      </c>
      <c r="G241">
        <v>4.3986140000000002</v>
      </c>
      <c r="H241">
        <v>197.39022</v>
      </c>
      <c r="I241">
        <v>8.8460640000000001</v>
      </c>
    </row>
    <row r="242" spans="1:9" x14ac:dyDescent="0.25">
      <c r="A242">
        <v>241</v>
      </c>
      <c r="B242">
        <v>187.259826</v>
      </c>
      <c r="C242">
        <v>6.646782</v>
      </c>
      <c r="F242">
        <v>203.80125699999999</v>
      </c>
      <c r="G242">
        <v>4.3986140000000002</v>
      </c>
      <c r="H242">
        <v>197.39022</v>
      </c>
      <c r="I242">
        <v>8.8460640000000001</v>
      </c>
    </row>
    <row r="243" spans="1:9" x14ac:dyDescent="0.25">
      <c r="A243">
        <v>242</v>
      </c>
      <c r="B243">
        <v>187.259826</v>
      </c>
      <c r="C243">
        <v>6.646782</v>
      </c>
      <c r="F243">
        <v>203.80125699999999</v>
      </c>
      <c r="G243">
        <v>4.3986140000000002</v>
      </c>
      <c r="H243">
        <v>197.39022</v>
      </c>
      <c r="I243">
        <v>8.8460640000000001</v>
      </c>
    </row>
    <row r="244" spans="1:9" x14ac:dyDescent="0.25">
      <c r="A244">
        <v>243</v>
      </c>
      <c r="B244">
        <v>187.259826</v>
      </c>
      <c r="C244">
        <v>6.646782</v>
      </c>
      <c r="F244">
        <v>203.80125699999999</v>
      </c>
      <c r="G244">
        <v>4.3986140000000002</v>
      </c>
      <c r="H244">
        <v>197.39022</v>
      </c>
      <c r="I244">
        <v>8.8460640000000001</v>
      </c>
    </row>
    <row r="245" spans="1:9" x14ac:dyDescent="0.25">
      <c r="A245">
        <v>244</v>
      </c>
      <c r="B245">
        <v>187.259826</v>
      </c>
      <c r="C245">
        <v>6.646782</v>
      </c>
      <c r="F245">
        <v>203.91064399999999</v>
      </c>
      <c r="G245">
        <v>4.5363850000000001</v>
      </c>
      <c r="H245">
        <v>197.39022</v>
      </c>
      <c r="I245">
        <v>8.8460640000000001</v>
      </c>
    </row>
    <row r="246" spans="1:9" x14ac:dyDescent="0.25">
      <c r="A246">
        <v>245</v>
      </c>
      <c r="B246">
        <v>187.259826</v>
      </c>
      <c r="C246">
        <v>6.646782</v>
      </c>
      <c r="D246">
        <v>181.434924</v>
      </c>
      <c r="E246">
        <v>8.0456500000000002</v>
      </c>
      <c r="F246">
        <v>203.91064399999999</v>
      </c>
      <c r="G246">
        <v>4.5363850000000001</v>
      </c>
      <c r="H246">
        <v>197.39022</v>
      </c>
      <c r="I246">
        <v>8.8460640000000001</v>
      </c>
    </row>
    <row r="247" spans="1:9" x14ac:dyDescent="0.25">
      <c r="A247">
        <v>246</v>
      </c>
      <c r="B247">
        <v>187.259826</v>
      </c>
      <c r="C247">
        <v>6.646782</v>
      </c>
      <c r="D247">
        <v>181.43608</v>
      </c>
      <c r="E247">
        <v>8.0152479999999997</v>
      </c>
      <c r="H247">
        <v>197.39022</v>
      </c>
      <c r="I247">
        <v>8.8460640000000001</v>
      </c>
    </row>
    <row r="248" spans="1:9" x14ac:dyDescent="0.25">
      <c r="A248">
        <v>247</v>
      </c>
      <c r="B248">
        <v>187.259826</v>
      </c>
      <c r="C248">
        <v>6.646782</v>
      </c>
      <c r="D248">
        <v>181.43608</v>
      </c>
      <c r="E248">
        <v>8.0152479999999997</v>
      </c>
      <c r="H248">
        <v>197.39022</v>
      </c>
      <c r="I248">
        <v>8.8460640000000001</v>
      </c>
    </row>
    <row r="249" spans="1:9" x14ac:dyDescent="0.25">
      <c r="A249">
        <v>248</v>
      </c>
      <c r="B249">
        <v>187.259826</v>
      </c>
      <c r="C249">
        <v>6.646782</v>
      </c>
      <c r="D249">
        <v>181.43608</v>
      </c>
      <c r="E249">
        <v>8.0152479999999997</v>
      </c>
      <c r="H249">
        <v>197.39022</v>
      </c>
      <c r="I249">
        <v>8.8460640000000001</v>
      </c>
    </row>
    <row r="250" spans="1:9" x14ac:dyDescent="0.25">
      <c r="A250">
        <v>249</v>
      </c>
      <c r="B250">
        <v>187.259826</v>
      </c>
      <c r="C250">
        <v>6.646782</v>
      </c>
      <c r="D250">
        <v>181.43608</v>
      </c>
      <c r="E250">
        <v>8.0152479999999997</v>
      </c>
      <c r="H250">
        <v>197.39022</v>
      </c>
      <c r="I250">
        <v>8.8460640000000001</v>
      </c>
    </row>
    <row r="251" spans="1:9" x14ac:dyDescent="0.25">
      <c r="A251">
        <v>250</v>
      </c>
      <c r="B251">
        <v>187.259826</v>
      </c>
      <c r="C251">
        <v>6.646782</v>
      </c>
      <c r="D251">
        <v>181.43608</v>
      </c>
      <c r="E251">
        <v>8.0152479999999997</v>
      </c>
      <c r="H251">
        <v>197.39022</v>
      </c>
      <c r="I251">
        <v>8.8460640000000001</v>
      </c>
    </row>
    <row r="252" spans="1:9" x14ac:dyDescent="0.25">
      <c r="A252">
        <v>251</v>
      </c>
      <c r="B252">
        <v>187.28659400000001</v>
      </c>
      <c r="C252">
        <v>6.7344049999999998</v>
      </c>
      <c r="D252">
        <v>181.43608</v>
      </c>
      <c r="E252">
        <v>8.0152479999999997</v>
      </c>
      <c r="H252">
        <v>197.39022</v>
      </c>
      <c r="I252">
        <v>8.8460640000000001</v>
      </c>
    </row>
    <row r="253" spans="1:9" x14ac:dyDescent="0.25">
      <c r="A253">
        <v>252</v>
      </c>
      <c r="D253">
        <v>181.43608</v>
      </c>
      <c r="E253">
        <v>8.0152479999999997</v>
      </c>
      <c r="H253">
        <v>197.39022</v>
      </c>
      <c r="I253">
        <v>8.8460640000000001</v>
      </c>
    </row>
    <row r="254" spans="1:9" x14ac:dyDescent="0.25">
      <c r="A254">
        <v>253</v>
      </c>
      <c r="D254">
        <v>181.43608</v>
      </c>
      <c r="E254">
        <v>8.0152479999999997</v>
      </c>
      <c r="H254">
        <v>197.39022</v>
      </c>
      <c r="I254">
        <v>8.8460640000000001</v>
      </c>
    </row>
    <row r="255" spans="1:9" x14ac:dyDescent="0.25">
      <c r="A255">
        <v>254</v>
      </c>
      <c r="D255">
        <v>181.43608</v>
      </c>
      <c r="E255">
        <v>8.0152479999999997</v>
      </c>
      <c r="H255">
        <v>197.39022</v>
      </c>
      <c r="I255">
        <v>8.8460640000000001</v>
      </c>
    </row>
    <row r="256" spans="1:9" x14ac:dyDescent="0.25">
      <c r="A256">
        <v>255</v>
      </c>
      <c r="D256">
        <v>181.43608</v>
      </c>
      <c r="E256">
        <v>8.0152479999999997</v>
      </c>
      <c r="H256">
        <v>197.39022</v>
      </c>
      <c r="I256">
        <v>8.8460640000000001</v>
      </c>
    </row>
    <row r="257" spans="1:13" x14ac:dyDescent="0.25">
      <c r="A257">
        <v>256</v>
      </c>
      <c r="D257">
        <v>181.43608</v>
      </c>
      <c r="E257">
        <v>8.0152479999999997</v>
      </c>
      <c r="H257">
        <v>197.39022</v>
      </c>
      <c r="I257">
        <v>8.8460640000000001</v>
      </c>
    </row>
    <row r="258" spans="1:13" x14ac:dyDescent="0.25">
      <c r="A258">
        <v>257</v>
      </c>
      <c r="D258">
        <v>181.43608</v>
      </c>
      <c r="E258">
        <v>8.0152479999999997</v>
      </c>
      <c r="H258">
        <v>197.39022</v>
      </c>
      <c r="I258">
        <v>8.8460640000000001</v>
      </c>
    </row>
    <row r="259" spans="1:13" x14ac:dyDescent="0.25">
      <c r="A259">
        <v>258</v>
      </c>
      <c r="D259">
        <v>181.43608</v>
      </c>
      <c r="E259">
        <v>8.0152479999999997</v>
      </c>
      <c r="H259">
        <v>197.39022</v>
      </c>
      <c r="I259">
        <v>8.8460640000000001</v>
      </c>
    </row>
    <row r="260" spans="1:13" x14ac:dyDescent="0.25">
      <c r="A260">
        <v>259</v>
      </c>
      <c r="D260">
        <v>181.43608</v>
      </c>
      <c r="E260">
        <v>8.0152479999999997</v>
      </c>
      <c r="H260">
        <v>197.39022</v>
      </c>
      <c r="I260">
        <v>8.8460640000000001</v>
      </c>
    </row>
    <row r="261" spans="1:13" x14ac:dyDescent="0.25">
      <c r="A261">
        <v>260</v>
      </c>
      <c r="D261">
        <v>181.43608</v>
      </c>
      <c r="E261">
        <v>8.0152479999999997</v>
      </c>
      <c r="H261">
        <v>197.39022</v>
      </c>
      <c r="I261">
        <v>8.8460640000000001</v>
      </c>
      <c r="L261">
        <v>189.45183500000002</v>
      </c>
      <c r="M261">
        <v>5.0983770000000002</v>
      </c>
    </row>
    <row r="262" spans="1:13" x14ac:dyDescent="0.25">
      <c r="A262">
        <v>261</v>
      </c>
      <c r="D262">
        <v>181.43608</v>
      </c>
      <c r="E262">
        <v>8.0152479999999997</v>
      </c>
      <c r="H262">
        <v>197.39022</v>
      </c>
      <c r="I262">
        <v>8.8460640000000001</v>
      </c>
      <c r="L262">
        <v>189.51102399999999</v>
      </c>
      <c r="M262">
        <v>4.887327</v>
      </c>
    </row>
    <row r="263" spans="1:13" x14ac:dyDescent="0.25">
      <c r="A263">
        <v>262</v>
      </c>
      <c r="D263">
        <v>181.43608</v>
      </c>
      <c r="E263">
        <v>8.0152479999999997</v>
      </c>
      <c r="H263">
        <v>197.39022</v>
      </c>
      <c r="I263">
        <v>8.8460640000000001</v>
      </c>
      <c r="L263">
        <v>189.51102399999999</v>
      </c>
      <c r="M263">
        <v>4.887327</v>
      </c>
    </row>
    <row r="264" spans="1:13" x14ac:dyDescent="0.25">
      <c r="A264">
        <v>263</v>
      </c>
      <c r="B264">
        <v>174.60324800000001</v>
      </c>
      <c r="C264">
        <v>6.5687059999999997</v>
      </c>
      <c r="D264">
        <v>181.43608</v>
      </c>
      <c r="E264">
        <v>8.0152479999999997</v>
      </c>
      <c r="H264">
        <v>197.39022</v>
      </c>
      <c r="I264">
        <v>8.8460640000000001</v>
      </c>
      <c r="L264">
        <v>189.51102399999999</v>
      </c>
      <c r="M264">
        <v>4.887327</v>
      </c>
    </row>
    <row r="265" spans="1:13" x14ac:dyDescent="0.25">
      <c r="A265">
        <v>264</v>
      </c>
      <c r="B265">
        <v>174.63355200000001</v>
      </c>
      <c r="C265">
        <v>6.5978960000000004</v>
      </c>
      <c r="D265">
        <v>181.43608</v>
      </c>
      <c r="E265">
        <v>8.0152479999999997</v>
      </c>
      <c r="H265">
        <v>197.51602099999999</v>
      </c>
      <c r="I265">
        <v>8.7697050000000001</v>
      </c>
      <c r="L265">
        <v>189.51102399999999</v>
      </c>
      <c r="M265">
        <v>4.887327</v>
      </c>
    </row>
    <row r="266" spans="1:13" x14ac:dyDescent="0.25">
      <c r="A266">
        <v>265</v>
      </c>
      <c r="B266">
        <v>174.63355200000001</v>
      </c>
      <c r="C266">
        <v>6.5978960000000004</v>
      </c>
      <c r="D266">
        <v>181.43608</v>
      </c>
      <c r="E266">
        <v>8.0152479999999997</v>
      </c>
      <c r="L266">
        <v>189.51102399999999</v>
      </c>
      <c r="M266">
        <v>4.887327</v>
      </c>
    </row>
    <row r="267" spans="1:13" x14ac:dyDescent="0.25">
      <c r="A267">
        <v>266</v>
      </c>
      <c r="B267">
        <v>174.63355200000001</v>
      </c>
      <c r="C267">
        <v>6.5978960000000004</v>
      </c>
      <c r="D267">
        <v>181.434924</v>
      </c>
      <c r="E267">
        <v>8.0456500000000002</v>
      </c>
      <c r="L267">
        <v>189.51102399999999</v>
      </c>
      <c r="M267">
        <v>4.887327</v>
      </c>
    </row>
    <row r="268" spans="1:13" x14ac:dyDescent="0.25">
      <c r="A268">
        <v>267</v>
      </c>
      <c r="B268">
        <v>174.63355200000001</v>
      </c>
      <c r="C268">
        <v>6.5978960000000004</v>
      </c>
      <c r="D268">
        <v>181.434924</v>
      </c>
      <c r="E268">
        <v>8.0456500000000002</v>
      </c>
      <c r="L268">
        <v>189.51102399999999</v>
      </c>
      <c r="M268">
        <v>4.887327</v>
      </c>
    </row>
    <row r="269" spans="1:13" x14ac:dyDescent="0.25">
      <c r="A269">
        <v>268</v>
      </c>
      <c r="B269">
        <v>174.63355200000001</v>
      </c>
      <c r="C269">
        <v>6.5978960000000004</v>
      </c>
      <c r="L269">
        <v>189.51102399999999</v>
      </c>
      <c r="M269">
        <v>4.887327</v>
      </c>
    </row>
    <row r="270" spans="1:13" x14ac:dyDescent="0.25">
      <c r="A270">
        <v>269</v>
      </c>
      <c r="B270">
        <v>174.63355200000001</v>
      </c>
      <c r="C270">
        <v>6.5978960000000004</v>
      </c>
      <c r="L270">
        <v>189.51102399999999</v>
      </c>
      <c r="M270">
        <v>4.887327</v>
      </c>
    </row>
    <row r="271" spans="1:13" x14ac:dyDescent="0.25">
      <c r="A271">
        <v>270</v>
      </c>
      <c r="B271">
        <v>174.63355200000001</v>
      </c>
      <c r="C271">
        <v>6.5978960000000004</v>
      </c>
      <c r="L271">
        <v>189.51102399999999</v>
      </c>
      <c r="M271">
        <v>4.887327</v>
      </c>
    </row>
    <row r="272" spans="1:13" x14ac:dyDescent="0.25">
      <c r="A272">
        <v>271</v>
      </c>
      <c r="B272">
        <v>174.63355200000001</v>
      </c>
      <c r="C272">
        <v>6.5978960000000004</v>
      </c>
      <c r="L272">
        <v>189.51102399999999</v>
      </c>
      <c r="M272">
        <v>4.887327</v>
      </c>
    </row>
    <row r="273" spans="1:13" x14ac:dyDescent="0.25">
      <c r="A273">
        <v>272</v>
      </c>
      <c r="B273">
        <v>174.63355200000001</v>
      </c>
      <c r="C273">
        <v>6.5978960000000004</v>
      </c>
      <c r="L273">
        <v>189.51102399999999</v>
      </c>
      <c r="M273">
        <v>4.887327</v>
      </c>
    </row>
    <row r="274" spans="1:13" x14ac:dyDescent="0.25">
      <c r="A274">
        <v>273</v>
      </c>
      <c r="B274">
        <v>174.63355200000001</v>
      </c>
      <c r="C274">
        <v>6.5978960000000004</v>
      </c>
      <c r="L274">
        <v>189.51102399999999</v>
      </c>
      <c r="M274">
        <v>4.887327</v>
      </c>
    </row>
    <row r="275" spans="1:13" x14ac:dyDescent="0.25">
      <c r="A275">
        <v>274</v>
      </c>
      <c r="B275">
        <v>174.63355200000001</v>
      </c>
      <c r="C275">
        <v>6.5978960000000004</v>
      </c>
      <c r="L275">
        <v>189.51102399999999</v>
      </c>
      <c r="M275">
        <v>4.887327</v>
      </c>
    </row>
    <row r="276" spans="1:13" x14ac:dyDescent="0.25">
      <c r="A276">
        <v>275</v>
      </c>
      <c r="B276">
        <v>174.63355200000001</v>
      </c>
      <c r="C276">
        <v>6.5978960000000004</v>
      </c>
      <c r="L276">
        <v>189.51102399999999</v>
      </c>
      <c r="M276">
        <v>4.887327</v>
      </c>
    </row>
    <row r="277" spans="1:13" x14ac:dyDescent="0.25">
      <c r="A277">
        <v>276</v>
      </c>
      <c r="B277">
        <v>174.63355200000001</v>
      </c>
      <c r="C277">
        <v>6.5978960000000004</v>
      </c>
      <c r="L277">
        <v>189.51102399999999</v>
      </c>
      <c r="M277">
        <v>4.887327</v>
      </c>
    </row>
    <row r="278" spans="1:13" x14ac:dyDescent="0.25">
      <c r="A278">
        <v>277</v>
      </c>
      <c r="B278">
        <v>174.63355200000001</v>
      </c>
      <c r="C278">
        <v>6.5978960000000004</v>
      </c>
      <c r="L278">
        <v>189.51102399999999</v>
      </c>
      <c r="M278">
        <v>4.887327</v>
      </c>
    </row>
    <row r="279" spans="1:13" x14ac:dyDescent="0.25">
      <c r="A279">
        <v>278</v>
      </c>
      <c r="B279">
        <v>174.63355200000001</v>
      </c>
      <c r="C279">
        <v>6.5978960000000004</v>
      </c>
      <c r="H279">
        <v>182.45875799999999</v>
      </c>
      <c r="I279">
        <v>8.3456860000000006</v>
      </c>
      <c r="L279">
        <v>189.51102399999999</v>
      </c>
      <c r="M279">
        <v>4.887327</v>
      </c>
    </row>
    <row r="280" spans="1:13" x14ac:dyDescent="0.25">
      <c r="A280">
        <v>279</v>
      </c>
      <c r="B280">
        <v>174.63355200000001</v>
      </c>
      <c r="C280">
        <v>6.5978960000000004</v>
      </c>
      <c r="D280">
        <v>169.58072800000002</v>
      </c>
      <c r="E280">
        <v>7.3118999999999996</v>
      </c>
      <c r="H280">
        <v>182.36593500000001</v>
      </c>
      <c r="I280">
        <v>8.3084659999999992</v>
      </c>
      <c r="L280">
        <v>189.51102399999999</v>
      </c>
      <c r="M280">
        <v>4.887327</v>
      </c>
    </row>
    <row r="281" spans="1:13" x14ac:dyDescent="0.25">
      <c r="A281">
        <v>280</v>
      </c>
      <c r="B281">
        <v>174.63355200000001</v>
      </c>
      <c r="C281">
        <v>6.5978960000000004</v>
      </c>
      <c r="D281">
        <v>169.59279700000002</v>
      </c>
      <c r="E281">
        <v>7.3309889999999998</v>
      </c>
      <c r="H281">
        <v>182.36593500000001</v>
      </c>
      <c r="I281">
        <v>8.3084659999999992</v>
      </c>
      <c r="L281">
        <v>189.51102399999999</v>
      </c>
      <c r="M281">
        <v>4.887327</v>
      </c>
    </row>
    <row r="282" spans="1:13" x14ac:dyDescent="0.25">
      <c r="A282">
        <v>281</v>
      </c>
      <c r="B282">
        <v>174.63355200000001</v>
      </c>
      <c r="C282">
        <v>6.5978960000000004</v>
      </c>
      <c r="D282">
        <v>169.59279700000002</v>
      </c>
      <c r="E282">
        <v>7.3309889999999998</v>
      </c>
      <c r="H282">
        <v>182.36593500000001</v>
      </c>
      <c r="I282">
        <v>8.3084659999999992</v>
      </c>
      <c r="L282">
        <v>189.51102399999999</v>
      </c>
      <c r="M282">
        <v>4.887327</v>
      </c>
    </row>
    <row r="283" spans="1:13" x14ac:dyDescent="0.25">
      <c r="A283">
        <v>282</v>
      </c>
      <c r="B283">
        <v>174.63355200000001</v>
      </c>
      <c r="C283">
        <v>6.5978960000000004</v>
      </c>
      <c r="D283">
        <v>169.59279700000002</v>
      </c>
      <c r="E283">
        <v>7.3309889999999998</v>
      </c>
      <c r="H283">
        <v>182.36593500000001</v>
      </c>
      <c r="I283">
        <v>8.3084659999999992</v>
      </c>
      <c r="L283">
        <v>189.51102399999999</v>
      </c>
      <c r="M283">
        <v>4.887327</v>
      </c>
    </row>
    <row r="284" spans="1:13" x14ac:dyDescent="0.25">
      <c r="A284">
        <v>283</v>
      </c>
      <c r="B284">
        <v>174.63355200000001</v>
      </c>
      <c r="C284">
        <v>6.5978960000000004</v>
      </c>
      <c r="D284">
        <v>169.59279700000002</v>
      </c>
      <c r="E284">
        <v>7.3309889999999998</v>
      </c>
      <c r="H284">
        <v>182.36593500000001</v>
      </c>
      <c r="I284">
        <v>8.3084659999999992</v>
      </c>
      <c r="L284">
        <v>189.45183500000002</v>
      </c>
      <c r="M284">
        <v>5.0983770000000002</v>
      </c>
    </row>
    <row r="285" spans="1:13" x14ac:dyDescent="0.25">
      <c r="A285">
        <v>284</v>
      </c>
      <c r="B285">
        <v>174.63355200000001</v>
      </c>
      <c r="C285">
        <v>6.5978960000000004</v>
      </c>
      <c r="D285">
        <v>169.59279700000002</v>
      </c>
      <c r="E285">
        <v>7.3309889999999998</v>
      </c>
      <c r="H285">
        <v>182.36593500000001</v>
      </c>
      <c r="I285">
        <v>8.3084659999999992</v>
      </c>
    </row>
    <row r="286" spans="1:13" x14ac:dyDescent="0.25">
      <c r="A286">
        <v>285</v>
      </c>
      <c r="B286">
        <v>174.63355200000001</v>
      </c>
      <c r="C286">
        <v>6.5978960000000004</v>
      </c>
      <c r="D286">
        <v>169.59279700000002</v>
      </c>
      <c r="E286">
        <v>7.3309889999999998</v>
      </c>
      <c r="H286">
        <v>182.36593500000001</v>
      </c>
      <c r="I286">
        <v>8.3084659999999992</v>
      </c>
    </row>
    <row r="287" spans="1:13" x14ac:dyDescent="0.25">
      <c r="A287">
        <v>286</v>
      </c>
      <c r="B287">
        <v>174.63355200000001</v>
      </c>
      <c r="C287">
        <v>6.5978960000000004</v>
      </c>
      <c r="D287">
        <v>169.59279700000002</v>
      </c>
      <c r="E287">
        <v>7.3309889999999998</v>
      </c>
      <c r="H287">
        <v>182.36593500000001</v>
      </c>
      <c r="I287">
        <v>8.3084659999999992</v>
      </c>
    </row>
    <row r="288" spans="1:13" x14ac:dyDescent="0.25">
      <c r="A288">
        <v>287</v>
      </c>
      <c r="B288">
        <v>174.60324800000001</v>
      </c>
      <c r="C288">
        <v>6.5687059999999997</v>
      </c>
      <c r="D288">
        <v>169.59279700000002</v>
      </c>
      <c r="E288">
        <v>7.3309889999999998</v>
      </c>
      <c r="H288">
        <v>182.36593500000001</v>
      </c>
      <c r="I288">
        <v>8.3084659999999992</v>
      </c>
    </row>
    <row r="289" spans="1:13" x14ac:dyDescent="0.25">
      <c r="A289">
        <v>288</v>
      </c>
      <c r="D289">
        <v>169.59279700000002</v>
      </c>
      <c r="E289">
        <v>7.3309889999999998</v>
      </c>
      <c r="H289">
        <v>182.36593500000001</v>
      </c>
      <c r="I289">
        <v>8.3084659999999992</v>
      </c>
    </row>
    <row r="290" spans="1:13" x14ac:dyDescent="0.25">
      <c r="A290">
        <v>289</v>
      </c>
      <c r="D290">
        <v>169.59279700000002</v>
      </c>
      <c r="E290">
        <v>7.3309889999999998</v>
      </c>
      <c r="H290">
        <v>182.36593500000001</v>
      </c>
      <c r="I290">
        <v>8.3084659999999992</v>
      </c>
    </row>
    <row r="291" spans="1:13" x14ac:dyDescent="0.25">
      <c r="A291">
        <v>290</v>
      </c>
      <c r="D291">
        <v>169.59279700000002</v>
      </c>
      <c r="E291">
        <v>7.3309889999999998</v>
      </c>
      <c r="H291">
        <v>182.36593500000001</v>
      </c>
      <c r="I291">
        <v>8.3084659999999992</v>
      </c>
    </row>
    <row r="292" spans="1:13" x14ac:dyDescent="0.25">
      <c r="A292">
        <v>291</v>
      </c>
      <c r="D292">
        <v>169.59279700000002</v>
      </c>
      <c r="E292">
        <v>7.3309889999999998</v>
      </c>
      <c r="H292">
        <v>182.36593500000001</v>
      </c>
      <c r="I292">
        <v>8.3084659999999992</v>
      </c>
    </row>
    <row r="293" spans="1:13" x14ac:dyDescent="0.25">
      <c r="A293">
        <v>292</v>
      </c>
      <c r="D293">
        <v>169.59279700000002</v>
      </c>
      <c r="E293">
        <v>7.3309889999999998</v>
      </c>
      <c r="H293">
        <v>182.36593500000001</v>
      </c>
      <c r="I293">
        <v>8.3084659999999992</v>
      </c>
    </row>
    <row r="294" spans="1:13" x14ac:dyDescent="0.25">
      <c r="A294">
        <v>293</v>
      </c>
      <c r="D294">
        <v>169.59279700000002</v>
      </c>
      <c r="E294">
        <v>7.3309889999999998</v>
      </c>
      <c r="H294">
        <v>182.36593500000001</v>
      </c>
      <c r="I294">
        <v>8.3084659999999992</v>
      </c>
    </row>
    <row r="295" spans="1:13" x14ac:dyDescent="0.25">
      <c r="A295">
        <v>294</v>
      </c>
      <c r="D295">
        <v>169.59279700000002</v>
      </c>
      <c r="E295">
        <v>7.3309889999999998</v>
      </c>
      <c r="H295">
        <v>182.36593500000001</v>
      </c>
      <c r="I295">
        <v>8.3084659999999992</v>
      </c>
    </row>
    <row r="296" spans="1:13" x14ac:dyDescent="0.25">
      <c r="A296">
        <v>295</v>
      </c>
      <c r="D296">
        <v>169.59279700000002</v>
      </c>
      <c r="E296">
        <v>7.3309889999999998</v>
      </c>
      <c r="H296">
        <v>182.36593500000001</v>
      </c>
      <c r="I296">
        <v>8.3084659999999992</v>
      </c>
    </row>
    <row r="297" spans="1:13" x14ac:dyDescent="0.25">
      <c r="A297">
        <v>296</v>
      </c>
      <c r="D297">
        <v>169.59279700000002</v>
      </c>
      <c r="E297">
        <v>7.3309889999999998</v>
      </c>
      <c r="H297">
        <v>182.36593500000001</v>
      </c>
      <c r="I297">
        <v>8.3084659999999992</v>
      </c>
    </row>
    <row r="298" spans="1:13" x14ac:dyDescent="0.25">
      <c r="A298">
        <v>297</v>
      </c>
      <c r="B298">
        <v>164.76319599999999</v>
      </c>
      <c r="C298">
        <v>5.1242330000000003</v>
      </c>
      <c r="D298">
        <v>169.59279700000002</v>
      </c>
      <c r="E298">
        <v>7.3309889999999998</v>
      </c>
      <c r="H298">
        <v>182.36593500000001</v>
      </c>
      <c r="I298">
        <v>8.3084659999999992</v>
      </c>
    </row>
    <row r="299" spans="1:13" x14ac:dyDescent="0.25">
      <c r="A299">
        <v>298</v>
      </c>
      <c r="B299">
        <v>164.649968</v>
      </c>
      <c r="C299">
        <v>5.1805940000000001</v>
      </c>
      <c r="D299">
        <v>169.59279700000002</v>
      </c>
      <c r="E299">
        <v>7.3309889999999998</v>
      </c>
      <c r="H299">
        <v>182.36593500000001</v>
      </c>
      <c r="I299">
        <v>8.3084659999999992</v>
      </c>
    </row>
    <row r="300" spans="1:13" x14ac:dyDescent="0.25">
      <c r="A300">
        <v>299</v>
      </c>
      <c r="B300">
        <v>164.649968</v>
      </c>
      <c r="C300">
        <v>5.1805940000000001</v>
      </c>
      <c r="D300">
        <v>169.59279700000002</v>
      </c>
      <c r="E300">
        <v>7.3309889999999998</v>
      </c>
      <c r="H300">
        <v>182.36593500000001</v>
      </c>
      <c r="I300">
        <v>8.3084659999999992</v>
      </c>
    </row>
    <row r="301" spans="1:13" x14ac:dyDescent="0.25">
      <c r="A301">
        <v>300</v>
      </c>
      <c r="B301">
        <v>164.649968</v>
      </c>
      <c r="C301">
        <v>5.1805940000000001</v>
      </c>
      <c r="D301">
        <v>169.59279700000002</v>
      </c>
      <c r="E301">
        <v>7.3309889999999998</v>
      </c>
      <c r="H301">
        <v>182.36593500000001</v>
      </c>
      <c r="I301">
        <v>8.3084659999999992</v>
      </c>
    </row>
    <row r="302" spans="1:13" x14ac:dyDescent="0.25">
      <c r="A302">
        <v>301</v>
      </c>
      <c r="B302">
        <v>164.649968</v>
      </c>
      <c r="C302">
        <v>5.1805940000000001</v>
      </c>
      <c r="D302">
        <v>169.59279700000002</v>
      </c>
      <c r="E302">
        <v>7.3309889999999998</v>
      </c>
      <c r="H302">
        <v>182.36593500000001</v>
      </c>
      <c r="I302">
        <v>8.3084659999999992</v>
      </c>
      <c r="L302">
        <v>175.992572</v>
      </c>
      <c r="M302">
        <v>4.644965</v>
      </c>
    </row>
    <row r="303" spans="1:13" x14ac:dyDescent="0.25">
      <c r="A303">
        <v>302</v>
      </c>
      <c r="B303">
        <v>164.649968</v>
      </c>
      <c r="C303">
        <v>5.1805940000000001</v>
      </c>
      <c r="D303">
        <v>169.59279700000002</v>
      </c>
      <c r="E303">
        <v>7.3309889999999998</v>
      </c>
      <c r="H303">
        <v>182.36593500000001</v>
      </c>
      <c r="I303">
        <v>8.3084659999999992</v>
      </c>
      <c r="L303">
        <v>175.95489800000001</v>
      </c>
      <c r="M303">
        <v>4.545223</v>
      </c>
    </row>
    <row r="304" spans="1:13" x14ac:dyDescent="0.25">
      <c r="A304">
        <v>303</v>
      </c>
      <c r="B304">
        <v>164.649968</v>
      </c>
      <c r="C304">
        <v>5.1805940000000001</v>
      </c>
      <c r="D304">
        <v>169.58072800000002</v>
      </c>
      <c r="E304">
        <v>7.3118999999999996</v>
      </c>
      <c r="H304">
        <v>182.36593500000001</v>
      </c>
      <c r="I304">
        <v>8.3084659999999992</v>
      </c>
      <c r="L304">
        <v>175.95489800000001</v>
      </c>
      <c r="M304">
        <v>4.545223</v>
      </c>
    </row>
    <row r="305" spans="1:13" x14ac:dyDescent="0.25">
      <c r="A305">
        <v>304</v>
      </c>
      <c r="B305">
        <v>164.649968</v>
      </c>
      <c r="C305">
        <v>5.1805940000000001</v>
      </c>
      <c r="H305">
        <v>182.36593500000001</v>
      </c>
      <c r="I305">
        <v>8.3084659999999992</v>
      </c>
      <c r="L305">
        <v>175.95489800000001</v>
      </c>
      <c r="M305">
        <v>4.545223</v>
      </c>
    </row>
    <row r="306" spans="1:13" x14ac:dyDescent="0.25">
      <c r="A306">
        <v>305</v>
      </c>
      <c r="B306">
        <v>164.649968</v>
      </c>
      <c r="C306">
        <v>5.1805940000000001</v>
      </c>
      <c r="H306">
        <v>182.36593500000001</v>
      </c>
      <c r="I306">
        <v>8.3084659999999992</v>
      </c>
      <c r="L306">
        <v>175.95489800000001</v>
      </c>
      <c r="M306">
        <v>4.545223</v>
      </c>
    </row>
    <row r="307" spans="1:13" x14ac:dyDescent="0.25">
      <c r="A307">
        <v>306</v>
      </c>
      <c r="B307">
        <v>164.649968</v>
      </c>
      <c r="C307">
        <v>5.1805940000000001</v>
      </c>
      <c r="H307">
        <v>182.36593500000001</v>
      </c>
      <c r="I307">
        <v>8.3084659999999992</v>
      </c>
      <c r="L307">
        <v>175.95489800000001</v>
      </c>
      <c r="M307">
        <v>4.545223</v>
      </c>
    </row>
    <row r="308" spans="1:13" x14ac:dyDescent="0.25">
      <c r="A308">
        <v>307</v>
      </c>
      <c r="B308">
        <v>164.649968</v>
      </c>
      <c r="C308">
        <v>5.1805940000000001</v>
      </c>
      <c r="H308">
        <v>182.36593500000001</v>
      </c>
      <c r="I308">
        <v>8.3084659999999992</v>
      </c>
      <c r="L308">
        <v>175.95489800000001</v>
      </c>
      <c r="M308">
        <v>4.545223</v>
      </c>
    </row>
    <row r="309" spans="1:13" x14ac:dyDescent="0.25">
      <c r="A309">
        <v>308</v>
      </c>
      <c r="B309">
        <v>164.649968</v>
      </c>
      <c r="C309">
        <v>5.1805940000000001</v>
      </c>
      <c r="H309">
        <v>182.36593500000001</v>
      </c>
      <c r="I309">
        <v>8.3084659999999992</v>
      </c>
      <c r="L309">
        <v>175.95489800000001</v>
      </c>
      <c r="M309">
        <v>4.545223</v>
      </c>
    </row>
    <row r="310" spans="1:13" x14ac:dyDescent="0.25">
      <c r="A310">
        <v>309</v>
      </c>
      <c r="B310">
        <v>164.649968</v>
      </c>
      <c r="C310">
        <v>5.1805940000000001</v>
      </c>
      <c r="H310">
        <v>182.36593500000001</v>
      </c>
      <c r="I310">
        <v>8.3084659999999992</v>
      </c>
      <c r="L310">
        <v>175.95489800000001</v>
      </c>
      <c r="M310">
        <v>4.545223</v>
      </c>
    </row>
    <row r="311" spans="1:13" x14ac:dyDescent="0.25">
      <c r="A311">
        <v>310</v>
      </c>
      <c r="B311">
        <v>164.649968</v>
      </c>
      <c r="C311">
        <v>5.1805940000000001</v>
      </c>
      <c r="H311">
        <v>182.45875799999999</v>
      </c>
      <c r="I311">
        <v>8.3456860000000006</v>
      </c>
      <c r="L311">
        <v>175.95489800000001</v>
      </c>
      <c r="M311">
        <v>4.545223</v>
      </c>
    </row>
    <row r="312" spans="1:13" x14ac:dyDescent="0.25">
      <c r="A312">
        <v>311</v>
      </c>
      <c r="B312">
        <v>164.649968</v>
      </c>
      <c r="C312">
        <v>5.1805940000000001</v>
      </c>
      <c r="L312">
        <v>175.95489800000001</v>
      </c>
      <c r="M312">
        <v>4.545223</v>
      </c>
    </row>
    <row r="313" spans="1:13" x14ac:dyDescent="0.25">
      <c r="A313">
        <v>312</v>
      </c>
      <c r="B313">
        <v>164.649968</v>
      </c>
      <c r="C313">
        <v>5.1805940000000001</v>
      </c>
      <c r="L313">
        <v>175.95489800000001</v>
      </c>
      <c r="M313">
        <v>4.545223</v>
      </c>
    </row>
    <row r="314" spans="1:13" x14ac:dyDescent="0.25">
      <c r="A314">
        <v>313</v>
      </c>
      <c r="B314">
        <v>164.649968</v>
      </c>
      <c r="C314">
        <v>5.1805940000000001</v>
      </c>
      <c r="L314">
        <v>175.95489800000001</v>
      </c>
      <c r="M314">
        <v>4.545223</v>
      </c>
    </row>
    <row r="315" spans="1:13" x14ac:dyDescent="0.25">
      <c r="A315">
        <v>314</v>
      </c>
      <c r="B315">
        <v>164.649968</v>
      </c>
      <c r="C315">
        <v>5.1805940000000001</v>
      </c>
      <c r="L315">
        <v>175.95489800000001</v>
      </c>
      <c r="M315">
        <v>4.545223</v>
      </c>
    </row>
    <row r="316" spans="1:13" x14ac:dyDescent="0.25">
      <c r="A316">
        <v>315</v>
      </c>
      <c r="B316">
        <v>164.649968</v>
      </c>
      <c r="C316">
        <v>5.1805940000000001</v>
      </c>
      <c r="D316">
        <v>160.32821999999999</v>
      </c>
      <c r="E316">
        <v>7.967422</v>
      </c>
      <c r="L316">
        <v>175.95489800000001</v>
      </c>
      <c r="M316">
        <v>4.545223</v>
      </c>
    </row>
    <row r="317" spans="1:13" x14ac:dyDescent="0.25">
      <c r="A317">
        <v>316</v>
      </c>
      <c r="B317">
        <v>164.649968</v>
      </c>
      <c r="C317">
        <v>5.1805940000000001</v>
      </c>
      <c r="D317">
        <v>160.196459</v>
      </c>
      <c r="E317">
        <v>7.9174749999999996</v>
      </c>
      <c r="L317">
        <v>175.95489800000001</v>
      </c>
      <c r="M317">
        <v>4.545223</v>
      </c>
    </row>
    <row r="318" spans="1:13" x14ac:dyDescent="0.25">
      <c r="A318">
        <v>317</v>
      </c>
      <c r="B318">
        <v>164.649968</v>
      </c>
      <c r="C318">
        <v>5.1805940000000001</v>
      </c>
      <c r="D318">
        <v>160.196459</v>
      </c>
      <c r="E318">
        <v>7.9174749999999996</v>
      </c>
      <c r="L318">
        <v>175.95489800000001</v>
      </c>
      <c r="M318">
        <v>4.545223</v>
      </c>
    </row>
    <row r="319" spans="1:13" x14ac:dyDescent="0.25">
      <c r="A319">
        <v>318</v>
      </c>
      <c r="B319">
        <v>164.649968</v>
      </c>
      <c r="C319">
        <v>5.1805940000000001</v>
      </c>
      <c r="D319">
        <v>160.196459</v>
      </c>
      <c r="E319">
        <v>7.9174749999999996</v>
      </c>
      <c r="L319">
        <v>175.95489800000001</v>
      </c>
      <c r="M319">
        <v>4.545223</v>
      </c>
    </row>
    <row r="320" spans="1:13" x14ac:dyDescent="0.25">
      <c r="A320">
        <v>319</v>
      </c>
      <c r="B320">
        <v>164.649968</v>
      </c>
      <c r="C320">
        <v>5.1805940000000001</v>
      </c>
      <c r="D320">
        <v>160.196459</v>
      </c>
      <c r="E320">
        <v>7.9174749999999996</v>
      </c>
      <c r="L320">
        <v>175.95489800000001</v>
      </c>
      <c r="M320">
        <v>4.545223</v>
      </c>
    </row>
    <row r="321" spans="1:15" x14ac:dyDescent="0.25">
      <c r="A321">
        <v>320</v>
      </c>
      <c r="B321">
        <v>164.649968</v>
      </c>
      <c r="C321">
        <v>5.1805940000000001</v>
      </c>
      <c r="D321">
        <v>160.196459</v>
      </c>
      <c r="E321">
        <v>7.9174749999999996</v>
      </c>
      <c r="L321">
        <v>175.95489800000001</v>
      </c>
      <c r="M321">
        <v>4.545223</v>
      </c>
    </row>
    <row r="322" spans="1:15" x14ac:dyDescent="0.25">
      <c r="A322">
        <v>321</v>
      </c>
      <c r="B322">
        <v>164.76319599999999</v>
      </c>
      <c r="C322">
        <v>5.1242330000000003</v>
      </c>
      <c r="D322">
        <v>160.196459</v>
      </c>
      <c r="E322">
        <v>7.9174749999999996</v>
      </c>
      <c r="L322">
        <v>175.95489800000001</v>
      </c>
      <c r="M322">
        <v>4.545223</v>
      </c>
      <c r="N322">
        <v>169.566182</v>
      </c>
      <c r="O322">
        <v>7.7530390000000002</v>
      </c>
    </row>
    <row r="323" spans="1:15" x14ac:dyDescent="0.25">
      <c r="A323">
        <v>322</v>
      </c>
      <c r="B323">
        <v>164.76319599999999</v>
      </c>
      <c r="C323">
        <v>5.1242330000000003</v>
      </c>
      <c r="D323">
        <v>160.196459</v>
      </c>
      <c r="E323">
        <v>7.9174749999999996</v>
      </c>
      <c r="L323">
        <v>175.95489800000001</v>
      </c>
      <c r="M323">
        <v>4.545223</v>
      </c>
      <c r="N323">
        <v>169.566182</v>
      </c>
      <c r="O323">
        <v>7.7530390000000002</v>
      </c>
    </row>
    <row r="324" spans="1:15" x14ac:dyDescent="0.25">
      <c r="A324">
        <v>323</v>
      </c>
      <c r="D324">
        <v>160.196459</v>
      </c>
      <c r="E324">
        <v>7.9174749999999996</v>
      </c>
      <c r="L324">
        <v>175.95489800000001</v>
      </c>
      <c r="M324">
        <v>4.545223</v>
      </c>
      <c r="N324">
        <v>169.73961</v>
      </c>
      <c r="O324">
        <v>7.8685879999999999</v>
      </c>
    </row>
    <row r="325" spans="1:15" x14ac:dyDescent="0.25">
      <c r="A325">
        <v>324</v>
      </c>
      <c r="D325">
        <v>160.196459</v>
      </c>
      <c r="E325">
        <v>7.9174749999999996</v>
      </c>
      <c r="L325">
        <v>175.95489800000001</v>
      </c>
      <c r="M325">
        <v>4.545223</v>
      </c>
      <c r="N325">
        <v>169.73961</v>
      </c>
      <c r="O325">
        <v>7.8685879999999999</v>
      </c>
    </row>
    <row r="326" spans="1:15" x14ac:dyDescent="0.25">
      <c r="A326">
        <v>325</v>
      </c>
      <c r="D326">
        <v>160.196459</v>
      </c>
      <c r="E326">
        <v>7.9174749999999996</v>
      </c>
      <c r="L326">
        <v>175.992572</v>
      </c>
      <c r="M326">
        <v>4.644965</v>
      </c>
      <c r="N326">
        <v>169.73961</v>
      </c>
      <c r="O326">
        <v>7.8685879999999999</v>
      </c>
    </row>
    <row r="327" spans="1:15" x14ac:dyDescent="0.25">
      <c r="A327">
        <v>326</v>
      </c>
      <c r="D327">
        <v>160.196459</v>
      </c>
      <c r="E327">
        <v>7.9174749999999996</v>
      </c>
      <c r="N327">
        <v>169.73961</v>
      </c>
      <c r="O327">
        <v>7.8685879999999999</v>
      </c>
    </row>
    <row r="328" spans="1:15" x14ac:dyDescent="0.25">
      <c r="A328">
        <v>327</v>
      </c>
      <c r="D328">
        <v>160.196459</v>
      </c>
      <c r="E328">
        <v>7.9174749999999996</v>
      </c>
      <c r="N328">
        <v>169.73961</v>
      </c>
      <c r="O328">
        <v>7.8685879999999999</v>
      </c>
    </row>
    <row r="329" spans="1:15" x14ac:dyDescent="0.25">
      <c r="A329">
        <v>328</v>
      </c>
      <c r="D329">
        <v>160.196459</v>
      </c>
      <c r="E329">
        <v>7.9174749999999996</v>
      </c>
      <c r="N329">
        <v>169.73961</v>
      </c>
      <c r="O329">
        <v>7.8685879999999999</v>
      </c>
    </row>
    <row r="330" spans="1:15" x14ac:dyDescent="0.25">
      <c r="A330">
        <v>329</v>
      </c>
      <c r="D330">
        <v>160.196459</v>
      </c>
      <c r="E330">
        <v>7.9174749999999996</v>
      </c>
      <c r="N330">
        <v>169.73961</v>
      </c>
      <c r="O330">
        <v>7.8685879999999999</v>
      </c>
    </row>
    <row r="331" spans="1:15" x14ac:dyDescent="0.25">
      <c r="A331">
        <v>330</v>
      </c>
      <c r="D331">
        <v>160.196459</v>
      </c>
      <c r="E331">
        <v>7.9174749999999996</v>
      </c>
      <c r="N331">
        <v>169.73961</v>
      </c>
      <c r="O331">
        <v>7.8685879999999999</v>
      </c>
    </row>
    <row r="332" spans="1:15" x14ac:dyDescent="0.25">
      <c r="A332">
        <v>331</v>
      </c>
      <c r="D332">
        <v>160.196459</v>
      </c>
      <c r="E332">
        <v>7.9174749999999996</v>
      </c>
      <c r="N332">
        <v>169.73961</v>
      </c>
      <c r="O332">
        <v>7.8685879999999999</v>
      </c>
    </row>
    <row r="333" spans="1:15" x14ac:dyDescent="0.25">
      <c r="A333">
        <v>332</v>
      </c>
      <c r="B333">
        <v>156.3109</v>
      </c>
      <c r="C333">
        <v>7.0793359999999996</v>
      </c>
      <c r="D333">
        <v>160.196459</v>
      </c>
      <c r="E333">
        <v>7.9174749999999996</v>
      </c>
      <c r="N333">
        <v>169.73961</v>
      </c>
      <c r="O333">
        <v>7.8685879999999999</v>
      </c>
    </row>
    <row r="334" spans="1:15" x14ac:dyDescent="0.25">
      <c r="A334">
        <v>333</v>
      </c>
      <c r="B334">
        <v>156.134545</v>
      </c>
      <c r="C334">
        <v>7.0866579999999999</v>
      </c>
      <c r="D334">
        <v>160.196459</v>
      </c>
      <c r="E334">
        <v>7.9174749999999996</v>
      </c>
      <c r="N334">
        <v>169.73961</v>
      </c>
      <c r="O334">
        <v>7.8685879999999999</v>
      </c>
    </row>
    <row r="335" spans="1:15" x14ac:dyDescent="0.25">
      <c r="A335">
        <v>334</v>
      </c>
      <c r="B335">
        <v>156.134545</v>
      </c>
      <c r="C335">
        <v>7.0866579999999999</v>
      </c>
      <c r="D335">
        <v>160.196459</v>
      </c>
      <c r="E335">
        <v>7.9174749999999996</v>
      </c>
      <c r="N335">
        <v>169.73961</v>
      </c>
      <c r="O335">
        <v>7.8685879999999999</v>
      </c>
    </row>
    <row r="336" spans="1:15" x14ac:dyDescent="0.25">
      <c r="A336">
        <v>335</v>
      </c>
      <c r="B336">
        <v>156.134545</v>
      </c>
      <c r="C336">
        <v>7.0866579999999999</v>
      </c>
      <c r="D336">
        <v>160.196459</v>
      </c>
      <c r="E336">
        <v>7.9174749999999996</v>
      </c>
      <c r="N336">
        <v>169.73961</v>
      </c>
      <c r="O336">
        <v>7.8685879999999999</v>
      </c>
    </row>
    <row r="337" spans="1:15" x14ac:dyDescent="0.25">
      <c r="A337">
        <v>336</v>
      </c>
      <c r="B337">
        <v>156.134545</v>
      </c>
      <c r="C337">
        <v>7.0866579999999999</v>
      </c>
      <c r="D337">
        <v>160.196459</v>
      </c>
      <c r="E337">
        <v>7.9174749999999996</v>
      </c>
      <c r="N337">
        <v>169.73961</v>
      </c>
      <c r="O337">
        <v>7.8685879999999999</v>
      </c>
    </row>
    <row r="338" spans="1:15" x14ac:dyDescent="0.25">
      <c r="A338">
        <v>337</v>
      </c>
      <c r="B338">
        <v>156.134545</v>
      </c>
      <c r="C338">
        <v>7.0866579999999999</v>
      </c>
      <c r="D338">
        <v>160.196459</v>
      </c>
      <c r="E338">
        <v>7.9174749999999996</v>
      </c>
      <c r="N338">
        <v>169.73961</v>
      </c>
      <c r="O338">
        <v>7.8685879999999999</v>
      </c>
    </row>
    <row r="339" spans="1:15" x14ac:dyDescent="0.25">
      <c r="A339">
        <v>338</v>
      </c>
      <c r="B339">
        <v>156.134545</v>
      </c>
      <c r="C339">
        <v>7.0866579999999999</v>
      </c>
      <c r="D339">
        <v>160.196459</v>
      </c>
      <c r="E339">
        <v>7.9174749999999996</v>
      </c>
      <c r="N339">
        <v>169.73961</v>
      </c>
      <c r="O339">
        <v>7.8685879999999999</v>
      </c>
    </row>
    <row r="340" spans="1:15" x14ac:dyDescent="0.25">
      <c r="A340">
        <v>339</v>
      </c>
      <c r="B340">
        <v>156.134545</v>
      </c>
      <c r="C340">
        <v>7.0866579999999999</v>
      </c>
      <c r="D340">
        <v>160.32821999999999</v>
      </c>
      <c r="E340">
        <v>7.967422</v>
      </c>
      <c r="N340">
        <v>169.73961</v>
      </c>
      <c r="O340">
        <v>7.8685879999999999</v>
      </c>
    </row>
    <row r="341" spans="1:15" x14ac:dyDescent="0.25">
      <c r="A341">
        <v>340</v>
      </c>
      <c r="B341">
        <v>156.134545</v>
      </c>
      <c r="C341">
        <v>7.0866579999999999</v>
      </c>
      <c r="D341">
        <v>160.32821999999999</v>
      </c>
      <c r="E341">
        <v>7.967422</v>
      </c>
      <c r="N341">
        <v>169.73961</v>
      </c>
      <c r="O341">
        <v>7.8685879999999999</v>
      </c>
    </row>
    <row r="342" spans="1:15" x14ac:dyDescent="0.25">
      <c r="A342">
        <v>341</v>
      </c>
      <c r="B342">
        <v>156.134545</v>
      </c>
      <c r="C342">
        <v>7.0866579999999999</v>
      </c>
      <c r="F342">
        <v>164.133531</v>
      </c>
      <c r="G342">
        <v>5.0658529999999997</v>
      </c>
      <c r="N342">
        <v>169.73961</v>
      </c>
      <c r="O342">
        <v>7.8685879999999999</v>
      </c>
    </row>
    <row r="343" spans="1:15" x14ac:dyDescent="0.25">
      <c r="A343">
        <v>342</v>
      </c>
      <c r="B343">
        <v>156.134545</v>
      </c>
      <c r="C343">
        <v>7.0866579999999999</v>
      </c>
      <c r="F343">
        <v>164.25842399999999</v>
      </c>
      <c r="G343">
        <v>4.9850989999999999</v>
      </c>
      <c r="N343">
        <v>169.73961</v>
      </c>
      <c r="O343">
        <v>7.8685879999999999</v>
      </c>
    </row>
    <row r="344" spans="1:15" x14ac:dyDescent="0.25">
      <c r="A344">
        <v>343</v>
      </c>
      <c r="B344">
        <v>156.134545</v>
      </c>
      <c r="C344">
        <v>7.0866579999999999</v>
      </c>
      <c r="F344">
        <v>164.25842399999999</v>
      </c>
      <c r="G344">
        <v>4.9850989999999999</v>
      </c>
      <c r="N344">
        <v>169.73961</v>
      </c>
      <c r="O344">
        <v>7.8685879999999999</v>
      </c>
    </row>
    <row r="345" spans="1:15" x14ac:dyDescent="0.25">
      <c r="A345">
        <v>344</v>
      </c>
      <c r="B345">
        <v>156.134545</v>
      </c>
      <c r="C345">
        <v>7.0866579999999999</v>
      </c>
      <c r="F345">
        <v>164.25842399999999</v>
      </c>
      <c r="G345">
        <v>4.9850989999999999</v>
      </c>
      <c r="N345">
        <v>169.73961</v>
      </c>
      <c r="O345">
        <v>7.8685879999999999</v>
      </c>
    </row>
    <row r="346" spans="1:15" x14ac:dyDescent="0.25">
      <c r="A346">
        <v>345</v>
      </c>
      <c r="B346">
        <v>156.134545</v>
      </c>
      <c r="C346">
        <v>7.0866579999999999</v>
      </c>
      <c r="F346">
        <v>164.25842399999999</v>
      </c>
      <c r="G346">
        <v>4.9850989999999999</v>
      </c>
      <c r="N346">
        <v>169.73961</v>
      </c>
      <c r="O346">
        <v>7.8685879999999999</v>
      </c>
    </row>
    <row r="347" spans="1:15" x14ac:dyDescent="0.25">
      <c r="A347">
        <v>346</v>
      </c>
      <c r="B347">
        <v>156.134545</v>
      </c>
      <c r="C347">
        <v>7.0866579999999999</v>
      </c>
      <c r="F347">
        <v>164.25842399999999</v>
      </c>
      <c r="G347">
        <v>4.9850989999999999</v>
      </c>
      <c r="N347">
        <v>169.73961</v>
      </c>
      <c r="O347">
        <v>7.8685879999999999</v>
      </c>
    </row>
    <row r="348" spans="1:15" x14ac:dyDescent="0.25">
      <c r="A348">
        <v>347</v>
      </c>
      <c r="B348">
        <v>156.134545</v>
      </c>
      <c r="C348">
        <v>7.0866579999999999</v>
      </c>
      <c r="F348">
        <v>164.25842399999999</v>
      </c>
      <c r="G348">
        <v>4.9850989999999999</v>
      </c>
      <c r="N348">
        <v>169.73961</v>
      </c>
      <c r="O348">
        <v>7.8685879999999999</v>
      </c>
    </row>
    <row r="349" spans="1:15" x14ac:dyDescent="0.25">
      <c r="A349">
        <v>348</v>
      </c>
      <c r="B349">
        <v>156.134545</v>
      </c>
      <c r="C349">
        <v>7.0866579999999999</v>
      </c>
      <c r="F349">
        <v>164.25842399999999</v>
      </c>
      <c r="G349">
        <v>4.9850989999999999</v>
      </c>
      <c r="N349">
        <v>169.73961</v>
      </c>
      <c r="O349">
        <v>7.8685879999999999</v>
      </c>
    </row>
    <row r="350" spans="1:15" x14ac:dyDescent="0.25">
      <c r="A350">
        <v>349</v>
      </c>
      <c r="B350">
        <v>156.134545</v>
      </c>
      <c r="C350">
        <v>7.0866579999999999</v>
      </c>
      <c r="D350">
        <v>153.07505500000002</v>
      </c>
      <c r="E350">
        <v>9.6729920000000007</v>
      </c>
      <c r="F350">
        <v>164.25842399999999</v>
      </c>
      <c r="G350">
        <v>4.9850989999999999</v>
      </c>
      <c r="N350">
        <v>169.73961</v>
      </c>
      <c r="O350">
        <v>7.8685879999999999</v>
      </c>
    </row>
    <row r="351" spans="1:15" x14ac:dyDescent="0.25">
      <c r="A351">
        <v>350</v>
      </c>
      <c r="B351">
        <v>156.134545</v>
      </c>
      <c r="C351">
        <v>7.0866579999999999</v>
      </c>
      <c r="D351">
        <v>153.05136899999999</v>
      </c>
      <c r="E351">
        <v>9.6769309999999997</v>
      </c>
      <c r="F351">
        <v>164.25842399999999</v>
      </c>
      <c r="G351">
        <v>4.9850989999999999</v>
      </c>
      <c r="N351">
        <v>169.566182</v>
      </c>
      <c r="O351">
        <v>7.7530390000000002</v>
      </c>
    </row>
    <row r="352" spans="1:15" x14ac:dyDescent="0.25">
      <c r="A352">
        <v>351</v>
      </c>
      <c r="B352">
        <v>156.134545</v>
      </c>
      <c r="C352">
        <v>7.0866579999999999</v>
      </c>
      <c r="D352">
        <v>153.05136899999999</v>
      </c>
      <c r="E352">
        <v>9.6769309999999997</v>
      </c>
      <c r="F352">
        <v>164.25842399999999</v>
      </c>
      <c r="G352">
        <v>4.9850989999999999</v>
      </c>
    </row>
    <row r="353" spans="1:9" x14ac:dyDescent="0.25">
      <c r="A353">
        <v>352</v>
      </c>
      <c r="B353">
        <v>156.134545</v>
      </c>
      <c r="C353">
        <v>7.0866579999999999</v>
      </c>
      <c r="D353">
        <v>153.05136899999999</v>
      </c>
      <c r="E353">
        <v>9.6769309999999997</v>
      </c>
      <c r="F353">
        <v>164.25842399999999</v>
      </c>
      <c r="G353">
        <v>4.9850989999999999</v>
      </c>
    </row>
    <row r="354" spans="1:9" x14ac:dyDescent="0.25">
      <c r="A354">
        <v>353</v>
      </c>
      <c r="B354">
        <v>156.134545</v>
      </c>
      <c r="C354">
        <v>7.0866579999999999</v>
      </c>
      <c r="D354">
        <v>153.05136899999999</v>
      </c>
      <c r="E354">
        <v>9.6769309999999997</v>
      </c>
      <c r="F354">
        <v>164.25842399999999</v>
      </c>
      <c r="G354">
        <v>4.9850989999999999</v>
      </c>
    </row>
    <row r="355" spans="1:9" x14ac:dyDescent="0.25">
      <c r="A355">
        <v>354</v>
      </c>
      <c r="B355">
        <v>156.134545</v>
      </c>
      <c r="C355">
        <v>7.0866579999999999</v>
      </c>
      <c r="D355">
        <v>153.05136899999999</v>
      </c>
      <c r="E355">
        <v>9.6769309999999997</v>
      </c>
      <c r="F355">
        <v>164.25842399999999</v>
      </c>
      <c r="G355">
        <v>4.9850989999999999</v>
      </c>
    </row>
    <row r="356" spans="1:9" x14ac:dyDescent="0.25">
      <c r="A356">
        <v>355</v>
      </c>
      <c r="B356">
        <v>156.3109</v>
      </c>
      <c r="C356">
        <v>7.0793359999999996</v>
      </c>
      <c r="D356">
        <v>153.05136899999999</v>
      </c>
      <c r="E356">
        <v>9.6769309999999997</v>
      </c>
      <c r="F356">
        <v>164.25842399999999</v>
      </c>
      <c r="G356">
        <v>4.9850989999999999</v>
      </c>
    </row>
    <row r="357" spans="1:9" x14ac:dyDescent="0.25">
      <c r="A357">
        <v>356</v>
      </c>
      <c r="D357">
        <v>153.05136899999999</v>
      </c>
      <c r="E357">
        <v>9.6769309999999997</v>
      </c>
      <c r="F357">
        <v>164.25842399999999</v>
      </c>
      <c r="G357">
        <v>4.9850989999999999</v>
      </c>
    </row>
    <row r="358" spans="1:9" x14ac:dyDescent="0.25">
      <c r="A358">
        <v>357</v>
      </c>
      <c r="D358">
        <v>153.05136899999999</v>
      </c>
      <c r="E358">
        <v>9.6769309999999997</v>
      </c>
      <c r="F358">
        <v>164.25842399999999</v>
      </c>
      <c r="G358">
        <v>4.9850989999999999</v>
      </c>
    </row>
    <row r="359" spans="1:9" x14ac:dyDescent="0.25">
      <c r="A359">
        <v>358</v>
      </c>
      <c r="D359">
        <v>153.05136899999999</v>
      </c>
      <c r="E359">
        <v>9.6769309999999997</v>
      </c>
      <c r="F359">
        <v>164.25842399999999</v>
      </c>
      <c r="G359">
        <v>4.9850989999999999</v>
      </c>
    </row>
    <row r="360" spans="1:9" x14ac:dyDescent="0.25">
      <c r="A360">
        <v>359</v>
      </c>
      <c r="D360">
        <v>153.05136899999999</v>
      </c>
      <c r="E360">
        <v>9.6769309999999997</v>
      </c>
      <c r="F360">
        <v>164.25842399999999</v>
      </c>
      <c r="G360">
        <v>4.9850989999999999</v>
      </c>
    </row>
    <row r="361" spans="1:9" x14ac:dyDescent="0.25">
      <c r="A361">
        <v>360</v>
      </c>
      <c r="D361">
        <v>153.05136899999999</v>
      </c>
      <c r="E361">
        <v>9.6769309999999997</v>
      </c>
      <c r="F361">
        <v>164.25842399999999</v>
      </c>
      <c r="G361">
        <v>4.9850989999999999</v>
      </c>
    </row>
    <row r="362" spans="1:9" x14ac:dyDescent="0.25">
      <c r="A362">
        <v>361</v>
      </c>
      <c r="D362">
        <v>153.05136899999999</v>
      </c>
      <c r="E362">
        <v>9.6769309999999997</v>
      </c>
      <c r="F362">
        <v>164.25842399999999</v>
      </c>
      <c r="G362">
        <v>4.9850989999999999</v>
      </c>
    </row>
    <row r="363" spans="1:9" x14ac:dyDescent="0.25">
      <c r="A363">
        <v>362</v>
      </c>
      <c r="D363">
        <v>153.05136899999999</v>
      </c>
      <c r="E363">
        <v>9.6769309999999997</v>
      </c>
      <c r="F363">
        <v>164.133531</v>
      </c>
      <c r="G363">
        <v>5.0658529999999997</v>
      </c>
    </row>
    <row r="364" spans="1:9" x14ac:dyDescent="0.25">
      <c r="A364">
        <v>363</v>
      </c>
      <c r="D364">
        <v>153.05136899999999</v>
      </c>
      <c r="E364">
        <v>9.6769309999999997</v>
      </c>
      <c r="F364">
        <v>164.133531</v>
      </c>
      <c r="G364">
        <v>5.0658529999999997</v>
      </c>
    </row>
    <row r="365" spans="1:9" x14ac:dyDescent="0.25">
      <c r="A365">
        <v>364</v>
      </c>
      <c r="D365">
        <v>153.05136899999999</v>
      </c>
      <c r="E365">
        <v>9.6769309999999997</v>
      </c>
      <c r="F365">
        <v>164.133531</v>
      </c>
      <c r="G365">
        <v>5.0658529999999997</v>
      </c>
      <c r="H365">
        <v>158.31044400000002</v>
      </c>
      <c r="I365">
        <v>9.3452300000000008</v>
      </c>
    </row>
    <row r="366" spans="1:9" x14ac:dyDescent="0.25">
      <c r="A366">
        <v>365</v>
      </c>
      <c r="D366">
        <v>153.05136899999999</v>
      </c>
      <c r="E366">
        <v>9.6769309999999997</v>
      </c>
      <c r="F366">
        <v>164.133531</v>
      </c>
      <c r="G366">
        <v>5.0658529999999997</v>
      </c>
      <c r="H366">
        <v>158.28787</v>
      </c>
      <c r="I366">
        <v>9.3836630000000003</v>
      </c>
    </row>
    <row r="367" spans="1:9" x14ac:dyDescent="0.25">
      <c r="A367">
        <v>366</v>
      </c>
      <c r="D367">
        <v>153.05136899999999</v>
      </c>
      <c r="E367">
        <v>9.6769309999999997</v>
      </c>
      <c r="F367">
        <v>164.133531</v>
      </c>
      <c r="G367">
        <v>5.0658529999999997</v>
      </c>
      <c r="H367">
        <v>158.28787</v>
      </c>
      <c r="I367">
        <v>9.3836630000000003</v>
      </c>
    </row>
    <row r="368" spans="1:9" x14ac:dyDescent="0.25">
      <c r="A368">
        <v>367</v>
      </c>
      <c r="D368">
        <v>153.05136899999999</v>
      </c>
      <c r="E368">
        <v>9.6769309999999997</v>
      </c>
      <c r="F368">
        <v>164.133531</v>
      </c>
      <c r="G368">
        <v>5.0658529999999997</v>
      </c>
      <c r="H368">
        <v>158.28787</v>
      </c>
      <c r="I368">
        <v>9.3836630000000003</v>
      </c>
    </row>
    <row r="369" spans="1:9" x14ac:dyDescent="0.25">
      <c r="A369">
        <v>368</v>
      </c>
      <c r="B369">
        <v>136.08237500000001</v>
      </c>
      <c r="C369">
        <v>7.0836870000000003</v>
      </c>
      <c r="D369">
        <v>153.05136899999999</v>
      </c>
      <c r="E369">
        <v>9.6769309999999997</v>
      </c>
      <c r="H369">
        <v>158.28787</v>
      </c>
      <c r="I369">
        <v>9.3836630000000003</v>
      </c>
    </row>
    <row r="370" spans="1:9" x14ac:dyDescent="0.25">
      <c r="A370">
        <v>369</v>
      </c>
      <c r="B370">
        <v>136.118989</v>
      </c>
      <c r="C370">
        <v>7.0381309999999999</v>
      </c>
      <c r="D370">
        <v>153.05136899999999</v>
      </c>
      <c r="E370">
        <v>9.6769309999999997</v>
      </c>
      <c r="H370">
        <v>158.28787</v>
      </c>
      <c r="I370">
        <v>9.3836630000000003</v>
      </c>
    </row>
    <row r="371" spans="1:9" x14ac:dyDescent="0.25">
      <c r="A371">
        <v>370</v>
      </c>
      <c r="B371">
        <v>136.118989</v>
      </c>
      <c r="C371">
        <v>7.0381309999999999</v>
      </c>
      <c r="D371">
        <v>153.05136899999999</v>
      </c>
      <c r="E371">
        <v>9.6769309999999997</v>
      </c>
      <c r="H371">
        <v>158.28787</v>
      </c>
      <c r="I371">
        <v>9.3836630000000003</v>
      </c>
    </row>
    <row r="372" spans="1:9" x14ac:dyDescent="0.25">
      <c r="A372">
        <v>371</v>
      </c>
      <c r="B372">
        <v>136.118989</v>
      </c>
      <c r="C372">
        <v>7.0381309999999999</v>
      </c>
      <c r="D372">
        <v>153.05136899999999</v>
      </c>
      <c r="E372">
        <v>9.6769309999999997</v>
      </c>
      <c r="H372">
        <v>158.28787</v>
      </c>
      <c r="I372">
        <v>9.3836630000000003</v>
      </c>
    </row>
    <row r="373" spans="1:9" x14ac:dyDescent="0.25">
      <c r="A373">
        <v>372</v>
      </c>
      <c r="B373">
        <v>136.118989</v>
      </c>
      <c r="C373">
        <v>7.0381309999999999</v>
      </c>
      <c r="D373">
        <v>153.07505500000002</v>
      </c>
      <c r="E373">
        <v>9.6729920000000007</v>
      </c>
      <c r="H373">
        <v>158.28787</v>
      </c>
      <c r="I373">
        <v>9.3836630000000003</v>
      </c>
    </row>
    <row r="374" spans="1:9" x14ac:dyDescent="0.25">
      <c r="A374">
        <v>373</v>
      </c>
      <c r="B374">
        <v>136.118989</v>
      </c>
      <c r="C374">
        <v>7.0381309999999999</v>
      </c>
      <c r="D374">
        <v>153.10520500000001</v>
      </c>
      <c r="E374">
        <v>9.6692040000000006</v>
      </c>
      <c r="H374">
        <v>158.28787</v>
      </c>
      <c r="I374">
        <v>9.3836630000000003</v>
      </c>
    </row>
    <row r="375" spans="1:9" x14ac:dyDescent="0.25">
      <c r="A375">
        <v>374</v>
      </c>
      <c r="B375">
        <v>136.118989</v>
      </c>
      <c r="C375">
        <v>7.0381309999999999</v>
      </c>
      <c r="H375">
        <v>158.28787</v>
      </c>
      <c r="I375">
        <v>9.3836630000000003</v>
      </c>
    </row>
    <row r="376" spans="1:9" x14ac:dyDescent="0.25">
      <c r="A376">
        <v>375</v>
      </c>
      <c r="B376">
        <v>136.118989</v>
      </c>
      <c r="C376">
        <v>7.0381309999999999</v>
      </c>
      <c r="H376">
        <v>158.28787</v>
      </c>
      <c r="I376">
        <v>9.3836630000000003</v>
      </c>
    </row>
    <row r="377" spans="1:9" x14ac:dyDescent="0.25">
      <c r="A377">
        <v>376</v>
      </c>
      <c r="B377">
        <v>136.118989</v>
      </c>
      <c r="C377">
        <v>7.0381309999999999</v>
      </c>
      <c r="H377">
        <v>158.28787</v>
      </c>
      <c r="I377">
        <v>9.3836630000000003</v>
      </c>
    </row>
    <row r="378" spans="1:9" x14ac:dyDescent="0.25">
      <c r="A378">
        <v>377</v>
      </c>
      <c r="B378">
        <v>136.118989</v>
      </c>
      <c r="C378">
        <v>7.0381309999999999</v>
      </c>
      <c r="H378">
        <v>158.28787</v>
      </c>
      <c r="I378">
        <v>9.3836630000000003</v>
      </c>
    </row>
    <row r="379" spans="1:9" x14ac:dyDescent="0.25">
      <c r="A379">
        <v>378</v>
      </c>
      <c r="B379">
        <v>136.118989</v>
      </c>
      <c r="C379">
        <v>7.0381309999999999</v>
      </c>
      <c r="H379">
        <v>158.28787</v>
      </c>
      <c r="I379">
        <v>9.3836630000000003</v>
      </c>
    </row>
    <row r="380" spans="1:9" x14ac:dyDescent="0.25">
      <c r="A380">
        <v>379</v>
      </c>
      <c r="B380">
        <v>136.118989</v>
      </c>
      <c r="C380">
        <v>7.0381309999999999</v>
      </c>
      <c r="H380">
        <v>158.28787</v>
      </c>
      <c r="I380">
        <v>9.3836630000000003</v>
      </c>
    </row>
    <row r="381" spans="1:9" x14ac:dyDescent="0.25">
      <c r="A381">
        <v>380</v>
      </c>
      <c r="B381">
        <v>136.118989</v>
      </c>
      <c r="C381">
        <v>7.0381309999999999</v>
      </c>
      <c r="H381">
        <v>158.28787</v>
      </c>
      <c r="I381">
        <v>9.3836630000000003</v>
      </c>
    </row>
    <row r="382" spans="1:9" x14ac:dyDescent="0.25">
      <c r="A382">
        <v>381</v>
      </c>
      <c r="B382">
        <v>136.118989</v>
      </c>
      <c r="C382">
        <v>7.0381309999999999</v>
      </c>
      <c r="H382">
        <v>158.28787</v>
      </c>
      <c r="I382">
        <v>9.3836630000000003</v>
      </c>
    </row>
    <row r="383" spans="1:9" x14ac:dyDescent="0.25">
      <c r="A383">
        <v>382</v>
      </c>
      <c r="B383">
        <v>136.118989</v>
      </c>
      <c r="C383">
        <v>7.0381309999999999</v>
      </c>
      <c r="H383">
        <v>158.28787</v>
      </c>
      <c r="I383">
        <v>9.3836630000000003</v>
      </c>
    </row>
    <row r="384" spans="1:9" x14ac:dyDescent="0.25">
      <c r="A384">
        <v>383</v>
      </c>
      <c r="B384">
        <v>136.118989</v>
      </c>
      <c r="C384">
        <v>7.0381309999999999</v>
      </c>
      <c r="H384">
        <v>158.28787</v>
      </c>
      <c r="I384">
        <v>9.3836630000000003</v>
      </c>
    </row>
    <row r="385" spans="1:13" x14ac:dyDescent="0.25">
      <c r="A385">
        <v>384</v>
      </c>
      <c r="B385">
        <v>136.118989</v>
      </c>
      <c r="C385">
        <v>7.0381309999999999</v>
      </c>
      <c r="H385">
        <v>158.28787</v>
      </c>
      <c r="I385">
        <v>9.3836630000000003</v>
      </c>
    </row>
    <row r="386" spans="1:13" x14ac:dyDescent="0.25">
      <c r="A386">
        <v>385</v>
      </c>
      <c r="B386">
        <v>136.118989</v>
      </c>
      <c r="C386">
        <v>7.0381309999999999</v>
      </c>
      <c r="H386">
        <v>158.28787</v>
      </c>
      <c r="I386">
        <v>9.3836630000000003</v>
      </c>
    </row>
    <row r="387" spans="1:13" x14ac:dyDescent="0.25">
      <c r="A387">
        <v>386</v>
      </c>
      <c r="B387">
        <v>136.118989</v>
      </c>
      <c r="C387">
        <v>7.0381309999999999</v>
      </c>
      <c r="H387">
        <v>158.28787</v>
      </c>
      <c r="I387">
        <v>9.3836630000000003</v>
      </c>
    </row>
    <row r="388" spans="1:13" x14ac:dyDescent="0.25">
      <c r="A388">
        <v>387</v>
      </c>
      <c r="B388">
        <v>136.118989</v>
      </c>
      <c r="C388">
        <v>7.0381309999999999</v>
      </c>
      <c r="H388">
        <v>158.28787</v>
      </c>
      <c r="I388">
        <v>9.3836630000000003</v>
      </c>
    </row>
    <row r="389" spans="1:13" x14ac:dyDescent="0.25">
      <c r="A389">
        <v>388</v>
      </c>
      <c r="B389">
        <v>136.118989</v>
      </c>
      <c r="C389">
        <v>7.0381309999999999</v>
      </c>
      <c r="D389">
        <v>130.89005</v>
      </c>
      <c r="E389">
        <v>8.8166670000000007</v>
      </c>
      <c r="H389">
        <v>158.28787</v>
      </c>
      <c r="I389">
        <v>9.3836630000000003</v>
      </c>
    </row>
    <row r="390" spans="1:13" x14ac:dyDescent="0.25">
      <c r="A390">
        <v>389</v>
      </c>
      <c r="B390">
        <v>136.118989</v>
      </c>
      <c r="C390">
        <v>7.0381309999999999</v>
      </c>
      <c r="D390">
        <v>130.89005</v>
      </c>
      <c r="E390">
        <v>8.8166670000000007</v>
      </c>
      <c r="H390">
        <v>158.28787</v>
      </c>
      <c r="I390">
        <v>9.3836630000000003</v>
      </c>
      <c r="L390">
        <v>153.499629</v>
      </c>
      <c r="M390">
        <v>6.4686599999999999</v>
      </c>
    </row>
    <row r="391" spans="1:13" x14ac:dyDescent="0.25">
      <c r="A391">
        <v>390</v>
      </c>
      <c r="B391">
        <v>136.118989</v>
      </c>
      <c r="C391">
        <v>7.0381309999999999</v>
      </c>
      <c r="D391">
        <v>130.83328</v>
      </c>
      <c r="E391">
        <v>8.7487879999999993</v>
      </c>
      <c r="H391">
        <v>158.28787</v>
      </c>
      <c r="I391">
        <v>9.3836630000000003</v>
      </c>
      <c r="L391">
        <v>153.49180100000001</v>
      </c>
      <c r="M391">
        <v>6.4024010000000002</v>
      </c>
    </row>
    <row r="392" spans="1:13" x14ac:dyDescent="0.25">
      <c r="A392">
        <v>391</v>
      </c>
      <c r="B392">
        <v>136.118989</v>
      </c>
      <c r="C392">
        <v>7.0381309999999999</v>
      </c>
      <c r="D392">
        <v>130.83328</v>
      </c>
      <c r="E392">
        <v>8.7487879999999993</v>
      </c>
      <c r="H392">
        <v>158.28787</v>
      </c>
      <c r="I392">
        <v>9.3836630000000003</v>
      </c>
      <c r="L392">
        <v>153.49180100000001</v>
      </c>
      <c r="M392">
        <v>6.4024010000000002</v>
      </c>
    </row>
    <row r="393" spans="1:13" x14ac:dyDescent="0.25">
      <c r="A393">
        <v>392</v>
      </c>
      <c r="B393">
        <v>136.118989</v>
      </c>
      <c r="C393">
        <v>7.0381309999999999</v>
      </c>
      <c r="D393">
        <v>130.83328</v>
      </c>
      <c r="E393">
        <v>8.7487879999999993</v>
      </c>
      <c r="H393">
        <v>158.31044400000002</v>
      </c>
      <c r="I393">
        <v>9.3452300000000008</v>
      </c>
      <c r="L393">
        <v>153.49180100000001</v>
      </c>
      <c r="M393">
        <v>6.4024010000000002</v>
      </c>
    </row>
    <row r="394" spans="1:13" x14ac:dyDescent="0.25">
      <c r="A394">
        <v>393</v>
      </c>
      <c r="B394">
        <v>136.118989</v>
      </c>
      <c r="C394">
        <v>7.0381309999999999</v>
      </c>
      <c r="D394">
        <v>130.83328</v>
      </c>
      <c r="E394">
        <v>8.7487879999999993</v>
      </c>
      <c r="H394">
        <v>158.31044400000002</v>
      </c>
      <c r="I394">
        <v>9.3452300000000008</v>
      </c>
      <c r="L394">
        <v>153.49180100000001</v>
      </c>
      <c r="M394">
        <v>6.4024010000000002</v>
      </c>
    </row>
    <row r="395" spans="1:13" x14ac:dyDescent="0.25">
      <c r="A395">
        <v>394</v>
      </c>
      <c r="B395">
        <v>136.118989</v>
      </c>
      <c r="C395">
        <v>7.0381309999999999</v>
      </c>
      <c r="D395">
        <v>130.83328</v>
      </c>
      <c r="E395">
        <v>8.7487879999999993</v>
      </c>
      <c r="H395">
        <v>158.31044400000002</v>
      </c>
      <c r="I395">
        <v>9.3452300000000008</v>
      </c>
      <c r="L395">
        <v>153.49180100000001</v>
      </c>
      <c r="M395">
        <v>6.4024010000000002</v>
      </c>
    </row>
    <row r="396" spans="1:13" x14ac:dyDescent="0.25">
      <c r="A396">
        <v>395</v>
      </c>
      <c r="B396">
        <v>136.118989</v>
      </c>
      <c r="C396">
        <v>7.0381309999999999</v>
      </c>
      <c r="D396">
        <v>130.83328</v>
      </c>
      <c r="E396">
        <v>8.7487879999999993</v>
      </c>
      <c r="H396">
        <v>158.31044400000002</v>
      </c>
      <c r="I396">
        <v>9.3452300000000008</v>
      </c>
      <c r="L396">
        <v>153.49180100000001</v>
      </c>
      <c r="M396">
        <v>6.4024010000000002</v>
      </c>
    </row>
    <row r="397" spans="1:13" x14ac:dyDescent="0.25">
      <c r="A397">
        <v>396</v>
      </c>
      <c r="B397">
        <v>136.08237500000001</v>
      </c>
      <c r="C397">
        <v>7.0836870000000003</v>
      </c>
      <c r="D397">
        <v>130.83328</v>
      </c>
      <c r="E397">
        <v>8.7487879999999993</v>
      </c>
      <c r="H397">
        <v>158.31044400000002</v>
      </c>
      <c r="I397">
        <v>9.3452300000000008</v>
      </c>
      <c r="L397">
        <v>153.49180100000001</v>
      </c>
      <c r="M397">
        <v>6.4024010000000002</v>
      </c>
    </row>
    <row r="398" spans="1:13" x14ac:dyDescent="0.25">
      <c r="A398">
        <v>397</v>
      </c>
      <c r="D398">
        <v>130.83328</v>
      </c>
      <c r="E398">
        <v>8.7487879999999993</v>
      </c>
      <c r="L398">
        <v>153.49180100000001</v>
      </c>
      <c r="M398">
        <v>6.4024010000000002</v>
      </c>
    </row>
    <row r="399" spans="1:13" x14ac:dyDescent="0.25">
      <c r="A399">
        <v>398</v>
      </c>
      <c r="D399">
        <v>130.83328</v>
      </c>
      <c r="E399">
        <v>8.7487879999999993</v>
      </c>
      <c r="L399">
        <v>153.49180100000001</v>
      </c>
      <c r="M399">
        <v>6.4024010000000002</v>
      </c>
    </row>
    <row r="400" spans="1:13" x14ac:dyDescent="0.25">
      <c r="A400">
        <v>399</v>
      </c>
      <c r="D400">
        <v>130.83328</v>
      </c>
      <c r="E400">
        <v>8.7487879999999993</v>
      </c>
      <c r="L400">
        <v>153.49180100000001</v>
      </c>
      <c r="M400">
        <v>6.4024010000000002</v>
      </c>
    </row>
    <row r="401" spans="1:15" x14ac:dyDescent="0.25">
      <c r="A401">
        <v>400</v>
      </c>
      <c r="D401">
        <v>130.83328</v>
      </c>
      <c r="E401">
        <v>8.7487879999999993</v>
      </c>
      <c r="L401">
        <v>153.49180100000001</v>
      </c>
      <c r="M401">
        <v>6.4024010000000002</v>
      </c>
    </row>
    <row r="402" spans="1:15" x14ac:dyDescent="0.25">
      <c r="A402">
        <v>401</v>
      </c>
      <c r="D402">
        <v>130.83328</v>
      </c>
      <c r="E402">
        <v>8.7487879999999993</v>
      </c>
      <c r="L402">
        <v>153.49180100000001</v>
      </c>
      <c r="M402">
        <v>6.4024010000000002</v>
      </c>
    </row>
    <row r="403" spans="1:15" x14ac:dyDescent="0.25">
      <c r="A403">
        <v>402</v>
      </c>
      <c r="D403">
        <v>130.83328</v>
      </c>
      <c r="E403">
        <v>8.7487879999999993</v>
      </c>
      <c r="L403">
        <v>153.49180100000001</v>
      </c>
      <c r="M403">
        <v>6.4024010000000002</v>
      </c>
    </row>
    <row r="404" spans="1:15" x14ac:dyDescent="0.25">
      <c r="A404">
        <v>403</v>
      </c>
      <c r="D404">
        <v>130.83328</v>
      </c>
      <c r="E404">
        <v>8.7487879999999993</v>
      </c>
      <c r="L404">
        <v>153.49180100000001</v>
      </c>
      <c r="M404">
        <v>6.4024010000000002</v>
      </c>
    </row>
    <row r="405" spans="1:15" x14ac:dyDescent="0.25">
      <c r="A405">
        <v>404</v>
      </c>
      <c r="D405">
        <v>130.83328</v>
      </c>
      <c r="E405">
        <v>8.7487879999999993</v>
      </c>
      <c r="L405">
        <v>153.49180100000001</v>
      </c>
      <c r="M405">
        <v>6.4024010000000002</v>
      </c>
    </row>
    <row r="406" spans="1:15" x14ac:dyDescent="0.25">
      <c r="A406">
        <v>405</v>
      </c>
      <c r="D406">
        <v>130.83328</v>
      </c>
      <c r="E406">
        <v>8.7487879999999993</v>
      </c>
      <c r="L406">
        <v>153.49180100000001</v>
      </c>
      <c r="M406">
        <v>6.4024010000000002</v>
      </c>
    </row>
    <row r="407" spans="1:15" x14ac:dyDescent="0.25">
      <c r="A407">
        <v>406</v>
      </c>
      <c r="D407">
        <v>130.83328</v>
      </c>
      <c r="E407">
        <v>8.7487879999999993</v>
      </c>
      <c r="L407">
        <v>153.49180100000001</v>
      </c>
      <c r="M407">
        <v>6.4024010000000002</v>
      </c>
    </row>
    <row r="408" spans="1:15" x14ac:dyDescent="0.25">
      <c r="A408">
        <v>407</v>
      </c>
      <c r="B408">
        <v>126.44783100000001</v>
      </c>
      <c r="C408">
        <v>5.4175750000000003</v>
      </c>
      <c r="D408">
        <v>130.83328</v>
      </c>
      <c r="E408">
        <v>8.7487879999999993</v>
      </c>
      <c r="L408">
        <v>153.49180100000001</v>
      </c>
      <c r="M408">
        <v>6.4024010000000002</v>
      </c>
    </row>
    <row r="409" spans="1:15" x14ac:dyDescent="0.25">
      <c r="A409">
        <v>408</v>
      </c>
      <c r="B409">
        <v>126.33065500000001</v>
      </c>
      <c r="C409">
        <v>5.3763639999999997</v>
      </c>
      <c r="D409">
        <v>130.83328</v>
      </c>
      <c r="E409">
        <v>8.7487879999999993</v>
      </c>
      <c r="L409">
        <v>153.49180100000001</v>
      </c>
      <c r="M409">
        <v>6.4024010000000002</v>
      </c>
    </row>
    <row r="410" spans="1:15" x14ac:dyDescent="0.25">
      <c r="A410">
        <v>409</v>
      </c>
      <c r="B410">
        <v>126.33065500000001</v>
      </c>
      <c r="C410">
        <v>5.3763639999999997</v>
      </c>
      <c r="D410">
        <v>130.83328</v>
      </c>
      <c r="E410">
        <v>8.7487879999999993</v>
      </c>
      <c r="L410">
        <v>153.49180100000001</v>
      </c>
      <c r="M410">
        <v>6.4024010000000002</v>
      </c>
    </row>
    <row r="411" spans="1:15" x14ac:dyDescent="0.25">
      <c r="A411">
        <v>410</v>
      </c>
      <c r="B411">
        <v>126.33065500000001</v>
      </c>
      <c r="C411">
        <v>5.3763639999999997</v>
      </c>
      <c r="D411">
        <v>130.83328</v>
      </c>
      <c r="E411">
        <v>8.7487879999999993</v>
      </c>
      <c r="L411">
        <v>153.49180100000001</v>
      </c>
      <c r="M411">
        <v>6.4024010000000002</v>
      </c>
    </row>
    <row r="412" spans="1:15" x14ac:dyDescent="0.25">
      <c r="A412">
        <v>411</v>
      </c>
      <c r="B412">
        <v>126.33065500000001</v>
      </c>
      <c r="C412">
        <v>5.3763639999999997</v>
      </c>
      <c r="D412">
        <v>130.83328</v>
      </c>
      <c r="E412">
        <v>8.7487879999999993</v>
      </c>
      <c r="L412">
        <v>153.49180100000001</v>
      </c>
      <c r="M412">
        <v>6.4024010000000002</v>
      </c>
    </row>
    <row r="413" spans="1:15" x14ac:dyDescent="0.25">
      <c r="A413">
        <v>412</v>
      </c>
      <c r="B413">
        <v>126.33065500000001</v>
      </c>
      <c r="C413">
        <v>5.3763639999999997</v>
      </c>
      <c r="D413">
        <v>130.83328</v>
      </c>
      <c r="E413">
        <v>8.7487879999999993</v>
      </c>
      <c r="L413">
        <v>153.49180100000001</v>
      </c>
      <c r="M413">
        <v>6.4024010000000002</v>
      </c>
    </row>
    <row r="414" spans="1:15" x14ac:dyDescent="0.25">
      <c r="A414">
        <v>413</v>
      </c>
      <c r="B414">
        <v>126.33065500000001</v>
      </c>
      <c r="C414">
        <v>5.3763639999999997</v>
      </c>
      <c r="D414">
        <v>130.83328</v>
      </c>
      <c r="E414">
        <v>8.7487879999999993</v>
      </c>
      <c r="L414">
        <v>153.49180100000001</v>
      </c>
      <c r="M414">
        <v>6.4024010000000002</v>
      </c>
    </row>
    <row r="415" spans="1:15" x14ac:dyDescent="0.25">
      <c r="A415">
        <v>414</v>
      </c>
      <c r="B415">
        <v>126.33065500000001</v>
      </c>
      <c r="C415">
        <v>5.3763639999999997</v>
      </c>
      <c r="D415">
        <v>130.83328</v>
      </c>
      <c r="E415">
        <v>8.7487879999999993</v>
      </c>
      <c r="L415">
        <v>153.49180100000001</v>
      </c>
      <c r="M415">
        <v>6.4024010000000002</v>
      </c>
      <c r="N415">
        <v>135.35682</v>
      </c>
      <c r="O415">
        <v>8.7413129999999999</v>
      </c>
    </row>
    <row r="416" spans="1:15" x14ac:dyDescent="0.25">
      <c r="A416">
        <v>415</v>
      </c>
      <c r="B416">
        <v>126.33065500000001</v>
      </c>
      <c r="C416">
        <v>5.3763639999999997</v>
      </c>
      <c r="D416">
        <v>130.83328</v>
      </c>
      <c r="E416">
        <v>8.7487879999999993</v>
      </c>
      <c r="L416">
        <v>153.49180100000001</v>
      </c>
      <c r="M416">
        <v>6.4024010000000002</v>
      </c>
      <c r="N416">
        <v>135.28696500000001</v>
      </c>
      <c r="O416">
        <v>8.7976770000000002</v>
      </c>
    </row>
    <row r="417" spans="1:15" x14ac:dyDescent="0.25">
      <c r="A417">
        <v>416</v>
      </c>
      <c r="B417">
        <v>126.33065500000001</v>
      </c>
      <c r="C417">
        <v>5.3763639999999997</v>
      </c>
      <c r="D417">
        <v>130.89005</v>
      </c>
      <c r="E417">
        <v>8.8166670000000007</v>
      </c>
      <c r="L417">
        <v>153.49180100000001</v>
      </c>
      <c r="M417">
        <v>6.4024010000000002</v>
      </c>
      <c r="N417">
        <v>135.28696500000001</v>
      </c>
      <c r="O417">
        <v>8.7976770000000002</v>
      </c>
    </row>
    <row r="418" spans="1:15" x14ac:dyDescent="0.25">
      <c r="A418">
        <v>417</v>
      </c>
      <c r="B418">
        <v>126.33065500000001</v>
      </c>
      <c r="C418">
        <v>5.3763639999999997</v>
      </c>
      <c r="L418">
        <v>153.49180100000001</v>
      </c>
      <c r="M418">
        <v>6.4024010000000002</v>
      </c>
      <c r="N418">
        <v>135.28696500000001</v>
      </c>
      <c r="O418">
        <v>8.7976770000000002</v>
      </c>
    </row>
    <row r="419" spans="1:15" x14ac:dyDescent="0.25">
      <c r="A419">
        <v>418</v>
      </c>
      <c r="B419">
        <v>126.33065500000001</v>
      </c>
      <c r="C419">
        <v>5.3763639999999997</v>
      </c>
      <c r="L419">
        <v>153.499629</v>
      </c>
      <c r="M419">
        <v>6.4686599999999999</v>
      </c>
      <c r="N419">
        <v>135.28696500000001</v>
      </c>
      <c r="O419">
        <v>8.7976770000000002</v>
      </c>
    </row>
    <row r="420" spans="1:15" x14ac:dyDescent="0.25">
      <c r="A420">
        <v>419</v>
      </c>
      <c r="B420">
        <v>126.33065500000001</v>
      </c>
      <c r="C420">
        <v>5.3763639999999997</v>
      </c>
      <c r="N420">
        <v>135.28696500000001</v>
      </c>
      <c r="O420">
        <v>8.7976770000000002</v>
      </c>
    </row>
    <row r="421" spans="1:15" x14ac:dyDescent="0.25">
      <c r="A421">
        <v>420</v>
      </c>
      <c r="B421">
        <v>126.33065500000001</v>
      </c>
      <c r="C421">
        <v>5.3763639999999997</v>
      </c>
      <c r="N421">
        <v>135.28696500000001</v>
      </c>
      <c r="O421">
        <v>8.7976770000000002</v>
      </c>
    </row>
    <row r="422" spans="1:15" x14ac:dyDescent="0.25">
      <c r="A422">
        <v>421</v>
      </c>
      <c r="B422">
        <v>126.33065500000001</v>
      </c>
      <c r="C422">
        <v>5.3763639999999997</v>
      </c>
      <c r="N422">
        <v>135.28696500000001</v>
      </c>
      <c r="O422">
        <v>8.7976770000000002</v>
      </c>
    </row>
    <row r="423" spans="1:15" x14ac:dyDescent="0.25">
      <c r="A423">
        <v>422</v>
      </c>
      <c r="B423">
        <v>126.33065500000001</v>
      </c>
      <c r="C423">
        <v>5.3763639999999997</v>
      </c>
      <c r="N423">
        <v>135.28696500000001</v>
      </c>
      <c r="O423">
        <v>8.7976770000000002</v>
      </c>
    </row>
    <row r="424" spans="1:15" x14ac:dyDescent="0.25">
      <c r="A424">
        <v>423</v>
      </c>
      <c r="B424">
        <v>126.33065500000001</v>
      </c>
      <c r="C424">
        <v>5.3763639999999997</v>
      </c>
      <c r="N424">
        <v>135.28696500000001</v>
      </c>
      <c r="O424">
        <v>8.7976770000000002</v>
      </c>
    </row>
    <row r="425" spans="1:15" x14ac:dyDescent="0.25">
      <c r="A425">
        <v>424</v>
      </c>
      <c r="B425">
        <v>126.33065500000001</v>
      </c>
      <c r="C425">
        <v>5.3763639999999997</v>
      </c>
      <c r="D425">
        <v>122.153436</v>
      </c>
      <c r="E425">
        <v>9.2960100000000008</v>
      </c>
      <c r="N425">
        <v>135.28696500000001</v>
      </c>
      <c r="O425">
        <v>8.7976770000000002</v>
      </c>
    </row>
    <row r="426" spans="1:15" x14ac:dyDescent="0.25">
      <c r="A426">
        <v>425</v>
      </c>
      <c r="B426">
        <v>126.33065500000001</v>
      </c>
      <c r="C426">
        <v>5.3763639999999997</v>
      </c>
      <c r="D426">
        <v>122.121667</v>
      </c>
      <c r="E426">
        <v>9.2375249999999998</v>
      </c>
      <c r="N426">
        <v>135.28696500000001</v>
      </c>
      <c r="O426">
        <v>8.7976770000000002</v>
      </c>
    </row>
    <row r="427" spans="1:15" x14ac:dyDescent="0.25">
      <c r="A427">
        <v>426</v>
      </c>
      <c r="B427">
        <v>126.33065500000001</v>
      </c>
      <c r="C427">
        <v>5.3763639999999997</v>
      </c>
      <c r="D427">
        <v>122.121667</v>
      </c>
      <c r="E427">
        <v>9.2375249999999998</v>
      </c>
      <c r="N427">
        <v>135.28696500000001</v>
      </c>
      <c r="O427">
        <v>8.7976770000000002</v>
      </c>
    </row>
    <row r="428" spans="1:15" x14ac:dyDescent="0.25">
      <c r="A428">
        <v>427</v>
      </c>
      <c r="B428">
        <v>126.33065500000001</v>
      </c>
      <c r="C428">
        <v>5.3763639999999997</v>
      </c>
      <c r="D428">
        <v>122.121667</v>
      </c>
      <c r="E428">
        <v>9.2375249999999998</v>
      </c>
      <c r="N428">
        <v>135.28696500000001</v>
      </c>
      <c r="O428">
        <v>8.7976770000000002</v>
      </c>
    </row>
    <row r="429" spans="1:15" x14ac:dyDescent="0.25">
      <c r="A429">
        <v>428</v>
      </c>
      <c r="B429">
        <v>126.33065500000001</v>
      </c>
      <c r="C429">
        <v>5.3763639999999997</v>
      </c>
      <c r="D429">
        <v>122.121667</v>
      </c>
      <c r="E429">
        <v>9.2375249999999998</v>
      </c>
      <c r="N429">
        <v>135.28696500000001</v>
      </c>
      <c r="O429">
        <v>8.7976770000000002</v>
      </c>
    </row>
    <row r="430" spans="1:15" x14ac:dyDescent="0.25">
      <c r="A430">
        <v>429</v>
      </c>
      <c r="B430">
        <v>126.33065500000001</v>
      </c>
      <c r="C430">
        <v>5.3763639999999997</v>
      </c>
      <c r="D430">
        <v>122.121667</v>
      </c>
      <c r="E430">
        <v>9.2375249999999998</v>
      </c>
      <c r="N430">
        <v>135.28696500000001</v>
      </c>
      <c r="O430">
        <v>8.7976770000000002</v>
      </c>
    </row>
    <row r="431" spans="1:15" x14ac:dyDescent="0.25">
      <c r="A431">
        <v>430</v>
      </c>
      <c r="B431">
        <v>126.33065500000001</v>
      </c>
      <c r="C431">
        <v>5.3763639999999997</v>
      </c>
      <c r="D431">
        <v>122.121667</v>
      </c>
      <c r="E431">
        <v>9.2375249999999998</v>
      </c>
      <c r="N431">
        <v>135.28696500000001</v>
      </c>
      <c r="O431">
        <v>8.7976770000000002</v>
      </c>
    </row>
    <row r="432" spans="1:15" x14ac:dyDescent="0.25">
      <c r="A432">
        <v>431</v>
      </c>
      <c r="B432">
        <v>126.33065500000001</v>
      </c>
      <c r="C432">
        <v>5.3763639999999997</v>
      </c>
      <c r="D432">
        <v>122.121667</v>
      </c>
      <c r="E432">
        <v>9.2375249999999998</v>
      </c>
      <c r="N432">
        <v>135.28696500000001</v>
      </c>
      <c r="O432">
        <v>8.7976770000000002</v>
      </c>
    </row>
    <row r="433" spans="1:15" x14ac:dyDescent="0.25">
      <c r="A433">
        <v>432</v>
      </c>
      <c r="B433">
        <v>126.33065500000001</v>
      </c>
      <c r="C433">
        <v>5.3763639999999997</v>
      </c>
      <c r="D433">
        <v>122.121667</v>
      </c>
      <c r="E433">
        <v>9.2375249999999998</v>
      </c>
      <c r="N433">
        <v>135.28696500000001</v>
      </c>
      <c r="O433">
        <v>8.7976770000000002</v>
      </c>
    </row>
    <row r="434" spans="1:15" x14ac:dyDescent="0.25">
      <c r="A434">
        <v>433</v>
      </c>
      <c r="B434">
        <v>126.33065500000001</v>
      </c>
      <c r="C434">
        <v>5.3763639999999997</v>
      </c>
      <c r="D434">
        <v>122.121667</v>
      </c>
      <c r="E434">
        <v>9.2375249999999998</v>
      </c>
      <c r="N434">
        <v>135.28696500000001</v>
      </c>
      <c r="O434">
        <v>8.7976770000000002</v>
      </c>
    </row>
    <row r="435" spans="1:15" x14ac:dyDescent="0.25">
      <c r="A435">
        <v>434</v>
      </c>
      <c r="B435">
        <v>126.44783100000001</v>
      </c>
      <c r="C435">
        <v>5.4175750000000003</v>
      </c>
      <c r="D435">
        <v>122.121667</v>
      </c>
      <c r="E435">
        <v>9.2375249999999998</v>
      </c>
      <c r="N435">
        <v>135.28696500000001</v>
      </c>
      <c r="O435">
        <v>8.7976770000000002</v>
      </c>
    </row>
    <row r="436" spans="1:15" x14ac:dyDescent="0.25">
      <c r="A436">
        <v>435</v>
      </c>
      <c r="D436">
        <v>122.121667</v>
      </c>
      <c r="E436">
        <v>9.2375249999999998</v>
      </c>
      <c r="L436">
        <v>130.318738</v>
      </c>
      <c r="M436">
        <v>5.4809089999999996</v>
      </c>
      <c r="N436">
        <v>135.28696500000001</v>
      </c>
      <c r="O436">
        <v>8.7976770000000002</v>
      </c>
    </row>
    <row r="437" spans="1:15" x14ac:dyDescent="0.25">
      <c r="A437">
        <v>436</v>
      </c>
      <c r="D437">
        <v>122.121667</v>
      </c>
      <c r="E437">
        <v>9.2375249999999998</v>
      </c>
      <c r="L437">
        <v>130.24596100000002</v>
      </c>
      <c r="M437">
        <v>5.2296969999999998</v>
      </c>
      <c r="N437">
        <v>135.28696500000001</v>
      </c>
      <c r="O437">
        <v>8.7976770000000002</v>
      </c>
    </row>
    <row r="438" spans="1:15" x14ac:dyDescent="0.25">
      <c r="A438">
        <v>437</v>
      </c>
      <c r="D438">
        <v>122.121667</v>
      </c>
      <c r="E438">
        <v>9.2375249999999998</v>
      </c>
      <c r="L438">
        <v>130.24596100000002</v>
      </c>
      <c r="M438">
        <v>5.2296969999999998</v>
      </c>
      <c r="N438">
        <v>135.28696500000001</v>
      </c>
      <c r="O438">
        <v>8.7976770000000002</v>
      </c>
    </row>
    <row r="439" spans="1:15" x14ac:dyDescent="0.25">
      <c r="A439">
        <v>438</v>
      </c>
      <c r="D439">
        <v>122.121667</v>
      </c>
      <c r="E439">
        <v>9.2375249999999998</v>
      </c>
      <c r="L439">
        <v>130.24596100000002</v>
      </c>
      <c r="M439">
        <v>5.2296969999999998</v>
      </c>
      <c r="N439">
        <v>135.28696500000001</v>
      </c>
      <c r="O439">
        <v>8.7976770000000002</v>
      </c>
    </row>
    <row r="440" spans="1:15" x14ac:dyDescent="0.25">
      <c r="A440">
        <v>439</v>
      </c>
      <c r="D440">
        <v>122.121667</v>
      </c>
      <c r="E440">
        <v>9.2375249999999998</v>
      </c>
      <c r="L440">
        <v>130.24596100000002</v>
      </c>
      <c r="M440">
        <v>5.2296969999999998</v>
      </c>
      <c r="N440">
        <v>135.28696500000001</v>
      </c>
      <c r="O440">
        <v>8.7976770000000002</v>
      </c>
    </row>
    <row r="441" spans="1:15" x14ac:dyDescent="0.25">
      <c r="A441">
        <v>440</v>
      </c>
      <c r="D441">
        <v>122.121667</v>
      </c>
      <c r="E441">
        <v>9.2375249999999998</v>
      </c>
      <c r="L441">
        <v>130.24596100000002</v>
      </c>
      <c r="M441">
        <v>5.2296969999999998</v>
      </c>
      <c r="N441">
        <v>135.28696500000001</v>
      </c>
      <c r="O441">
        <v>8.7976770000000002</v>
      </c>
    </row>
    <row r="442" spans="1:15" x14ac:dyDescent="0.25">
      <c r="A442">
        <v>441</v>
      </c>
      <c r="D442">
        <v>122.121667</v>
      </c>
      <c r="E442">
        <v>9.2375249999999998</v>
      </c>
      <c r="L442">
        <v>130.24596100000002</v>
      </c>
      <c r="M442">
        <v>5.2296969999999998</v>
      </c>
      <c r="N442">
        <v>135.28696500000001</v>
      </c>
      <c r="O442">
        <v>8.7976770000000002</v>
      </c>
    </row>
    <row r="443" spans="1:15" x14ac:dyDescent="0.25">
      <c r="A443">
        <v>442</v>
      </c>
      <c r="D443">
        <v>122.121667</v>
      </c>
      <c r="E443">
        <v>9.2375249999999998</v>
      </c>
      <c r="L443">
        <v>130.24596100000002</v>
      </c>
      <c r="M443">
        <v>5.2296969999999998</v>
      </c>
      <c r="N443">
        <v>135.28696500000001</v>
      </c>
      <c r="O443">
        <v>8.7976770000000002</v>
      </c>
    </row>
    <row r="444" spans="1:15" x14ac:dyDescent="0.25">
      <c r="A444">
        <v>443</v>
      </c>
      <c r="D444">
        <v>122.121667</v>
      </c>
      <c r="E444">
        <v>9.2375249999999998</v>
      </c>
      <c r="L444">
        <v>130.24596100000002</v>
      </c>
      <c r="M444">
        <v>5.2296969999999998</v>
      </c>
      <c r="N444">
        <v>135.35682</v>
      </c>
      <c r="O444">
        <v>8.7413129999999999</v>
      </c>
    </row>
    <row r="445" spans="1:15" x14ac:dyDescent="0.25">
      <c r="A445">
        <v>444</v>
      </c>
      <c r="B445">
        <v>115.479039</v>
      </c>
      <c r="C445">
        <v>6.8644439999999998</v>
      </c>
      <c r="D445">
        <v>122.121667</v>
      </c>
      <c r="E445">
        <v>9.2375249999999998</v>
      </c>
      <c r="L445">
        <v>130.24596100000002</v>
      </c>
      <c r="M445">
        <v>5.2296969999999998</v>
      </c>
    </row>
    <row r="446" spans="1:15" x14ac:dyDescent="0.25">
      <c r="A446">
        <v>445</v>
      </c>
      <c r="B446">
        <v>115.367726</v>
      </c>
      <c r="C446">
        <v>6.9403540000000001</v>
      </c>
      <c r="D446">
        <v>122.121667</v>
      </c>
      <c r="E446">
        <v>9.2375249999999998</v>
      </c>
      <c r="L446">
        <v>130.24596100000002</v>
      </c>
      <c r="M446">
        <v>5.2296969999999998</v>
      </c>
    </row>
    <row r="447" spans="1:15" x14ac:dyDescent="0.25">
      <c r="A447">
        <v>446</v>
      </c>
      <c r="B447">
        <v>115.367726</v>
      </c>
      <c r="C447">
        <v>6.9403540000000001</v>
      </c>
      <c r="D447">
        <v>122.121667</v>
      </c>
      <c r="E447">
        <v>9.2375249999999998</v>
      </c>
      <c r="L447">
        <v>130.24596100000002</v>
      </c>
      <c r="M447">
        <v>5.2296969999999998</v>
      </c>
    </row>
    <row r="448" spans="1:15" x14ac:dyDescent="0.25">
      <c r="A448">
        <v>447</v>
      </c>
      <c r="B448">
        <v>115.367726</v>
      </c>
      <c r="C448">
        <v>6.9403540000000001</v>
      </c>
      <c r="D448">
        <v>122.121667</v>
      </c>
      <c r="E448">
        <v>9.2375249999999998</v>
      </c>
      <c r="L448">
        <v>130.24596100000002</v>
      </c>
      <c r="M448">
        <v>5.2296969999999998</v>
      </c>
    </row>
    <row r="449" spans="1:15" x14ac:dyDescent="0.25">
      <c r="A449">
        <v>448</v>
      </c>
      <c r="B449">
        <v>115.367726</v>
      </c>
      <c r="C449">
        <v>6.9403540000000001</v>
      </c>
      <c r="D449">
        <v>122.121667</v>
      </c>
      <c r="E449">
        <v>9.2375249999999998</v>
      </c>
      <c r="L449">
        <v>130.24596100000002</v>
      </c>
      <c r="M449">
        <v>5.2296969999999998</v>
      </c>
    </row>
    <row r="450" spans="1:15" x14ac:dyDescent="0.25">
      <c r="A450">
        <v>449</v>
      </c>
      <c r="B450">
        <v>115.367726</v>
      </c>
      <c r="C450">
        <v>6.9403540000000001</v>
      </c>
      <c r="D450">
        <v>122.153436</v>
      </c>
      <c r="E450">
        <v>9.2960100000000008</v>
      </c>
      <c r="L450">
        <v>130.24596100000002</v>
      </c>
      <c r="M450">
        <v>5.2296969999999998</v>
      </c>
    </row>
    <row r="451" spans="1:15" x14ac:dyDescent="0.25">
      <c r="A451">
        <v>450</v>
      </c>
      <c r="B451">
        <v>115.367726</v>
      </c>
      <c r="C451">
        <v>6.9403540000000001</v>
      </c>
      <c r="D451">
        <v>122.153436</v>
      </c>
      <c r="E451">
        <v>9.2960100000000008</v>
      </c>
      <c r="L451">
        <v>130.24596100000002</v>
      </c>
      <c r="M451">
        <v>5.2296969999999998</v>
      </c>
    </row>
    <row r="452" spans="1:15" x14ac:dyDescent="0.25">
      <c r="A452">
        <v>451</v>
      </c>
      <c r="B452">
        <v>115.367726</v>
      </c>
      <c r="C452">
        <v>6.9403540000000001</v>
      </c>
      <c r="L452">
        <v>130.24596100000002</v>
      </c>
      <c r="M452">
        <v>5.2296969999999998</v>
      </c>
    </row>
    <row r="453" spans="1:15" x14ac:dyDescent="0.25">
      <c r="A453">
        <v>452</v>
      </c>
      <c r="B453">
        <v>115.367726</v>
      </c>
      <c r="C453">
        <v>6.9403540000000001</v>
      </c>
      <c r="L453">
        <v>130.24596100000002</v>
      </c>
      <c r="M453">
        <v>5.2296969999999998</v>
      </c>
    </row>
    <row r="454" spans="1:15" x14ac:dyDescent="0.25">
      <c r="A454">
        <v>453</v>
      </c>
      <c r="B454">
        <v>115.367726</v>
      </c>
      <c r="C454">
        <v>6.9403540000000001</v>
      </c>
      <c r="L454">
        <v>130.24596100000002</v>
      </c>
      <c r="M454">
        <v>5.2296969999999998</v>
      </c>
    </row>
    <row r="455" spans="1:15" x14ac:dyDescent="0.25">
      <c r="A455">
        <v>454</v>
      </c>
      <c r="B455">
        <v>115.367726</v>
      </c>
      <c r="C455">
        <v>6.9403540000000001</v>
      </c>
      <c r="L455">
        <v>130.24596100000002</v>
      </c>
      <c r="M455">
        <v>5.2296969999999998</v>
      </c>
    </row>
    <row r="456" spans="1:15" x14ac:dyDescent="0.25">
      <c r="A456">
        <v>455</v>
      </c>
      <c r="B456">
        <v>115.367726</v>
      </c>
      <c r="C456">
        <v>6.9403540000000001</v>
      </c>
      <c r="L456">
        <v>130.24596100000002</v>
      </c>
      <c r="M456">
        <v>5.2296969999999998</v>
      </c>
      <c r="N456">
        <v>124.55050700000001</v>
      </c>
      <c r="O456">
        <v>8.6776759999999999</v>
      </c>
    </row>
    <row r="457" spans="1:15" x14ac:dyDescent="0.25">
      <c r="A457">
        <v>456</v>
      </c>
      <c r="B457">
        <v>115.367726</v>
      </c>
      <c r="C457">
        <v>6.9403540000000001</v>
      </c>
      <c r="L457">
        <v>130.24596100000002</v>
      </c>
      <c r="M457">
        <v>5.2296969999999998</v>
      </c>
      <c r="N457">
        <v>124.55050700000001</v>
      </c>
      <c r="O457">
        <v>8.6776759999999999</v>
      </c>
    </row>
    <row r="458" spans="1:15" x14ac:dyDescent="0.25">
      <c r="A458">
        <v>457</v>
      </c>
      <c r="B458">
        <v>115.367726</v>
      </c>
      <c r="C458">
        <v>6.9403540000000001</v>
      </c>
      <c r="L458">
        <v>130.24596100000002</v>
      </c>
      <c r="M458">
        <v>5.2296969999999998</v>
      </c>
      <c r="N458">
        <v>124.61767700000001</v>
      </c>
      <c r="O458">
        <v>8.6021719999999995</v>
      </c>
    </row>
    <row r="459" spans="1:15" x14ac:dyDescent="0.25">
      <c r="A459">
        <v>458</v>
      </c>
      <c r="B459">
        <v>115.367726</v>
      </c>
      <c r="C459">
        <v>6.9403540000000001</v>
      </c>
      <c r="L459">
        <v>130.24596100000002</v>
      </c>
      <c r="M459">
        <v>5.2296969999999998</v>
      </c>
      <c r="N459">
        <v>124.61767700000001</v>
      </c>
      <c r="O459">
        <v>8.6021719999999995</v>
      </c>
    </row>
    <row r="460" spans="1:15" x14ac:dyDescent="0.25">
      <c r="A460">
        <v>459</v>
      </c>
      <c r="B460">
        <v>115.367726</v>
      </c>
      <c r="C460">
        <v>6.9403540000000001</v>
      </c>
      <c r="L460">
        <v>130.24596100000002</v>
      </c>
      <c r="M460">
        <v>5.2296969999999998</v>
      </c>
      <c r="N460">
        <v>124.61767700000001</v>
      </c>
      <c r="O460">
        <v>8.6021719999999995</v>
      </c>
    </row>
    <row r="461" spans="1:15" x14ac:dyDescent="0.25">
      <c r="A461">
        <v>460</v>
      </c>
      <c r="B461">
        <v>115.367726</v>
      </c>
      <c r="C461">
        <v>6.9403540000000001</v>
      </c>
      <c r="L461">
        <v>130.24596100000002</v>
      </c>
      <c r="M461">
        <v>5.2296969999999998</v>
      </c>
      <c r="N461">
        <v>124.61767700000001</v>
      </c>
      <c r="O461">
        <v>8.6021719999999995</v>
      </c>
    </row>
    <row r="462" spans="1:15" x14ac:dyDescent="0.25">
      <c r="A462">
        <v>461</v>
      </c>
      <c r="B462">
        <v>115.367726</v>
      </c>
      <c r="C462">
        <v>6.9403540000000001</v>
      </c>
      <c r="L462">
        <v>130.24596100000002</v>
      </c>
      <c r="M462">
        <v>5.2296969999999998</v>
      </c>
      <c r="N462">
        <v>124.61767700000001</v>
      </c>
      <c r="O462">
        <v>8.6021719999999995</v>
      </c>
    </row>
    <row r="463" spans="1:15" x14ac:dyDescent="0.25">
      <c r="A463">
        <v>462</v>
      </c>
      <c r="B463">
        <v>115.367726</v>
      </c>
      <c r="C463">
        <v>6.9403540000000001</v>
      </c>
      <c r="D463">
        <v>109.96671800000001</v>
      </c>
      <c r="E463">
        <v>8.8207579999999997</v>
      </c>
      <c r="L463">
        <v>130.24596100000002</v>
      </c>
      <c r="M463">
        <v>5.2296969999999998</v>
      </c>
      <c r="N463">
        <v>124.61767700000001</v>
      </c>
      <c r="O463">
        <v>8.6021719999999995</v>
      </c>
    </row>
    <row r="464" spans="1:15" x14ac:dyDescent="0.25">
      <c r="A464">
        <v>463</v>
      </c>
      <c r="B464">
        <v>115.367726</v>
      </c>
      <c r="C464">
        <v>6.9403540000000001</v>
      </c>
      <c r="D464">
        <v>109.93520100000001</v>
      </c>
      <c r="E464">
        <v>8.7487879999999993</v>
      </c>
      <c r="L464">
        <v>130.24596100000002</v>
      </c>
      <c r="M464">
        <v>5.2296969999999998</v>
      </c>
      <c r="N464">
        <v>124.61767700000001</v>
      </c>
      <c r="O464">
        <v>8.6021719999999995</v>
      </c>
    </row>
    <row r="465" spans="1:15" x14ac:dyDescent="0.25">
      <c r="A465">
        <v>464</v>
      </c>
      <c r="B465">
        <v>115.367726</v>
      </c>
      <c r="C465">
        <v>6.9403540000000001</v>
      </c>
      <c r="D465">
        <v>109.93520100000001</v>
      </c>
      <c r="E465">
        <v>8.7487879999999993</v>
      </c>
      <c r="L465">
        <v>130.318738</v>
      </c>
      <c r="M465">
        <v>5.4809089999999996</v>
      </c>
      <c r="N465">
        <v>124.61767700000001</v>
      </c>
      <c r="O465">
        <v>8.6021719999999995</v>
      </c>
    </row>
    <row r="466" spans="1:15" x14ac:dyDescent="0.25">
      <c r="A466">
        <v>465</v>
      </c>
      <c r="B466">
        <v>115.367726</v>
      </c>
      <c r="C466">
        <v>6.9403540000000001</v>
      </c>
      <c r="D466">
        <v>109.93520100000001</v>
      </c>
      <c r="E466">
        <v>8.7487879999999993</v>
      </c>
      <c r="L466">
        <v>130.318738</v>
      </c>
      <c r="M466">
        <v>5.4809089999999996</v>
      </c>
      <c r="N466">
        <v>124.61767700000001</v>
      </c>
      <c r="O466">
        <v>8.6021719999999995</v>
      </c>
    </row>
    <row r="467" spans="1:15" x14ac:dyDescent="0.25">
      <c r="A467">
        <v>466</v>
      </c>
      <c r="B467">
        <v>115.367726</v>
      </c>
      <c r="C467">
        <v>6.9403540000000001</v>
      </c>
      <c r="D467">
        <v>109.93520100000001</v>
      </c>
      <c r="E467">
        <v>8.7487879999999993</v>
      </c>
      <c r="L467">
        <v>130.318738</v>
      </c>
      <c r="M467">
        <v>5.4809089999999996</v>
      </c>
      <c r="N467">
        <v>124.61767700000001</v>
      </c>
      <c r="O467">
        <v>8.6021719999999995</v>
      </c>
    </row>
    <row r="468" spans="1:15" x14ac:dyDescent="0.25">
      <c r="A468">
        <v>467</v>
      </c>
      <c r="B468">
        <v>115.367726</v>
      </c>
      <c r="C468">
        <v>6.9403540000000001</v>
      </c>
      <c r="D468">
        <v>109.93520100000001</v>
      </c>
      <c r="E468">
        <v>8.7487879999999993</v>
      </c>
      <c r="N468">
        <v>124.61767700000001</v>
      </c>
      <c r="O468">
        <v>8.6021719999999995</v>
      </c>
    </row>
    <row r="469" spans="1:15" x14ac:dyDescent="0.25">
      <c r="A469">
        <v>468</v>
      </c>
      <c r="B469">
        <v>115.367726</v>
      </c>
      <c r="C469">
        <v>6.9403540000000001</v>
      </c>
      <c r="D469">
        <v>109.93520100000001</v>
      </c>
      <c r="E469">
        <v>8.7487879999999993</v>
      </c>
      <c r="N469">
        <v>124.61767700000001</v>
      </c>
      <c r="O469">
        <v>8.6021719999999995</v>
      </c>
    </row>
    <row r="470" spans="1:15" x14ac:dyDescent="0.25">
      <c r="A470">
        <v>469</v>
      </c>
      <c r="B470">
        <v>115.367726</v>
      </c>
      <c r="C470">
        <v>6.9403540000000001</v>
      </c>
      <c r="D470">
        <v>109.93520100000001</v>
      </c>
      <c r="E470">
        <v>8.7487879999999993</v>
      </c>
      <c r="N470">
        <v>124.61767700000001</v>
      </c>
      <c r="O470">
        <v>8.6021719999999995</v>
      </c>
    </row>
    <row r="471" spans="1:15" x14ac:dyDescent="0.25">
      <c r="A471">
        <v>470</v>
      </c>
      <c r="B471">
        <v>115.367726</v>
      </c>
      <c r="C471">
        <v>6.9403540000000001</v>
      </c>
      <c r="D471">
        <v>109.93520100000001</v>
      </c>
      <c r="E471">
        <v>8.7487879999999993</v>
      </c>
      <c r="N471">
        <v>124.61767700000001</v>
      </c>
      <c r="O471">
        <v>8.6021719999999995</v>
      </c>
    </row>
    <row r="472" spans="1:15" x14ac:dyDescent="0.25">
      <c r="A472">
        <v>471</v>
      </c>
      <c r="B472">
        <v>115.479039</v>
      </c>
      <c r="C472">
        <v>6.8644439999999998</v>
      </c>
      <c r="D472">
        <v>109.93520100000001</v>
      </c>
      <c r="E472">
        <v>8.7487879999999993</v>
      </c>
      <c r="N472">
        <v>124.61767700000001</v>
      </c>
      <c r="O472">
        <v>8.6021719999999995</v>
      </c>
    </row>
    <row r="473" spans="1:15" x14ac:dyDescent="0.25">
      <c r="A473">
        <v>472</v>
      </c>
      <c r="D473">
        <v>109.93520100000001</v>
      </c>
      <c r="E473">
        <v>8.7487879999999993</v>
      </c>
    </row>
    <row r="474" spans="1:15" x14ac:dyDescent="0.25">
      <c r="A474">
        <v>473</v>
      </c>
      <c r="D474">
        <v>109.93520100000001</v>
      </c>
      <c r="E474">
        <v>8.7487879999999993</v>
      </c>
      <c r="N474">
        <v>122.75787800000001</v>
      </c>
      <c r="O474">
        <v>9.5796460000000003</v>
      </c>
    </row>
    <row r="475" spans="1:15" x14ac:dyDescent="0.25">
      <c r="A475">
        <v>474</v>
      </c>
      <c r="D475">
        <v>109.93520100000001</v>
      </c>
      <c r="E475">
        <v>8.7487879999999993</v>
      </c>
      <c r="N475">
        <v>122.75787800000001</v>
      </c>
      <c r="O475">
        <v>9.5796460000000003</v>
      </c>
    </row>
    <row r="476" spans="1:15" x14ac:dyDescent="0.25">
      <c r="A476">
        <v>475</v>
      </c>
      <c r="D476">
        <v>109.93520100000001</v>
      </c>
      <c r="E476">
        <v>8.7487879999999993</v>
      </c>
      <c r="N476">
        <v>122.75787800000001</v>
      </c>
      <c r="O476">
        <v>9.5796460000000003</v>
      </c>
    </row>
    <row r="477" spans="1:15" x14ac:dyDescent="0.25">
      <c r="A477">
        <v>476</v>
      </c>
      <c r="D477">
        <v>109.93520100000001</v>
      </c>
      <c r="E477">
        <v>8.7487879999999993</v>
      </c>
      <c r="N477">
        <v>122.75787800000001</v>
      </c>
      <c r="O477">
        <v>9.5796460000000003</v>
      </c>
    </row>
    <row r="478" spans="1:15" x14ac:dyDescent="0.25">
      <c r="A478">
        <v>477</v>
      </c>
      <c r="D478">
        <v>109.93520100000001</v>
      </c>
      <c r="E478">
        <v>8.7487879999999993</v>
      </c>
      <c r="L478">
        <v>119.19722100000001</v>
      </c>
      <c r="M478">
        <v>5.8467169999999999</v>
      </c>
      <c r="N478">
        <v>122.75787800000001</v>
      </c>
      <c r="O478">
        <v>9.5796460000000003</v>
      </c>
    </row>
    <row r="479" spans="1:15" x14ac:dyDescent="0.25">
      <c r="A479">
        <v>478</v>
      </c>
      <c r="D479">
        <v>109.93520100000001</v>
      </c>
      <c r="E479">
        <v>8.7487879999999993</v>
      </c>
      <c r="L479">
        <v>119.234094</v>
      </c>
      <c r="M479">
        <v>5.6207070000000003</v>
      </c>
      <c r="N479">
        <v>122.75787800000001</v>
      </c>
      <c r="O479">
        <v>9.5796460000000003</v>
      </c>
    </row>
    <row r="480" spans="1:15" x14ac:dyDescent="0.25">
      <c r="A480">
        <v>479</v>
      </c>
      <c r="D480">
        <v>109.93520100000001</v>
      </c>
      <c r="E480">
        <v>8.7487879999999993</v>
      </c>
      <c r="L480">
        <v>119.234094</v>
      </c>
      <c r="M480">
        <v>5.6207070000000003</v>
      </c>
      <c r="N480">
        <v>122.75787800000001</v>
      </c>
      <c r="O480">
        <v>9.5796460000000003</v>
      </c>
    </row>
    <row r="481" spans="1:15" x14ac:dyDescent="0.25">
      <c r="A481">
        <v>480</v>
      </c>
      <c r="D481">
        <v>109.93520100000001</v>
      </c>
      <c r="E481">
        <v>8.7487879999999993</v>
      </c>
      <c r="L481">
        <v>119.234094</v>
      </c>
      <c r="M481">
        <v>5.6207070000000003</v>
      </c>
      <c r="N481">
        <v>122.75787800000001</v>
      </c>
      <c r="O481">
        <v>9.5796460000000003</v>
      </c>
    </row>
    <row r="482" spans="1:15" x14ac:dyDescent="0.25">
      <c r="A482">
        <v>481</v>
      </c>
      <c r="D482">
        <v>109.93520100000001</v>
      </c>
      <c r="E482">
        <v>8.7487879999999993</v>
      </c>
      <c r="L482">
        <v>119.234094</v>
      </c>
      <c r="M482">
        <v>5.6207070000000003</v>
      </c>
      <c r="N482">
        <v>122.75787800000001</v>
      </c>
      <c r="O482">
        <v>9.5796460000000003</v>
      </c>
    </row>
    <row r="483" spans="1:15" x14ac:dyDescent="0.25">
      <c r="A483">
        <v>482</v>
      </c>
      <c r="D483">
        <v>109.93520100000001</v>
      </c>
      <c r="E483">
        <v>8.7487879999999993</v>
      </c>
      <c r="L483">
        <v>119.234094</v>
      </c>
      <c r="M483">
        <v>5.6207070000000003</v>
      </c>
      <c r="N483">
        <v>122.75787800000001</v>
      </c>
      <c r="O483">
        <v>9.5796460000000003</v>
      </c>
    </row>
    <row r="484" spans="1:15" x14ac:dyDescent="0.25">
      <c r="A484">
        <v>483</v>
      </c>
      <c r="D484">
        <v>109.93520100000001</v>
      </c>
      <c r="E484">
        <v>8.7487879999999993</v>
      </c>
      <c r="L484">
        <v>119.234094</v>
      </c>
      <c r="M484">
        <v>5.6207070000000003</v>
      </c>
      <c r="N484">
        <v>122.75787800000001</v>
      </c>
      <c r="O484">
        <v>9.5796460000000003</v>
      </c>
    </row>
    <row r="485" spans="1:15" x14ac:dyDescent="0.25">
      <c r="A485">
        <v>484</v>
      </c>
      <c r="B485">
        <v>104.38444600000001</v>
      </c>
      <c r="C485">
        <v>8.0506060000000002</v>
      </c>
      <c r="D485">
        <v>109.93520100000001</v>
      </c>
      <c r="E485">
        <v>8.7487879999999993</v>
      </c>
      <c r="L485">
        <v>119.234094</v>
      </c>
      <c r="M485">
        <v>5.6207070000000003</v>
      </c>
      <c r="N485">
        <v>122.75787800000001</v>
      </c>
      <c r="O485">
        <v>9.5796460000000003</v>
      </c>
    </row>
    <row r="486" spans="1:15" x14ac:dyDescent="0.25">
      <c r="A486">
        <v>485</v>
      </c>
      <c r="B486">
        <v>104.25797700000001</v>
      </c>
      <c r="C486">
        <v>7.9667680000000001</v>
      </c>
      <c r="D486">
        <v>109.93520100000001</v>
      </c>
      <c r="E486">
        <v>8.7487879999999993</v>
      </c>
      <c r="L486">
        <v>119.234094</v>
      </c>
      <c r="M486">
        <v>5.6207070000000003</v>
      </c>
      <c r="N486">
        <v>122.75787800000001</v>
      </c>
      <c r="O486">
        <v>9.5796460000000003</v>
      </c>
    </row>
    <row r="487" spans="1:15" x14ac:dyDescent="0.25">
      <c r="A487">
        <v>486</v>
      </c>
      <c r="B487">
        <v>104.25797700000001</v>
      </c>
      <c r="C487">
        <v>7.9667680000000001</v>
      </c>
      <c r="D487">
        <v>109.93520100000001</v>
      </c>
      <c r="E487">
        <v>8.7487879999999993</v>
      </c>
      <c r="L487">
        <v>119.234094</v>
      </c>
      <c r="M487">
        <v>5.6207070000000003</v>
      </c>
      <c r="N487">
        <v>122.75787800000001</v>
      </c>
      <c r="O487">
        <v>9.5796460000000003</v>
      </c>
    </row>
    <row r="488" spans="1:15" x14ac:dyDescent="0.25">
      <c r="A488">
        <v>487</v>
      </c>
      <c r="B488">
        <v>104.25797700000001</v>
      </c>
      <c r="C488">
        <v>7.9667680000000001</v>
      </c>
      <c r="D488">
        <v>109.93520100000001</v>
      </c>
      <c r="E488">
        <v>8.7487879999999993</v>
      </c>
      <c r="L488">
        <v>119.234094</v>
      </c>
      <c r="M488">
        <v>5.6207070000000003</v>
      </c>
      <c r="N488">
        <v>122.75787800000001</v>
      </c>
      <c r="O488">
        <v>9.5796460000000003</v>
      </c>
    </row>
    <row r="489" spans="1:15" x14ac:dyDescent="0.25">
      <c r="A489">
        <v>488</v>
      </c>
      <c r="B489">
        <v>104.25797700000001</v>
      </c>
      <c r="C489">
        <v>7.9667680000000001</v>
      </c>
      <c r="D489">
        <v>109.93520100000001</v>
      </c>
      <c r="E489">
        <v>8.7487879999999993</v>
      </c>
      <c r="L489">
        <v>119.234094</v>
      </c>
      <c r="M489">
        <v>5.6207070000000003</v>
      </c>
      <c r="N489">
        <v>122.75787800000001</v>
      </c>
      <c r="O489">
        <v>9.5796460000000003</v>
      </c>
    </row>
    <row r="490" spans="1:15" x14ac:dyDescent="0.25">
      <c r="A490">
        <v>489</v>
      </c>
      <c r="B490">
        <v>104.25797700000001</v>
      </c>
      <c r="C490">
        <v>7.9667680000000001</v>
      </c>
      <c r="D490">
        <v>109.93520100000001</v>
      </c>
      <c r="E490">
        <v>8.7487879999999993</v>
      </c>
      <c r="L490">
        <v>119.234094</v>
      </c>
      <c r="M490">
        <v>5.6207070000000003</v>
      </c>
      <c r="N490">
        <v>122.75787800000001</v>
      </c>
      <c r="O490">
        <v>9.5796460000000003</v>
      </c>
    </row>
    <row r="491" spans="1:15" x14ac:dyDescent="0.25">
      <c r="A491">
        <v>490</v>
      </c>
      <c r="B491">
        <v>104.25797700000001</v>
      </c>
      <c r="C491">
        <v>7.9667680000000001</v>
      </c>
      <c r="D491">
        <v>109.93520100000001</v>
      </c>
      <c r="E491">
        <v>8.7487879999999993</v>
      </c>
      <c r="L491">
        <v>119.234094</v>
      </c>
      <c r="M491">
        <v>5.6207070000000003</v>
      </c>
      <c r="N491">
        <v>122.75787800000001</v>
      </c>
      <c r="O491">
        <v>9.5796460000000003</v>
      </c>
    </row>
    <row r="492" spans="1:15" x14ac:dyDescent="0.25">
      <c r="A492">
        <v>491</v>
      </c>
      <c r="B492">
        <v>104.25797700000001</v>
      </c>
      <c r="C492">
        <v>7.9667680000000001</v>
      </c>
      <c r="D492">
        <v>109.93520100000001</v>
      </c>
      <c r="E492">
        <v>8.7487879999999993</v>
      </c>
      <c r="L492">
        <v>119.234094</v>
      </c>
      <c r="M492">
        <v>5.6207070000000003</v>
      </c>
      <c r="N492">
        <v>122.75787800000001</v>
      </c>
      <c r="O492">
        <v>9.5796460000000003</v>
      </c>
    </row>
    <row r="493" spans="1:15" x14ac:dyDescent="0.25">
      <c r="A493">
        <v>492</v>
      </c>
      <c r="B493">
        <v>104.25797700000001</v>
      </c>
      <c r="C493">
        <v>7.9667680000000001</v>
      </c>
      <c r="D493">
        <v>109.96671800000001</v>
      </c>
      <c r="E493">
        <v>8.8207579999999997</v>
      </c>
      <c r="L493">
        <v>119.234094</v>
      </c>
      <c r="M493">
        <v>5.6207070000000003</v>
      </c>
      <c r="N493">
        <v>122.75787800000001</v>
      </c>
      <c r="O493">
        <v>9.5796460000000003</v>
      </c>
    </row>
    <row r="494" spans="1:15" x14ac:dyDescent="0.25">
      <c r="A494">
        <v>493</v>
      </c>
      <c r="B494">
        <v>104.25797700000001</v>
      </c>
      <c r="C494">
        <v>7.9667680000000001</v>
      </c>
      <c r="L494">
        <v>119.234094</v>
      </c>
      <c r="M494">
        <v>5.6207070000000003</v>
      </c>
      <c r="N494">
        <v>122.75787800000001</v>
      </c>
      <c r="O494">
        <v>9.5796460000000003</v>
      </c>
    </row>
    <row r="495" spans="1:15" x14ac:dyDescent="0.25">
      <c r="A495">
        <v>494</v>
      </c>
      <c r="B495">
        <v>104.25797700000001</v>
      </c>
      <c r="C495">
        <v>7.9667680000000001</v>
      </c>
      <c r="L495">
        <v>119.234094</v>
      </c>
      <c r="M495">
        <v>5.6207070000000003</v>
      </c>
      <c r="N495">
        <v>122.75787800000001</v>
      </c>
      <c r="O495">
        <v>9.5796460000000003</v>
      </c>
    </row>
    <row r="496" spans="1:15" x14ac:dyDescent="0.25">
      <c r="A496">
        <v>495</v>
      </c>
      <c r="B496">
        <v>104.25797700000001</v>
      </c>
      <c r="C496">
        <v>7.9667680000000001</v>
      </c>
      <c r="L496">
        <v>119.234094</v>
      </c>
      <c r="M496">
        <v>5.6207070000000003</v>
      </c>
    </row>
    <row r="497" spans="1:15" x14ac:dyDescent="0.25">
      <c r="A497">
        <v>496</v>
      </c>
      <c r="B497">
        <v>104.25797700000001</v>
      </c>
      <c r="C497">
        <v>7.9667680000000001</v>
      </c>
      <c r="L497">
        <v>119.234094</v>
      </c>
      <c r="M497">
        <v>5.6207070000000003</v>
      </c>
    </row>
    <row r="498" spans="1:15" x14ac:dyDescent="0.25">
      <c r="A498">
        <v>497</v>
      </c>
      <c r="B498">
        <v>104.25797700000001</v>
      </c>
      <c r="C498">
        <v>7.9667680000000001</v>
      </c>
      <c r="L498">
        <v>119.234094</v>
      </c>
      <c r="M498">
        <v>5.6207070000000003</v>
      </c>
    </row>
    <row r="499" spans="1:15" x14ac:dyDescent="0.25">
      <c r="A499">
        <v>498</v>
      </c>
      <c r="B499">
        <v>104.25797700000001</v>
      </c>
      <c r="C499">
        <v>7.9667680000000001</v>
      </c>
      <c r="L499">
        <v>119.234094</v>
      </c>
      <c r="M499">
        <v>5.6207070000000003</v>
      </c>
    </row>
    <row r="500" spans="1:15" x14ac:dyDescent="0.25">
      <c r="A500">
        <v>499</v>
      </c>
      <c r="B500">
        <v>104.25797700000001</v>
      </c>
      <c r="C500">
        <v>7.9667680000000001</v>
      </c>
      <c r="L500">
        <v>119.234094</v>
      </c>
      <c r="M500">
        <v>5.6207070000000003</v>
      </c>
    </row>
    <row r="501" spans="1:15" x14ac:dyDescent="0.25">
      <c r="A501">
        <v>500</v>
      </c>
      <c r="B501">
        <v>104.25797700000001</v>
      </c>
      <c r="C501">
        <v>7.9667680000000001</v>
      </c>
      <c r="D501">
        <v>101.80530300000001</v>
      </c>
      <c r="E501">
        <v>10.746717</v>
      </c>
      <c r="L501">
        <v>119.234094</v>
      </c>
      <c r="M501">
        <v>5.6207070000000003</v>
      </c>
    </row>
    <row r="502" spans="1:15" x14ac:dyDescent="0.25">
      <c r="A502">
        <v>501</v>
      </c>
      <c r="B502">
        <v>104.25797700000001</v>
      </c>
      <c r="C502">
        <v>7.9667680000000001</v>
      </c>
      <c r="D502">
        <v>101.810857</v>
      </c>
      <c r="E502">
        <v>10.752677</v>
      </c>
      <c r="L502">
        <v>119.234094</v>
      </c>
      <c r="M502">
        <v>5.6207070000000003</v>
      </c>
    </row>
    <row r="503" spans="1:15" x14ac:dyDescent="0.25">
      <c r="A503">
        <v>502</v>
      </c>
      <c r="B503">
        <v>104.25797700000001</v>
      </c>
      <c r="C503">
        <v>7.9667680000000001</v>
      </c>
      <c r="D503">
        <v>101.810857</v>
      </c>
      <c r="E503">
        <v>10.752677</v>
      </c>
      <c r="L503">
        <v>119.234094</v>
      </c>
      <c r="M503">
        <v>5.6207070000000003</v>
      </c>
    </row>
    <row r="504" spans="1:15" x14ac:dyDescent="0.25">
      <c r="A504">
        <v>503</v>
      </c>
      <c r="B504">
        <v>104.25797700000001</v>
      </c>
      <c r="C504">
        <v>7.9667680000000001</v>
      </c>
      <c r="D504">
        <v>101.810857</v>
      </c>
      <c r="E504">
        <v>10.752677</v>
      </c>
      <c r="L504">
        <v>119.234094</v>
      </c>
      <c r="M504">
        <v>5.6207070000000003</v>
      </c>
    </row>
    <row r="505" spans="1:15" x14ac:dyDescent="0.25">
      <c r="A505">
        <v>504</v>
      </c>
      <c r="B505">
        <v>104.25797700000001</v>
      </c>
      <c r="C505">
        <v>7.9667680000000001</v>
      </c>
      <c r="D505">
        <v>101.810857</v>
      </c>
      <c r="E505">
        <v>10.752677</v>
      </c>
      <c r="L505">
        <v>119.234094</v>
      </c>
      <c r="M505">
        <v>5.6207070000000003</v>
      </c>
    </row>
    <row r="506" spans="1:15" x14ac:dyDescent="0.25">
      <c r="A506">
        <v>505</v>
      </c>
      <c r="B506">
        <v>104.25797700000001</v>
      </c>
      <c r="C506">
        <v>7.9667680000000001</v>
      </c>
      <c r="D506">
        <v>101.810857</v>
      </c>
      <c r="E506">
        <v>10.752677</v>
      </c>
      <c r="L506">
        <v>119.234094</v>
      </c>
      <c r="M506">
        <v>5.6207070000000003</v>
      </c>
      <c r="N506">
        <v>113.31222200000002</v>
      </c>
      <c r="O506">
        <v>9.03505</v>
      </c>
    </row>
    <row r="507" spans="1:15" x14ac:dyDescent="0.25">
      <c r="A507">
        <v>506</v>
      </c>
      <c r="B507">
        <v>104.25797700000001</v>
      </c>
      <c r="C507">
        <v>7.9667680000000001</v>
      </c>
      <c r="D507">
        <v>101.810857</v>
      </c>
      <c r="E507">
        <v>10.752677</v>
      </c>
      <c r="L507">
        <v>119.234094</v>
      </c>
      <c r="M507">
        <v>5.6207070000000003</v>
      </c>
      <c r="N507">
        <v>113.458989</v>
      </c>
      <c r="O507">
        <v>9.1886360000000007</v>
      </c>
    </row>
    <row r="508" spans="1:15" x14ac:dyDescent="0.25">
      <c r="A508">
        <v>507</v>
      </c>
      <c r="B508">
        <v>104.25797700000001</v>
      </c>
      <c r="C508">
        <v>7.9667680000000001</v>
      </c>
      <c r="D508">
        <v>101.810857</v>
      </c>
      <c r="E508">
        <v>10.752677</v>
      </c>
      <c r="L508">
        <v>119.234094</v>
      </c>
      <c r="M508">
        <v>5.6207070000000003</v>
      </c>
      <c r="N508">
        <v>113.458989</v>
      </c>
      <c r="O508">
        <v>9.1886360000000007</v>
      </c>
    </row>
    <row r="509" spans="1:15" x14ac:dyDescent="0.25">
      <c r="A509">
        <v>508</v>
      </c>
      <c r="B509">
        <v>104.25797700000001</v>
      </c>
      <c r="C509">
        <v>7.9667680000000001</v>
      </c>
      <c r="D509">
        <v>101.810857</v>
      </c>
      <c r="E509">
        <v>10.752677</v>
      </c>
      <c r="L509">
        <v>119.234094</v>
      </c>
      <c r="M509">
        <v>5.6207070000000003</v>
      </c>
      <c r="N509">
        <v>113.458989</v>
      </c>
      <c r="O509">
        <v>9.1886360000000007</v>
      </c>
    </row>
    <row r="510" spans="1:15" x14ac:dyDescent="0.25">
      <c r="A510">
        <v>509</v>
      </c>
      <c r="B510">
        <v>104.25797700000001</v>
      </c>
      <c r="C510">
        <v>7.9667680000000001</v>
      </c>
      <c r="D510">
        <v>101.810857</v>
      </c>
      <c r="E510">
        <v>10.752677</v>
      </c>
      <c r="L510">
        <v>119.234094</v>
      </c>
      <c r="M510">
        <v>5.6207070000000003</v>
      </c>
      <c r="N510">
        <v>113.458989</v>
      </c>
      <c r="O510">
        <v>9.1886360000000007</v>
      </c>
    </row>
    <row r="511" spans="1:15" x14ac:dyDescent="0.25">
      <c r="A511">
        <v>510</v>
      </c>
      <c r="B511">
        <v>104.25797700000001</v>
      </c>
      <c r="C511">
        <v>7.9667680000000001</v>
      </c>
      <c r="D511">
        <v>101.810857</v>
      </c>
      <c r="E511">
        <v>10.752677</v>
      </c>
      <c r="L511">
        <v>119.234094</v>
      </c>
      <c r="M511">
        <v>5.6207070000000003</v>
      </c>
      <c r="N511">
        <v>113.458989</v>
      </c>
      <c r="O511">
        <v>9.1886360000000007</v>
      </c>
    </row>
    <row r="512" spans="1:15" x14ac:dyDescent="0.25">
      <c r="A512">
        <v>511</v>
      </c>
      <c r="B512">
        <v>104.25797700000001</v>
      </c>
      <c r="C512">
        <v>7.9667680000000001</v>
      </c>
      <c r="D512">
        <v>101.810857</v>
      </c>
      <c r="E512">
        <v>10.752677</v>
      </c>
      <c r="L512">
        <v>119.234094</v>
      </c>
      <c r="M512">
        <v>5.6207070000000003</v>
      </c>
      <c r="N512">
        <v>113.458989</v>
      </c>
      <c r="O512">
        <v>9.1886360000000007</v>
      </c>
    </row>
    <row r="513" spans="1:15" x14ac:dyDescent="0.25">
      <c r="A513">
        <v>512</v>
      </c>
      <c r="B513">
        <v>104.25797700000001</v>
      </c>
      <c r="C513">
        <v>7.9667680000000001</v>
      </c>
      <c r="D513">
        <v>101.810857</v>
      </c>
      <c r="E513">
        <v>10.752677</v>
      </c>
      <c r="L513">
        <v>119.19722100000001</v>
      </c>
      <c r="M513">
        <v>5.8467169999999999</v>
      </c>
      <c r="N513">
        <v>113.458989</v>
      </c>
      <c r="O513">
        <v>9.1886360000000007</v>
      </c>
    </row>
    <row r="514" spans="1:15" x14ac:dyDescent="0.25">
      <c r="A514">
        <v>513</v>
      </c>
      <c r="B514">
        <v>104.25797700000001</v>
      </c>
      <c r="C514">
        <v>7.9667680000000001</v>
      </c>
      <c r="D514">
        <v>101.810857</v>
      </c>
      <c r="E514">
        <v>10.752677</v>
      </c>
      <c r="N514">
        <v>113.458989</v>
      </c>
      <c r="O514">
        <v>9.1886360000000007</v>
      </c>
    </row>
    <row r="515" spans="1:15" x14ac:dyDescent="0.25">
      <c r="A515">
        <v>514</v>
      </c>
      <c r="B515">
        <v>104.25797700000001</v>
      </c>
      <c r="C515">
        <v>7.9667680000000001</v>
      </c>
      <c r="D515">
        <v>101.810857</v>
      </c>
      <c r="E515">
        <v>10.752677</v>
      </c>
      <c r="N515">
        <v>113.458989</v>
      </c>
      <c r="O515">
        <v>9.1886360000000007</v>
      </c>
    </row>
    <row r="516" spans="1:15" x14ac:dyDescent="0.25">
      <c r="A516">
        <v>515</v>
      </c>
      <c r="B516">
        <v>104.25797700000001</v>
      </c>
      <c r="C516">
        <v>7.9667680000000001</v>
      </c>
      <c r="D516">
        <v>101.810857</v>
      </c>
      <c r="E516">
        <v>10.752677</v>
      </c>
      <c r="N516">
        <v>113.458989</v>
      </c>
      <c r="O516">
        <v>9.1886360000000007</v>
      </c>
    </row>
    <row r="517" spans="1:15" x14ac:dyDescent="0.25">
      <c r="A517">
        <v>516</v>
      </c>
      <c r="B517">
        <v>104.25797700000001</v>
      </c>
      <c r="C517">
        <v>7.9667680000000001</v>
      </c>
      <c r="D517">
        <v>101.810857</v>
      </c>
      <c r="E517">
        <v>10.752677</v>
      </c>
      <c r="N517">
        <v>113.458989</v>
      </c>
      <c r="O517">
        <v>9.1886360000000007</v>
      </c>
    </row>
    <row r="518" spans="1:15" x14ac:dyDescent="0.25">
      <c r="A518">
        <v>517</v>
      </c>
      <c r="B518">
        <v>104.25797700000001</v>
      </c>
      <c r="C518">
        <v>7.9667680000000001</v>
      </c>
      <c r="D518">
        <v>101.810857</v>
      </c>
      <c r="E518">
        <v>10.752677</v>
      </c>
      <c r="N518">
        <v>113.458989</v>
      </c>
      <c r="O518">
        <v>9.1886360000000007</v>
      </c>
    </row>
    <row r="519" spans="1:15" x14ac:dyDescent="0.25">
      <c r="A519">
        <v>518</v>
      </c>
      <c r="B519">
        <v>104.25797700000001</v>
      </c>
      <c r="C519">
        <v>7.9667680000000001</v>
      </c>
      <c r="D519">
        <v>101.810857</v>
      </c>
      <c r="E519">
        <v>10.752677</v>
      </c>
      <c r="N519">
        <v>113.458989</v>
      </c>
      <c r="O519">
        <v>9.1886360000000007</v>
      </c>
    </row>
    <row r="520" spans="1:15" x14ac:dyDescent="0.25">
      <c r="A520">
        <v>519</v>
      </c>
      <c r="B520">
        <v>104.38444600000001</v>
      </c>
      <c r="C520">
        <v>8.0506060000000002</v>
      </c>
      <c r="D520">
        <v>101.810857</v>
      </c>
      <c r="E520">
        <v>10.752677</v>
      </c>
      <c r="N520">
        <v>113.458989</v>
      </c>
      <c r="O520">
        <v>9.1886360000000007</v>
      </c>
    </row>
    <row r="521" spans="1:15" x14ac:dyDescent="0.25">
      <c r="A521">
        <v>520</v>
      </c>
      <c r="D521">
        <v>101.810857</v>
      </c>
      <c r="E521">
        <v>10.752677</v>
      </c>
      <c r="N521">
        <v>113.458989</v>
      </c>
      <c r="O521">
        <v>9.1886360000000007</v>
      </c>
    </row>
    <row r="522" spans="1:15" x14ac:dyDescent="0.25">
      <c r="A522">
        <v>521</v>
      </c>
      <c r="D522">
        <v>101.810857</v>
      </c>
      <c r="E522">
        <v>10.752677</v>
      </c>
      <c r="N522">
        <v>113.458989</v>
      </c>
      <c r="O522">
        <v>9.1886360000000007</v>
      </c>
    </row>
    <row r="523" spans="1:15" x14ac:dyDescent="0.25">
      <c r="A523">
        <v>522</v>
      </c>
      <c r="D523">
        <v>101.810857</v>
      </c>
      <c r="E523">
        <v>10.752677</v>
      </c>
      <c r="N523">
        <v>113.458989</v>
      </c>
      <c r="O523">
        <v>9.1886360000000007</v>
      </c>
    </row>
    <row r="524" spans="1:15" x14ac:dyDescent="0.25">
      <c r="A524">
        <v>523</v>
      </c>
      <c r="D524">
        <v>101.810857</v>
      </c>
      <c r="E524">
        <v>10.752677</v>
      </c>
      <c r="N524">
        <v>113.458989</v>
      </c>
      <c r="O524">
        <v>9.1886360000000007</v>
      </c>
    </row>
    <row r="525" spans="1:15" x14ac:dyDescent="0.25">
      <c r="A525">
        <v>524</v>
      </c>
      <c r="D525">
        <v>101.810857</v>
      </c>
      <c r="E525">
        <v>10.752677</v>
      </c>
      <c r="N525">
        <v>113.458989</v>
      </c>
      <c r="O525">
        <v>9.1886360000000007</v>
      </c>
    </row>
    <row r="526" spans="1:15" x14ac:dyDescent="0.25">
      <c r="A526">
        <v>525</v>
      </c>
      <c r="D526">
        <v>101.810857</v>
      </c>
      <c r="E526">
        <v>10.752677</v>
      </c>
      <c r="N526">
        <v>113.458989</v>
      </c>
      <c r="O526">
        <v>9.1886360000000007</v>
      </c>
    </row>
    <row r="527" spans="1:15" x14ac:dyDescent="0.25">
      <c r="A527">
        <v>526</v>
      </c>
      <c r="D527">
        <v>101.810857</v>
      </c>
      <c r="E527">
        <v>10.752677</v>
      </c>
      <c r="N527">
        <v>113.458989</v>
      </c>
      <c r="O527">
        <v>9.1886360000000007</v>
      </c>
    </row>
    <row r="528" spans="1:15" x14ac:dyDescent="0.25">
      <c r="A528">
        <v>527</v>
      </c>
      <c r="D528">
        <v>101.810857</v>
      </c>
      <c r="E528">
        <v>10.752677</v>
      </c>
      <c r="F528">
        <v>108.69535100000002</v>
      </c>
      <c r="G528">
        <v>6.9701009999999997</v>
      </c>
      <c r="N528">
        <v>113.458989</v>
      </c>
      <c r="O528">
        <v>9.1886360000000007</v>
      </c>
    </row>
    <row r="529" spans="1:15" x14ac:dyDescent="0.25">
      <c r="A529">
        <v>528</v>
      </c>
      <c r="D529">
        <v>101.810857</v>
      </c>
      <c r="E529">
        <v>10.752677</v>
      </c>
      <c r="F529">
        <v>108.613786</v>
      </c>
      <c r="G529">
        <v>6.7448490000000003</v>
      </c>
      <c r="N529">
        <v>113.458989</v>
      </c>
      <c r="O529">
        <v>9.1886360000000007</v>
      </c>
    </row>
    <row r="530" spans="1:15" x14ac:dyDescent="0.25">
      <c r="A530">
        <v>529</v>
      </c>
      <c r="D530">
        <v>101.810857</v>
      </c>
      <c r="E530">
        <v>10.752677</v>
      </c>
      <c r="F530">
        <v>108.613786</v>
      </c>
      <c r="G530">
        <v>6.7448490000000003</v>
      </c>
      <c r="N530">
        <v>113.458989</v>
      </c>
      <c r="O530">
        <v>9.1886360000000007</v>
      </c>
    </row>
    <row r="531" spans="1:15" x14ac:dyDescent="0.25">
      <c r="A531">
        <v>530</v>
      </c>
      <c r="B531">
        <v>95.423940000000002</v>
      </c>
      <c r="C531">
        <v>8.5682329999999993</v>
      </c>
      <c r="D531">
        <v>101.810857</v>
      </c>
      <c r="E531">
        <v>10.752677</v>
      </c>
      <c r="F531">
        <v>108.613786</v>
      </c>
      <c r="G531">
        <v>6.7448490000000003</v>
      </c>
      <c r="N531">
        <v>113.458989</v>
      </c>
      <c r="O531">
        <v>9.1886360000000007</v>
      </c>
    </row>
    <row r="532" spans="1:15" x14ac:dyDescent="0.25">
      <c r="A532">
        <v>531</v>
      </c>
      <c r="B532">
        <v>95.301669000000004</v>
      </c>
      <c r="C532">
        <v>8.4555050000000005</v>
      </c>
      <c r="D532">
        <v>101.810857</v>
      </c>
      <c r="E532">
        <v>10.752677</v>
      </c>
      <c r="F532">
        <v>108.613786</v>
      </c>
      <c r="G532">
        <v>6.7448490000000003</v>
      </c>
      <c r="N532">
        <v>113.458989</v>
      </c>
      <c r="O532">
        <v>9.1886360000000007</v>
      </c>
    </row>
    <row r="533" spans="1:15" x14ac:dyDescent="0.25">
      <c r="A533">
        <v>532</v>
      </c>
      <c r="B533">
        <v>95.301669000000004</v>
      </c>
      <c r="C533">
        <v>8.4555050000000005</v>
      </c>
      <c r="D533">
        <v>101.810857</v>
      </c>
      <c r="E533">
        <v>10.752677</v>
      </c>
      <c r="F533">
        <v>108.613786</v>
      </c>
      <c r="G533">
        <v>6.7448490000000003</v>
      </c>
      <c r="N533">
        <v>113.458989</v>
      </c>
      <c r="O533">
        <v>9.1886360000000007</v>
      </c>
    </row>
    <row r="534" spans="1:15" x14ac:dyDescent="0.25">
      <c r="A534">
        <v>533</v>
      </c>
      <c r="B534">
        <v>95.301669000000004</v>
      </c>
      <c r="C534">
        <v>8.4555050000000005</v>
      </c>
      <c r="D534">
        <v>101.810857</v>
      </c>
      <c r="E534">
        <v>10.752677</v>
      </c>
      <c r="F534">
        <v>108.613786</v>
      </c>
      <c r="G534">
        <v>6.7448490000000003</v>
      </c>
      <c r="N534">
        <v>113.458989</v>
      </c>
      <c r="O534">
        <v>9.1886360000000007</v>
      </c>
    </row>
    <row r="535" spans="1:15" x14ac:dyDescent="0.25">
      <c r="A535">
        <v>534</v>
      </c>
      <c r="B535">
        <v>95.301669000000004</v>
      </c>
      <c r="C535">
        <v>8.4555050000000005</v>
      </c>
      <c r="D535">
        <v>101.810857</v>
      </c>
      <c r="E535">
        <v>10.752677</v>
      </c>
      <c r="F535">
        <v>108.613786</v>
      </c>
      <c r="G535">
        <v>6.7448490000000003</v>
      </c>
      <c r="N535">
        <v>113.458989</v>
      </c>
      <c r="O535">
        <v>9.1886360000000007</v>
      </c>
    </row>
    <row r="536" spans="1:15" x14ac:dyDescent="0.25">
      <c r="A536">
        <v>535</v>
      </c>
      <c r="B536">
        <v>95.301669000000004</v>
      </c>
      <c r="C536">
        <v>8.4555050000000005</v>
      </c>
      <c r="D536">
        <v>101.810857</v>
      </c>
      <c r="E536">
        <v>10.752677</v>
      </c>
      <c r="F536">
        <v>108.613786</v>
      </c>
      <c r="G536">
        <v>6.7448490000000003</v>
      </c>
      <c r="N536">
        <v>113.458989</v>
      </c>
      <c r="O536">
        <v>9.1886360000000007</v>
      </c>
    </row>
    <row r="537" spans="1:15" x14ac:dyDescent="0.25">
      <c r="A537">
        <v>536</v>
      </c>
      <c r="B537">
        <v>95.301669000000004</v>
      </c>
      <c r="C537">
        <v>8.4555050000000005</v>
      </c>
      <c r="D537">
        <v>101.810857</v>
      </c>
      <c r="E537">
        <v>10.752677</v>
      </c>
      <c r="F537">
        <v>108.613786</v>
      </c>
      <c r="G537">
        <v>6.7448490000000003</v>
      </c>
      <c r="N537">
        <v>113.458989</v>
      </c>
      <c r="O537">
        <v>9.1886360000000007</v>
      </c>
    </row>
    <row r="538" spans="1:15" x14ac:dyDescent="0.25">
      <c r="A538">
        <v>537</v>
      </c>
      <c r="B538">
        <v>95.301669000000004</v>
      </c>
      <c r="C538">
        <v>8.4555050000000005</v>
      </c>
      <c r="D538">
        <v>101.80530300000001</v>
      </c>
      <c r="E538">
        <v>10.746717</v>
      </c>
      <c r="F538">
        <v>108.613786</v>
      </c>
      <c r="G538">
        <v>6.7448490000000003</v>
      </c>
      <c r="N538">
        <v>113.31222200000002</v>
      </c>
      <c r="O538">
        <v>9.03505</v>
      </c>
    </row>
    <row r="539" spans="1:15" x14ac:dyDescent="0.25">
      <c r="A539">
        <v>538</v>
      </c>
      <c r="B539">
        <v>95.301669000000004</v>
      </c>
      <c r="C539">
        <v>8.4555050000000005</v>
      </c>
      <c r="D539">
        <v>101.80530300000001</v>
      </c>
      <c r="E539">
        <v>10.746717</v>
      </c>
      <c r="F539">
        <v>108.613786</v>
      </c>
      <c r="G539">
        <v>6.7448490000000003</v>
      </c>
    </row>
    <row r="540" spans="1:15" x14ac:dyDescent="0.25">
      <c r="A540">
        <v>539</v>
      </c>
      <c r="B540">
        <v>95.301669000000004</v>
      </c>
      <c r="C540">
        <v>8.4555050000000005</v>
      </c>
      <c r="F540">
        <v>108.613786</v>
      </c>
      <c r="G540">
        <v>6.7448490000000003</v>
      </c>
    </row>
    <row r="541" spans="1:15" x14ac:dyDescent="0.25">
      <c r="A541">
        <v>540</v>
      </c>
      <c r="B541">
        <v>95.301669000000004</v>
      </c>
      <c r="C541">
        <v>8.4555050000000005</v>
      </c>
      <c r="F541">
        <v>108.613786</v>
      </c>
      <c r="G541">
        <v>6.7448490000000003</v>
      </c>
    </row>
    <row r="542" spans="1:15" x14ac:dyDescent="0.25">
      <c r="A542">
        <v>541</v>
      </c>
      <c r="B542">
        <v>95.301669000000004</v>
      </c>
      <c r="C542">
        <v>8.4555050000000005</v>
      </c>
      <c r="F542">
        <v>108.613786</v>
      </c>
      <c r="G542">
        <v>6.7448490000000003</v>
      </c>
    </row>
    <row r="543" spans="1:15" x14ac:dyDescent="0.25">
      <c r="A543">
        <v>542</v>
      </c>
      <c r="B543">
        <v>95.301669000000004</v>
      </c>
      <c r="C543">
        <v>8.4555050000000005</v>
      </c>
      <c r="F543">
        <v>108.613786</v>
      </c>
      <c r="G543">
        <v>6.7448490000000003</v>
      </c>
    </row>
    <row r="544" spans="1:15" x14ac:dyDescent="0.25">
      <c r="A544">
        <v>543</v>
      </c>
      <c r="B544">
        <v>95.301669000000004</v>
      </c>
      <c r="C544">
        <v>8.4555050000000005</v>
      </c>
      <c r="F544">
        <v>108.613786</v>
      </c>
      <c r="G544">
        <v>6.7448490000000003</v>
      </c>
    </row>
    <row r="545" spans="1:9" x14ac:dyDescent="0.25">
      <c r="A545">
        <v>544</v>
      </c>
      <c r="B545">
        <v>95.301669000000004</v>
      </c>
      <c r="C545">
        <v>8.4555050000000005</v>
      </c>
      <c r="F545">
        <v>108.613786</v>
      </c>
      <c r="G545">
        <v>6.7448490000000003</v>
      </c>
    </row>
    <row r="546" spans="1:9" x14ac:dyDescent="0.25">
      <c r="A546">
        <v>545</v>
      </c>
      <c r="B546">
        <v>95.301669000000004</v>
      </c>
      <c r="C546">
        <v>8.5043939999999996</v>
      </c>
      <c r="F546">
        <v>108.613786</v>
      </c>
      <c r="G546">
        <v>6.7448490000000003</v>
      </c>
    </row>
    <row r="547" spans="1:9" x14ac:dyDescent="0.25">
      <c r="A547">
        <v>546</v>
      </c>
      <c r="B547">
        <v>95.301669000000004</v>
      </c>
      <c r="C547">
        <v>8.5043939999999996</v>
      </c>
      <c r="F547">
        <v>108.613786</v>
      </c>
      <c r="G547">
        <v>6.7448490000000003</v>
      </c>
    </row>
    <row r="548" spans="1:9" x14ac:dyDescent="0.25">
      <c r="A548">
        <v>547</v>
      </c>
      <c r="B548">
        <v>95.301669000000004</v>
      </c>
      <c r="C548">
        <v>8.5043939999999996</v>
      </c>
      <c r="F548">
        <v>108.613786</v>
      </c>
      <c r="G548">
        <v>6.7448490000000003</v>
      </c>
    </row>
    <row r="549" spans="1:9" x14ac:dyDescent="0.25">
      <c r="A549">
        <v>548</v>
      </c>
      <c r="B549">
        <v>95.301669000000004</v>
      </c>
      <c r="C549">
        <v>8.5043939999999996</v>
      </c>
      <c r="D549">
        <v>90.171717999999998</v>
      </c>
      <c r="E549">
        <v>9.8513129999999993</v>
      </c>
      <c r="F549">
        <v>108.613786</v>
      </c>
      <c r="G549">
        <v>6.7448490000000003</v>
      </c>
    </row>
    <row r="550" spans="1:9" x14ac:dyDescent="0.25">
      <c r="A550">
        <v>549</v>
      </c>
      <c r="B550">
        <v>95.301669000000004</v>
      </c>
      <c r="C550">
        <v>8.5043939999999996</v>
      </c>
      <c r="D550">
        <v>90.162778000000003</v>
      </c>
      <c r="E550">
        <v>9.8240400000000001</v>
      </c>
      <c r="F550">
        <v>108.613786</v>
      </c>
      <c r="G550">
        <v>6.7448490000000003</v>
      </c>
      <c r="H550">
        <v>102.04424400000001</v>
      </c>
      <c r="I550">
        <v>10.128385</v>
      </c>
    </row>
    <row r="551" spans="1:9" x14ac:dyDescent="0.25">
      <c r="A551">
        <v>550</v>
      </c>
      <c r="B551">
        <v>95.301669000000004</v>
      </c>
      <c r="C551">
        <v>8.5043939999999996</v>
      </c>
      <c r="D551">
        <v>90.162778000000003</v>
      </c>
      <c r="E551">
        <v>9.8240400000000001</v>
      </c>
      <c r="F551">
        <v>108.613786</v>
      </c>
      <c r="G551">
        <v>6.7448490000000003</v>
      </c>
      <c r="H551">
        <v>101.95772600000001</v>
      </c>
      <c r="I551">
        <v>10.263939000000001</v>
      </c>
    </row>
    <row r="552" spans="1:9" x14ac:dyDescent="0.25">
      <c r="A552">
        <v>551</v>
      </c>
      <c r="B552">
        <v>95.301669000000004</v>
      </c>
      <c r="C552">
        <v>8.5043939999999996</v>
      </c>
      <c r="D552">
        <v>90.162778000000003</v>
      </c>
      <c r="E552">
        <v>9.8240400000000001</v>
      </c>
      <c r="F552">
        <v>108.613786</v>
      </c>
      <c r="G552">
        <v>6.7448490000000003</v>
      </c>
      <c r="H552">
        <v>101.95772600000001</v>
      </c>
      <c r="I552">
        <v>10.263939000000001</v>
      </c>
    </row>
    <row r="553" spans="1:9" x14ac:dyDescent="0.25">
      <c r="A553">
        <v>552</v>
      </c>
      <c r="B553">
        <v>95.301669000000004</v>
      </c>
      <c r="C553">
        <v>8.5043939999999996</v>
      </c>
      <c r="D553">
        <v>90.162778000000003</v>
      </c>
      <c r="E553">
        <v>9.8240400000000001</v>
      </c>
      <c r="F553">
        <v>108.613786</v>
      </c>
      <c r="G553">
        <v>6.7448490000000003</v>
      </c>
      <c r="H553">
        <v>101.95772600000001</v>
      </c>
      <c r="I553">
        <v>10.263939000000001</v>
      </c>
    </row>
    <row r="554" spans="1:9" x14ac:dyDescent="0.25">
      <c r="A554">
        <v>553</v>
      </c>
      <c r="B554">
        <v>95.301669000000004</v>
      </c>
      <c r="C554">
        <v>8.5043939999999996</v>
      </c>
      <c r="D554">
        <v>90.162778000000003</v>
      </c>
      <c r="E554">
        <v>9.8240400000000001</v>
      </c>
      <c r="F554">
        <v>108.613786</v>
      </c>
      <c r="G554">
        <v>6.7448490000000003</v>
      </c>
      <c r="H554">
        <v>101.95772600000001</v>
      </c>
      <c r="I554">
        <v>10.263939000000001</v>
      </c>
    </row>
    <row r="555" spans="1:9" x14ac:dyDescent="0.25">
      <c r="A555">
        <v>554</v>
      </c>
      <c r="B555">
        <v>95.423940000000002</v>
      </c>
      <c r="C555">
        <v>8.5682329999999993</v>
      </c>
      <c r="D555">
        <v>90.162778000000003</v>
      </c>
      <c r="E555">
        <v>9.8240400000000001</v>
      </c>
      <c r="F555">
        <v>108.613786</v>
      </c>
      <c r="G555">
        <v>6.7448490000000003</v>
      </c>
      <c r="H555">
        <v>101.95772600000001</v>
      </c>
      <c r="I555">
        <v>10.263939000000001</v>
      </c>
    </row>
    <row r="556" spans="1:9" x14ac:dyDescent="0.25">
      <c r="A556">
        <v>555</v>
      </c>
      <c r="D556">
        <v>90.162778000000003</v>
      </c>
      <c r="E556">
        <v>9.8240400000000001</v>
      </c>
      <c r="F556">
        <v>108.69535100000002</v>
      </c>
      <c r="G556">
        <v>6.9701009999999997</v>
      </c>
      <c r="H556">
        <v>101.95772600000001</v>
      </c>
      <c r="I556">
        <v>10.263939000000001</v>
      </c>
    </row>
    <row r="557" spans="1:9" x14ac:dyDescent="0.25">
      <c r="A557">
        <v>556</v>
      </c>
      <c r="D557">
        <v>90.162778000000003</v>
      </c>
      <c r="E557">
        <v>9.8240400000000001</v>
      </c>
      <c r="F557">
        <v>108.69535100000002</v>
      </c>
      <c r="G557">
        <v>6.9701009999999997</v>
      </c>
      <c r="H557">
        <v>101.95772600000001</v>
      </c>
      <c r="I557">
        <v>10.263939000000001</v>
      </c>
    </row>
    <row r="558" spans="1:9" x14ac:dyDescent="0.25">
      <c r="A558">
        <v>557</v>
      </c>
      <c r="D558">
        <v>90.162778000000003</v>
      </c>
      <c r="E558">
        <v>9.8240400000000001</v>
      </c>
      <c r="F558">
        <v>108.69535100000002</v>
      </c>
      <c r="G558">
        <v>6.9701009999999997</v>
      </c>
      <c r="H558">
        <v>101.95772600000001</v>
      </c>
      <c r="I558">
        <v>10.263939000000001</v>
      </c>
    </row>
    <row r="559" spans="1:9" x14ac:dyDescent="0.25">
      <c r="A559">
        <v>558</v>
      </c>
      <c r="D559">
        <v>90.162778000000003</v>
      </c>
      <c r="E559">
        <v>9.8240400000000001</v>
      </c>
      <c r="F559">
        <v>108.69535100000002</v>
      </c>
      <c r="G559">
        <v>6.9701009999999997</v>
      </c>
      <c r="H559">
        <v>101.95772600000001</v>
      </c>
      <c r="I559">
        <v>10.263939000000001</v>
      </c>
    </row>
    <row r="560" spans="1:9" x14ac:dyDescent="0.25">
      <c r="A560">
        <v>559</v>
      </c>
      <c r="D560">
        <v>90.162778000000003</v>
      </c>
      <c r="E560">
        <v>9.8240400000000001</v>
      </c>
      <c r="H560">
        <v>101.95772600000001</v>
      </c>
      <c r="I560">
        <v>10.263939000000001</v>
      </c>
    </row>
    <row r="561" spans="1:9" x14ac:dyDescent="0.25">
      <c r="A561">
        <v>560</v>
      </c>
      <c r="D561">
        <v>90.162778000000003</v>
      </c>
      <c r="E561">
        <v>9.8240400000000001</v>
      </c>
      <c r="H561">
        <v>101.95772600000001</v>
      </c>
      <c r="I561">
        <v>10.263939000000001</v>
      </c>
    </row>
    <row r="562" spans="1:9" x14ac:dyDescent="0.25">
      <c r="A562">
        <v>561</v>
      </c>
      <c r="D562">
        <v>90.162778000000003</v>
      </c>
      <c r="E562">
        <v>9.8240400000000001</v>
      </c>
      <c r="H562">
        <v>101.95772600000001</v>
      </c>
      <c r="I562">
        <v>10.263939000000001</v>
      </c>
    </row>
    <row r="563" spans="1:9" x14ac:dyDescent="0.25">
      <c r="A563">
        <v>562</v>
      </c>
      <c r="D563">
        <v>90.162778000000003</v>
      </c>
      <c r="E563">
        <v>9.8240400000000001</v>
      </c>
      <c r="H563">
        <v>101.95772600000001</v>
      </c>
      <c r="I563">
        <v>10.263939000000001</v>
      </c>
    </row>
    <row r="564" spans="1:9" x14ac:dyDescent="0.25">
      <c r="A564">
        <v>563</v>
      </c>
      <c r="D564">
        <v>90.162778000000003</v>
      </c>
      <c r="E564">
        <v>9.8240400000000001</v>
      </c>
      <c r="H564">
        <v>101.95772600000001</v>
      </c>
      <c r="I564">
        <v>10.263939000000001</v>
      </c>
    </row>
    <row r="565" spans="1:9" x14ac:dyDescent="0.25">
      <c r="A565">
        <v>564</v>
      </c>
      <c r="D565">
        <v>90.162778000000003</v>
      </c>
      <c r="E565">
        <v>9.8240400000000001</v>
      </c>
      <c r="H565">
        <v>101.95772600000001</v>
      </c>
      <c r="I565">
        <v>10.263939000000001</v>
      </c>
    </row>
    <row r="566" spans="1:9" x14ac:dyDescent="0.25">
      <c r="A566">
        <v>565</v>
      </c>
      <c r="D566">
        <v>90.162778000000003</v>
      </c>
      <c r="E566">
        <v>9.8240400000000001</v>
      </c>
      <c r="H566">
        <v>101.95772600000001</v>
      </c>
      <c r="I566">
        <v>10.263939000000001</v>
      </c>
    </row>
    <row r="567" spans="1:9" x14ac:dyDescent="0.25">
      <c r="A567">
        <v>566</v>
      </c>
      <c r="D567">
        <v>90.162778000000003</v>
      </c>
      <c r="E567">
        <v>9.8240400000000001</v>
      </c>
      <c r="H567">
        <v>101.95772600000001</v>
      </c>
      <c r="I567">
        <v>10.263939000000001</v>
      </c>
    </row>
    <row r="568" spans="1:9" x14ac:dyDescent="0.25">
      <c r="A568">
        <v>567</v>
      </c>
      <c r="D568">
        <v>90.162778000000003</v>
      </c>
      <c r="E568">
        <v>9.8240400000000001</v>
      </c>
      <c r="H568">
        <v>101.95772600000001</v>
      </c>
      <c r="I568">
        <v>10.263939000000001</v>
      </c>
    </row>
    <row r="569" spans="1:9" x14ac:dyDescent="0.25">
      <c r="A569">
        <v>568</v>
      </c>
      <c r="B569">
        <v>84.14878800000001</v>
      </c>
      <c r="C569">
        <v>7.3148989999999996</v>
      </c>
      <c r="D569">
        <v>90.162778000000003</v>
      </c>
      <c r="E569">
        <v>9.8240400000000001</v>
      </c>
      <c r="H569">
        <v>101.95772600000001</v>
      </c>
      <c r="I569">
        <v>10.263939000000001</v>
      </c>
    </row>
    <row r="570" spans="1:9" x14ac:dyDescent="0.25">
      <c r="A570">
        <v>569</v>
      </c>
      <c r="B570">
        <v>84.093990000000005</v>
      </c>
      <c r="C570">
        <v>7.2825249999999997</v>
      </c>
      <c r="D570">
        <v>90.162778000000003</v>
      </c>
      <c r="E570">
        <v>9.8240400000000001</v>
      </c>
      <c r="H570">
        <v>101.95772600000001</v>
      </c>
      <c r="I570">
        <v>10.263939000000001</v>
      </c>
    </row>
    <row r="571" spans="1:9" x14ac:dyDescent="0.25">
      <c r="A571">
        <v>570</v>
      </c>
      <c r="B571">
        <v>84.093990000000005</v>
      </c>
      <c r="C571">
        <v>7.2825249999999997</v>
      </c>
      <c r="D571">
        <v>90.162778000000003</v>
      </c>
      <c r="E571">
        <v>9.8240400000000001</v>
      </c>
      <c r="H571">
        <v>101.95772600000001</v>
      </c>
      <c r="I571">
        <v>10.263939000000001</v>
      </c>
    </row>
    <row r="572" spans="1:9" x14ac:dyDescent="0.25">
      <c r="A572">
        <v>571</v>
      </c>
      <c r="B572">
        <v>84.093990000000005</v>
      </c>
      <c r="C572">
        <v>7.2825249999999997</v>
      </c>
      <c r="D572">
        <v>90.162778000000003</v>
      </c>
      <c r="E572">
        <v>9.8240400000000001</v>
      </c>
      <c r="H572">
        <v>101.95772600000001</v>
      </c>
      <c r="I572">
        <v>10.263939000000001</v>
      </c>
    </row>
    <row r="573" spans="1:9" x14ac:dyDescent="0.25">
      <c r="A573">
        <v>572</v>
      </c>
      <c r="B573">
        <v>84.093990000000005</v>
      </c>
      <c r="C573">
        <v>7.2825249999999997</v>
      </c>
      <c r="D573">
        <v>90.171717999999998</v>
      </c>
      <c r="E573">
        <v>9.8513129999999993</v>
      </c>
      <c r="H573">
        <v>101.95772600000001</v>
      </c>
      <c r="I573">
        <v>10.263939000000001</v>
      </c>
    </row>
    <row r="574" spans="1:9" x14ac:dyDescent="0.25">
      <c r="A574">
        <v>573</v>
      </c>
      <c r="B574">
        <v>84.093990000000005</v>
      </c>
      <c r="C574">
        <v>7.2825249999999997</v>
      </c>
      <c r="H574">
        <v>101.95772600000001</v>
      </c>
      <c r="I574">
        <v>10.263939000000001</v>
      </c>
    </row>
    <row r="575" spans="1:9" x14ac:dyDescent="0.25">
      <c r="A575">
        <v>574</v>
      </c>
      <c r="B575">
        <v>84.093990000000005</v>
      </c>
      <c r="C575">
        <v>7.2825249999999997</v>
      </c>
      <c r="F575">
        <v>94.465859000000009</v>
      </c>
      <c r="G575">
        <v>7.4789899999999996</v>
      </c>
      <c r="H575">
        <v>101.95772600000001</v>
      </c>
      <c r="I575">
        <v>10.263939000000001</v>
      </c>
    </row>
    <row r="576" spans="1:9" x14ac:dyDescent="0.25">
      <c r="A576">
        <v>575</v>
      </c>
      <c r="B576">
        <v>84.093990000000005</v>
      </c>
      <c r="C576">
        <v>7.2825249999999997</v>
      </c>
      <c r="F576">
        <v>94.469647000000009</v>
      </c>
      <c r="G576">
        <v>7.3802519999999996</v>
      </c>
      <c r="H576">
        <v>101.95772600000001</v>
      </c>
      <c r="I576">
        <v>10.263939000000001</v>
      </c>
    </row>
    <row r="577" spans="1:9" x14ac:dyDescent="0.25">
      <c r="A577">
        <v>576</v>
      </c>
      <c r="B577">
        <v>84.093990000000005</v>
      </c>
      <c r="C577">
        <v>7.2825249999999997</v>
      </c>
      <c r="F577">
        <v>94.469647000000009</v>
      </c>
      <c r="G577">
        <v>7.3802519999999996</v>
      </c>
      <c r="H577">
        <v>101.95772600000001</v>
      </c>
      <c r="I577">
        <v>10.263939000000001</v>
      </c>
    </row>
    <row r="578" spans="1:9" x14ac:dyDescent="0.25">
      <c r="A578">
        <v>577</v>
      </c>
      <c r="B578">
        <v>84.093990000000005</v>
      </c>
      <c r="C578">
        <v>7.2825249999999997</v>
      </c>
      <c r="F578">
        <v>94.469647000000009</v>
      </c>
      <c r="G578">
        <v>7.3802519999999996</v>
      </c>
      <c r="H578">
        <v>101.95772600000001</v>
      </c>
      <c r="I578">
        <v>10.263939000000001</v>
      </c>
    </row>
    <row r="579" spans="1:9" x14ac:dyDescent="0.25">
      <c r="A579">
        <v>578</v>
      </c>
      <c r="B579">
        <v>84.093990000000005</v>
      </c>
      <c r="C579">
        <v>7.2825249999999997</v>
      </c>
      <c r="F579">
        <v>94.469647000000009</v>
      </c>
      <c r="G579">
        <v>7.3802519999999996</v>
      </c>
      <c r="H579">
        <v>102.04424400000001</v>
      </c>
      <c r="I579">
        <v>10.128385</v>
      </c>
    </row>
    <row r="580" spans="1:9" x14ac:dyDescent="0.25">
      <c r="A580">
        <v>579</v>
      </c>
      <c r="B580">
        <v>84.093990000000005</v>
      </c>
      <c r="C580">
        <v>7.2825249999999997</v>
      </c>
      <c r="F580">
        <v>94.469647000000009</v>
      </c>
      <c r="G580">
        <v>7.3802519999999996</v>
      </c>
      <c r="H580">
        <v>102.04424400000001</v>
      </c>
      <c r="I580">
        <v>10.128385</v>
      </c>
    </row>
    <row r="581" spans="1:9" x14ac:dyDescent="0.25">
      <c r="A581">
        <v>580</v>
      </c>
      <c r="B581">
        <v>84.093990000000005</v>
      </c>
      <c r="C581">
        <v>7.2825249999999997</v>
      </c>
      <c r="F581">
        <v>94.469647000000009</v>
      </c>
      <c r="G581">
        <v>7.3802519999999996</v>
      </c>
      <c r="H581">
        <v>102.04424400000001</v>
      </c>
      <c r="I581">
        <v>10.128385</v>
      </c>
    </row>
    <row r="582" spans="1:9" x14ac:dyDescent="0.25">
      <c r="A582">
        <v>581</v>
      </c>
      <c r="B582">
        <v>84.093990000000005</v>
      </c>
      <c r="C582">
        <v>7.2825249999999997</v>
      </c>
      <c r="F582">
        <v>94.469647000000009</v>
      </c>
      <c r="G582">
        <v>7.3802519999999996</v>
      </c>
    </row>
    <row r="583" spans="1:9" x14ac:dyDescent="0.25">
      <c r="A583">
        <v>582</v>
      </c>
      <c r="B583">
        <v>84.093990000000005</v>
      </c>
      <c r="C583">
        <v>7.2825249999999997</v>
      </c>
      <c r="F583">
        <v>94.469647000000009</v>
      </c>
      <c r="G583">
        <v>7.3802519999999996</v>
      </c>
    </row>
    <row r="584" spans="1:9" x14ac:dyDescent="0.25">
      <c r="A584">
        <v>583</v>
      </c>
      <c r="B584">
        <v>84.093990000000005</v>
      </c>
      <c r="C584">
        <v>7.2825249999999997</v>
      </c>
      <c r="D584">
        <v>79.185909000000009</v>
      </c>
      <c r="E584">
        <v>9.2916670000000003</v>
      </c>
      <c r="F584">
        <v>94.469647000000009</v>
      </c>
      <c r="G584">
        <v>7.3802519999999996</v>
      </c>
    </row>
    <row r="585" spans="1:9" x14ac:dyDescent="0.25">
      <c r="A585">
        <v>584</v>
      </c>
      <c r="B585">
        <v>84.093990000000005</v>
      </c>
      <c r="C585">
        <v>7.2825249999999997</v>
      </c>
      <c r="D585">
        <v>79.150909000000013</v>
      </c>
      <c r="E585">
        <v>9.2864140000000006</v>
      </c>
      <c r="F585">
        <v>94.469647000000009</v>
      </c>
      <c r="G585">
        <v>7.3802519999999996</v>
      </c>
    </row>
    <row r="586" spans="1:9" x14ac:dyDescent="0.25">
      <c r="A586">
        <v>585</v>
      </c>
      <c r="B586">
        <v>84.093990000000005</v>
      </c>
      <c r="C586">
        <v>7.2825249999999997</v>
      </c>
      <c r="D586">
        <v>79.150909000000013</v>
      </c>
      <c r="E586">
        <v>9.2864140000000006</v>
      </c>
      <c r="F586">
        <v>94.469647000000009</v>
      </c>
      <c r="G586">
        <v>7.3802519999999996</v>
      </c>
    </row>
    <row r="587" spans="1:9" x14ac:dyDescent="0.25">
      <c r="A587">
        <v>586</v>
      </c>
      <c r="B587">
        <v>84.093990000000005</v>
      </c>
      <c r="C587">
        <v>7.2825249999999997</v>
      </c>
      <c r="D587">
        <v>79.150909000000013</v>
      </c>
      <c r="E587">
        <v>9.2864140000000006</v>
      </c>
      <c r="F587">
        <v>94.469647000000009</v>
      </c>
      <c r="G587">
        <v>7.3802519999999996</v>
      </c>
    </row>
    <row r="588" spans="1:9" x14ac:dyDescent="0.25">
      <c r="A588">
        <v>587</v>
      </c>
      <c r="B588">
        <v>84.093990000000005</v>
      </c>
      <c r="C588">
        <v>7.2825249999999997</v>
      </c>
      <c r="D588">
        <v>79.150909000000013</v>
      </c>
      <c r="E588">
        <v>9.2864140000000006</v>
      </c>
      <c r="F588">
        <v>94.469647000000009</v>
      </c>
      <c r="G588">
        <v>7.3802519999999996</v>
      </c>
    </row>
    <row r="589" spans="1:9" x14ac:dyDescent="0.25">
      <c r="A589">
        <v>588</v>
      </c>
      <c r="B589">
        <v>84.14878800000001</v>
      </c>
      <c r="C589">
        <v>7.3148989999999996</v>
      </c>
      <c r="D589">
        <v>79.150909000000013</v>
      </c>
      <c r="E589">
        <v>9.2864140000000006</v>
      </c>
      <c r="F589">
        <v>94.469647000000009</v>
      </c>
      <c r="G589">
        <v>7.3802519999999996</v>
      </c>
    </row>
    <row r="590" spans="1:9" x14ac:dyDescent="0.25">
      <c r="A590">
        <v>589</v>
      </c>
      <c r="B590">
        <v>84.14878800000001</v>
      </c>
      <c r="C590">
        <v>7.3148989999999996</v>
      </c>
      <c r="D590">
        <v>79.150909000000013</v>
      </c>
      <c r="E590">
        <v>9.2864140000000006</v>
      </c>
      <c r="F590">
        <v>94.469647000000009</v>
      </c>
      <c r="G590">
        <v>7.3802519999999996</v>
      </c>
    </row>
    <row r="591" spans="1:9" x14ac:dyDescent="0.25">
      <c r="A591">
        <v>590</v>
      </c>
      <c r="D591">
        <v>79.150909000000013</v>
      </c>
      <c r="E591">
        <v>9.2864140000000006</v>
      </c>
      <c r="F591">
        <v>94.469647000000009</v>
      </c>
      <c r="G591">
        <v>7.3802519999999996</v>
      </c>
    </row>
    <row r="592" spans="1:9" x14ac:dyDescent="0.25">
      <c r="A592">
        <v>591</v>
      </c>
      <c r="D592">
        <v>79.150909000000013</v>
      </c>
      <c r="E592">
        <v>9.2864140000000006</v>
      </c>
      <c r="F592">
        <v>94.469647000000009</v>
      </c>
      <c r="G592">
        <v>7.3802519999999996</v>
      </c>
    </row>
    <row r="593" spans="1:9" x14ac:dyDescent="0.25">
      <c r="A593">
        <v>592</v>
      </c>
      <c r="D593">
        <v>79.150909000000013</v>
      </c>
      <c r="E593">
        <v>9.2864140000000006</v>
      </c>
      <c r="F593">
        <v>94.469647000000009</v>
      </c>
      <c r="G593">
        <v>7.3802519999999996</v>
      </c>
    </row>
    <row r="594" spans="1:9" x14ac:dyDescent="0.25">
      <c r="A594">
        <v>593</v>
      </c>
      <c r="D594">
        <v>79.150909000000013</v>
      </c>
      <c r="E594">
        <v>9.2864140000000006</v>
      </c>
      <c r="F594">
        <v>94.469647000000009</v>
      </c>
      <c r="G594">
        <v>7.3802519999999996</v>
      </c>
    </row>
    <row r="595" spans="1:9" x14ac:dyDescent="0.25">
      <c r="A595">
        <v>594</v>
      </c>
      <c r="D595">
        <v>79.150909000000013</v>
      </c>
      <c r="E595">
        <v>9.2864140000000006</v>
      </c>
      <c r="F595">
        <v>94.469647000000009</v>
      </c>
      <c r="G595">
        <v>7.3802519999999996</v>
      </c>
    </row>
    <row r="596" spans="1:9" x14ac:dyDescent="0.25">
      <c r="A596">
        <v>595</v>
      </c>
      <c r="D596">
        <v>79.150909000000013</v>
      </c>
      <c r="E596">
        <v>9.2864140000000006</v>
      </c>
      <c r="F596">
        <v>94.465859000000009</v>
      </c>
      <c r="G596">
        <v>7.4789899999999996</v>
      </c>
    </row>
    <row r="597" spans="1:9" x14ac:dyDescent="0.25">
      <c r="A597">
        <v>596</v>
      </c>
      <c r="D597">
        <v>79.150909000000013</v>
      </c>
      <c r="E597">
        <v>9.2864140000000006</v>
      </c>
      <c r="F597">
        <v>94.465859000000009</v>
      </c>
      <c r="G597">
        <v>7.4789899999999996</v>
      </c>
    </row>
    <row r="598" spans="1:9" x14ac:dyDescent="0.25">
      <c r="A598">
        <v>597</v>
      </c>
      <c r="D598">
        <v>79.150909000000013</v>
      </c>
      <c r="E598">
        <v>9.2864140000000006</v>
      </c>
    </row>
    <row r="599" spans="1:9" x14ac:dyDescent="0.25">
      <c r="A599">
        <v>598</v>
      </c>
      <c r="D599">
        <v>79.150909000000013</v>
      </c>
      <c r="E599">
        <v>9.2864140000000006</v>
      </c>
      <c r="H599">
        <v>84.617122000000009</v>
      </c>
      <c r="I599">
        <v>10.053333</v>
      </c>
    </row>
    <row r="600" spans="1:9" x14ac:dyDescent="0.25">
      <c r="A600">
        <v>599</v>
      </c>
      <c r="D600">
        <v>79.150909000000013</v>
      </c>
      <c r="E600">
        <v>9.2864140000000006</v>
      </c>
      <c r="H600">
        <v>84.583434000000011</v>
      </c>
      <c r="I600">
        <v>10.117323000000001</v>
      </c>
    </row>
    <row r="601" spans="1:9" x14ac:dyDescent="0.25">
      <c r="A601">
        <v>600</v>
      </c>
      <c r="D601">
        <v>79.150909000000013</v>
      </c>
      <c r="E601">
        <v>9.2864140000000006</v>
      </c>
      <c r="H601">
        <v>84.583434000000011</v>
      </c>
      <c r="I601">
        <v>10.117323000000001</v>
      </c>
    </row>
    <row r="602" spans="1:9" x14ac:dyDescent="0.25">
      <c r="A602">
        <v>601</v>
      </c>
      <c r="B602">
        <v>73.601516000000004</v>
      </c>
      <c r="C602">
        <v>7.5414640000000004</v>
      </c>
      <c r="D602">
        <v>79.150909000000013</v>
      </c>
      <c r="E602">
        <v>9.2864140000000006</v>
      </c>
      <c r="H602">
        <v>84.583434000000011</v>
      </c>
      <c r="I602">
        <v>10.117323000000001</v>
      </c>
    </row>
    <row r="603" spans="1:9" x14ac:dyDescent="0.25">
      <c r="A603">
        <v>602</v>
      </c>
      <c r="B603">
        <v>73.571566000000004</v>
      </c>
      <c r="C603">
        <v>7.5268680000000003</v>
      </c>
      <c r="D603">
        <v>79.150909000000013</v>
      </c>
      <c r="E603">
        <v>9.2864140000000006</v>
      </c>
      <c r="H603">
        <v>84.583434000000011</v>
      </c>
      <c r="I603">
        <v>10.117323000000001</v>
      </c>
    </row>
    <row r="604" spans="1:9" x14ac:dyDescent="0.25">
      <c r="A604">
        <v>603</v>
      </c>
      <c r="B604">
        <v>73.571566000000004</v>
      </c>
      <c r="C604">
        <v>7.5268680000000003</v>
      </c>
      <c r="D604">
        <v>79.150909000000013</v>
      </c>
      <c r="E604">
        <v>9.2864140000000006</v>
      </c>
      <c r="H604">
        <v>84.583434000000011</v>
      </c>
      <c r="I604">
        <v>10.117323000000001</v>
      </c>
    </row>
    <row r="605" spans="1:9" x14ac:dyDescent="0.25">
      <c r="A605">
        <v>604</v>
      </c>
      <c r="B605">
        <v>73.571566000000004</v>
      </c>
      <c r="C605">
        <v>7.5268680000000003</v>
      </c>
      <c r="D605">
        <v>79.150909000000013</v>
      </c>
      <c r="E605">
        <v>9.2864140000000006</v>
      </c>
      <c r="H605">
        <v>84.583434000000011</v>
      </c>
      <c r="I605">
        <v>10.117323000000001</v>
      </c>
    </row>
    <row r="606" spans="1:9" x14ac:dyDescent="0.25">
      <c r="A606">
        <v>605</v>
      </c>
      <c r="B606">
        <v>73.571566000000004</v>
      </c>
      <c r="C606">
        <v>7.5268680000000003</v>
      </c>
      <c r="D606">
        <v>79.150909000000013</v>
      </c>
      <c r="E606">
        <v>9.2864140000000006</v>
      </c>
      <c r="H606">
        <v>84.583434000000011</v>
      </c>
      <c r="I606">
        <v>10.117323000000001</v>
      </c>
    </row>
    <row r="607" spans="1:9" x14ac:dyDescent="0.25">
      <c r="A607">
        <v>606</v>
      </c>
      <c r="B607">
        <v>73.571566000000004</v>
      </c>
      <c r="C607">
        <v>7.5268680000000003</v>
      </c>
      <c r="D607">
        <v>79.185909000000009</v>
      </c>
      <c r="E607">
        <v>9.2916670000000003</v>
      </c>
      <c r="H607">
        <v>84.583434000000011</v>
      </c>
      <c r="I607">
        <v>10.117323000000001</v>
      </c>
    </row>
    <row r="608" spans="1:9" x14ac:dyDescent="0.25">
      <c r="A608">
        <v>607</v>
      </c>
      <c r="B608">
        <v>73.571566000000004</v>
      </c>
      <c r="C608">
        <v>7.5268680000000003</v>
      </c>
      <c r="H608">
        <v>84.583434000000011</v>
      </c>
      <c r="I608">
        <v>10.117323000000001</v>
      </c>
    </row>
    <row r="609" spans="1:13" x14ac:dyDescent="0.25">
      <c r="A609">
        <v>608</v>
      </c>
      <c r="B609">
        <v>73.571566000000004</v>
      </c>
      <c r="C609">
        <v>7.5268680000000003</v>
      </c>
      <c r="H609">
        <v>84.583434000000011</v>
      </c>
      <c r="I609">
        <v>10.117323000000001</v>
      </c>
    </row>
    <row r="610" spans="1:13" x14ac:dyDescent="0.25">
      <c r="A610">
        <v>609</v>
      </c>
      <c r="B610">
        <v>73.571566000000004</v>
      </c>
      <c r="C610">
        <v>7.5268680000000003</v>
      </c>
      <c r="H610">
        <v>84.583434000000011</v>
      </c>
      <c r="I610">
        <v>10.117323000000001</v>
      </c>
    </row>
    <row r="611" spans="1:13" x14ac:dyDescent="0.25">
      <c r="A611">
        <v>610</v>
      </c>
      <c r="B611">
        <v>73.571566000000004</v>
      </c>
      <c r="C611">
        <v>7.5268680000000003</v>
      </c>
      <c r="H611">
        <v>84.583434000000011</v>
      </c>
      <c r="I611">
        <v>10.117323000000001</v>
      </c>
    </row>
    <row r="612" spans="1:13" x14ac:dyDescent="0.25">
      <c r="A612">
        <v>611</v>
      </c>
      <c r="B612">
        <v>73.571566000000004</v>
      </c>
      <c r="C612">
        <v>7.5268680000000003</v>
      </c>
      <c r="H612">
        <v>84.583434000000011</v>
      </c>
      <c r="I612">
        <v>10.117323000000001</v>
      </c>
    </row>
    <row r="613" spans="1:13" x14ac:dyDescent="0.25">
      <c r="A613">
        <v>612</v>
      </c>
      <c r="B613">
        <v>73.571566000000004</v>
      </c>
      <c r="C613">
        <v>7.5268680000000003</v>
      </c>
      <c r="H613">
        <v>84.583434000000011</v>
      </c>
      <c r="I613">
        <v>10.117323000000001</v>
      </c>
    </row>
    <row r="614" spans="1:13" x14ac:dyDescent="0.25">
      <c r="A614">
        <v>613</v>
      </c>
      <c r="B614">
        <v>73.571566000000004</v>
      </c>
      <c r="C614">
        <v>7.5268680000000003</v>
      </c>
      <c r="H614">
        <v>84.583434000000011</v>
      </c>
      <c r="I614">
        <v>10.117323000000001</v>
      </c>
    </row>
    <row r="615" spans="1:13" x14ac:dyDescent="0.25">
      <c r="A615">
        <v>614</v>
      </c>
      <c r="B615">
        <v>73.571566000000004</v>
      </c>
      <c r="C615">
        <v>7.5268680000000003</v>
      </c>
      <c r="H615">
        <v>84.583434000000011</v>
      </c>
      <c r="I615">
        <v>10.117323000000001</v>
      </c>
    </row>
    <row r="616" spans="1:13" x14ac:dyDescent="0.25">
      <c r="A616">
        <v>615</v>
      </c>
      <c r="B616">
        <v>73.571566000000004</v>
      </c>
      <c r="C616">
        <v>7.5268680000000003</v>
      </c>
      <c r="H616">
        <v>84.583434000000011</v>
      </c>
      <c r="I616">
        <v>10.117323000000001</v>
      </c>
    </row>
    <row r="617" spans="1:13" x14ac:dyDescent="0.25">
      <c r="A617">
        <v>616</v>
      </c>
      <c r="B617">
        <v>73.571566000000004</v>
      </c>
      <c r="C617">
        <v>7.5268680000000003</v>
      </c>
      <c r="H617">
        <v>84.583434000000011</v>
      </c>
      <c r="I617">
        <v>10.117323000000001</v>
      </c>
    </row>
    <row r="618" spans="1:13" x14ac:dyDescent="0.25">
      <c r="A618">
        <v>617</v>
      </c>
      <c r="B618">
        <v>73.571566000000004</v>
      </c>
      <c r="C618">
        <v>7.5268680000000003</v>
      </c>
      <c r="H618">
        <v>84.583434000000011</v>
      </c>
      <c r="I618">
        <v>10.117323000000001</v>
      </c>
    </row>
    <row r="619" spans="1:13" x14ac:dyDescent="0.25">
      <c r="A619">
        <v>618</v>
      </c>
      <c r="B619">
        <v>73.571566000000004</v>
      </c>
      <c r="C619">
        <v>7.5268680000000003</v>
      </c>
      <c r="H619">
        <v>84.583434000000011</v>
      </c>
      <c r="I619">
        <v>10.117323000000001</v>
      </c>
    </row>
    <row r="620" spans="1:13" x14ac:dyDescent="0.25">
      <c r="A620">
        <v>619</v>
      </c>
      <c r="B620">
        <v>73.571566000000004</v>
      </c>
      <c r="C620">
        <v>7.5268680000000003</v>
      </c>
      <c r="H620">
        <v>84.583434000000011</v>
      </c>
      <c r="I620">
        <v>10.117323000000001</v>
      </c>
    </row>
    <row r="621" spans="1:13" x14ac:dyDescent="0.25">
      <c r="A621">
        <v>620</v>
      </c>
      <c r="B621">
        <v>73.571566000000004</v>
      </c>
      <c r="C621">
        <v>7.5268680000000003</v>
      </c>
      <c r="D621">
        <v>69.230859000000009</v>
      </c>
      <c r="E621">
        <v>9.1193930000000005</v>
      </c>
      <c r="H621">
        <v>84.583434000000011</v>
      </c>
      <c r="I621">
        <v>10.117323000000001</v>
      </c>
    </row>
    <row r="622" spans="1:13" x14ac:dyDescent="0.25">
      <c r="A622">
        <v>621</v>
      </c>
      <c r="B622">
        <v>73.571566000000004</v>
      </c>
      <c r="C622">
        <v>7.5268680000000003</v>
      </c>
      <c r="D622">
        <v>69.215758000000008</v>
      </c>
      <c r="E622">
        <v>9.0909089999999999</v>
      </c>
      <c r="H622">
        <v>84.583434000000011</v>
      </c>
      <c r="I622">
        <v>10.117323000000001</v>
      </c>
    </row>
    <row r="623" spans="1:13" x14ac:dyDescent="0.25">
      <c r="A623">
        <v>622</v>
      </c>
      <c r="B623">
        <v>73.571566000000004</v>
      </c>
      <c r="C623">
        <v>7.5268680000000003</v>
      </c>
      <c r="D623">
        <v>69.215758000000008</v>
      </c>
      <c r="E623">
        <v>9.0909089999999999</v>
      </c>
      <c r="H623">
        <v>84.583434000000011</v>
      </c>
      <c r="I623">
        <v>10.117323000000001</v>
      </c>
      <c r="L623">
        <v>78.287778000000003</v>
      </c>
      <c r="M623">
        <v>6.4020200000000003</v>
      </c>
    </row>
    <row r="624" spans="1:13" x14ac:dyDescent="0.25">
      <c r="A624">
        <v>623</v>
      </c>
      <c r="B624">
        <v>73.571566000000004</v>
      </c>
      <c r="C624">
        <v>7.5268680000000003</v>
      </c>
      <c r="D624">
        <v>69.215758000000008</v>
      </c>
      <c r="E624">
        <v>9.0909089999999999</v>
      </c>
      <c r="H624">
        <v>84.583434000000011</v>
      </c>
      <c r="I624">
        <v>10.117323000000001</v>
      </c>
      <c r="L624">
        <v>78.269950000000009</v>
      </c>
      <c r="M624">
        <v>6.3049999999999997</v>
      </c>
    </row>
    <row r="625" spans="1:13" x14ac:dyDescent="0.25">
      <c r="A625">
        <v>624</v>
      </c>
      <c r="B625">
        <v>73.571566000000004</v>
      </c>
      <c r="C625">
        <v>7.5268680000000003</v>
      </c>
      <c r="D625">
        <v>69.215758000000008</v>
      </c>
      <c r="E625">
        <v>9.0909089999999999</v>
      </c>
      <c r="H625">
        <v>84.617122000000009</v>
      </c>
      <c r="I625">
        <v>10.053333</v>
      </c>
      <c r="L625">
        <v>78.269950000000009</v>
      </c>
      <c r="M625">
        <v>6.3049999999999997</v>
      </c>
    </row>
    <row r="626" spans="1:13" x14ac:dyDescent="0.25">
      <c r="A626">
        <v>625</v>
      </c>
      <c r="B626">
        <v>73.601516000000004</v>
      </c>
      <c r="C626">
        <v>7.5414640000000004</v>
      </c>
      <c r="D626">
        <v>69.215758000000008</v>
      </c>
      <c r="E626">
        <v>9.0909089999999999</v>
      </c>
      <c r="H626">
        <v>84.617122000000009</v>
      </c>
      <c r="I626">
        <v>10.053333</v>
      </c>
      <c r="L626">
        <v>78.269950000000009</v>
      </c>
      <c r="M626">
        <v>6.3049999999999997</v>
      </c>
    </row>
    <row r="627" spans="1:13" x14ac:dyDescent="0.25">
      <c r="A627">
        <v>626</v>
      </c>
      <c r="B627">
        <v>73.601516000000004</v>
      </c>
      <c r="C627">
        <v>7.5414640000000004</v>
      </c>
      <c r="D627">
        <v>69.215758000000008</v>
      </c>
      <c r="E627">
        <v>9.0909089999999999</v>
      </c>
      <c r="H627">
        <v>84.617122000000009</v>
      </c>
      <c r="I627">
        <v>10.053333</v>
      </c>
      <c r="L627">
        <v>78.269950000000009</v>
      </c>
      <c r="M627">
        <v>6.3049999999999997</v>
      </c>
    </row>
    <row r="628" spans="1:13" x14ac:dyDescent="0.25">
      <c r="A628">
        <v>627</v>
      </c>
      <c r="D628">
        <v>69.215758000000008</v>
      </c>
      <c r="E628">
        <v>9.0909089999999999</v>
      </c>
      <c r="L628">
        <v>78.269950000000009</v>
      </c>
      <c r="M628">
        <v>6.3049999999999997</v>
      </c>
    </row>
    <row r="629" spans="1:13" x14ac:dyDescent="0.25">
      <c r="A629">
        <v>628</v>
      </c>
      <c r="D629">
        <v>69.215758000000008</v>
      </c>
      <c r="E629">
        <v>9.0909089999999999</v>
      </c>
      <c r="L629">
        <v>78.269950000000009</v>
      </c>
      <c r="M629">
        <v>6.3049999999999997</v>
      </c>
    </row>
    <row r="630" spans="1:13" x14ac:dyDescent="0.25">
      <c r="A630">
        <v>629</v>
      </c>
      <c r="D630">
        <v>69.215758000000008</v>
      </c>
      <c r="E630">
        <v>9.0909089999999999</v>
      </c>
      <c r="L630">
        <v>78.269950000000009</v>
      </c>
      <c r="M630">
        <v>6.3049999999999997</v>
      </c>
    </row>
    <row r="631" spans="1:13" x14ac:dyDescent="0.25">
      <c r="A631">
        <v>630</v>
      </c>
      <c r="D631">
        <v>69.215758000000008</v>
      </c>
      <c r="E631">
        <v>9.0909089999999999</v>
      </c>
      <c r="L631">
        <v>78.269950000000009</v>
      </c>
      <c r="M631">
        <v>6.3049999999999997</v>
      </c>
    </row>
    <row r="632" spans="1:13" x14ac:dyDescent="0.25">
      <c r="A632">
        <v>631</v>
      </c>
      <c r="D632">
        <v>69.215758000000008</v>
      </c>
      <c r="E632">
        <v>9.0909089999999999</v>
      </c>
      <c r="L632">
        <v>78.269950000000009</v>
      </c>
      <c r="M632">
        <v>6.3049999999999997</v>
      </c>
    </row>
    <row r="633" spans="1:13" x14ac:dyDescent="0.25">
      <c r="A633">
        <v>632</v>
      </c>
      <c r="D633">
        <v>69.215758000000008</v>
      </c>
      <c r="E633">
        <v>9.0909089999999999</v>
      </c>
      <c r="L633">
        <v>78.269950000000009</v>
      </c>
      <c r="M633">
        <v>6.3049999999999997</v>
      </c>
    </row>
    <row r="634" spans="1:13" x14ac:dyDescent="0.25">
      <c r="A634">
        <v>633</v>
      </c>
      <c r="D634">
        <v>69.215758000000008</v>
      </c>
      <c r="E634">
        <v>9.0909089999999999</v>
      </c>
      <c r="L634">
        <v>78.269950000000009</v>
      </c>
      <c r="M634">
        <v>6.3049999999999997</v>
      </c>
    </row>
    <row r="635" spans="1:13" x14ac:dyDescent="0.25">
      <c r="A635">
        <v>634</v>
      </c>
      <c r="D635">
        <v>69.215758000000008</v>
      </c>
      <c r="E635">
        <v>9.0909089999999999</v>
      </c>
      <c r="L635">
        <v>78.269950000000009</v>
      </c>
      <c r="M635">
        <v>6.3049999999999997</v>
      </c>
    </row>
    <row r="636" spans="1:13" x14ac:dyDescent="0.25">
      <c r="A636">
        <v>635</v>
      </c>
      <c r="B636">
        <v>62.955829000000008</v>
      </c>
      <c r="C636">
        <v>5.7045089999999998</v>
      </c>
      <c r="D636">
        <v>69.215758000000008</v>
      </c>
      <c r="E636">
        <v>9.0909089999999999</v>
      </c>
      <c r="L636">
        <v>78.269950000000009</v>
      </c>
      <c r="M636">
        <v>6.3049999999999997</v>
      </c>
    </row>
    <row r="637" spans="1:13" x14ac:dyDescent="0.25">
      <c r="A637">
        <v>636</v>
      </c>
      <c r="B637">
        <v>62.942280000000011</v>
      </c>
      <c r="C637">
        <v>5.735379</v>
      </c>
      <c r="D637">
        <v>69.215758000000008</v>
      </c>
      <c r="E637">
        <v>9.0909089999999999</v>
      </c>
      <c r="L637">
        <v>78.269950000000009</v>
      </c>
      <c r="M637">
        <v>6.3049999999999997</v>
      </c>
    </row>
    <row r="638" spans="1:13" x14ac:dyDescent="0.25">
      <c r="A638">
        <v>637</v>
      </c>
      <c r="B638">
        <v>62.942280000000011</v>
      </c>
      <c r="C638">
        <v>5.735379</v>
      </c>
      <c r="D638">
        <v>69.215758000000008</v>
      </c>
      <c r="E638">
        <v>9.0909089999999999</v>
      </c>
      <c r="L638">
        <v>78.269950000000009</v>
      </c>
      <c r="M638">
        <v>6.3049999999999997</v>
      </c>
    </row>
    <row r="639" spans="1:13" x14ac:dyDescent="0.25">
      <c r="A639">
        <v>638</v>
      </c>
      <c r="B639">
        <v>62.942280000000011</v>
      </c>
      <c r="C639">
        <v>5.735379</v>
      </c>
      <c r="D639">
        <v>69.215758000000008</v>
      </c>
      <c r="E639">
        <v>9.0909089999999999</v>
      </c>
      <c r="L639">
        <v>78.269950000000009</v>
      </c>
      <c r="M639">
        <v>6.3049999999999997</v>
      </c>
    </row>
    <row r="640" spans="1:13" x14ac:dyDescent="0.25">
      <c r="A640">
        <v>639</v>
      </c>
      <c r="B640">
        <v>62.942280000000011</v>
      </c>
      <c r="C640">
        <v>5.735379</v>
      </c>
      <c r="D640">
        <v>69.215758000000008</v>
      </c>
      <c r="E640">
        <v>9.0909089999999999</v>
      </c>
      <c r="L640">
        <v>78.269950000000009</v>
      </c>
      <c r="M640">
        <v>6.3049999999999997</v>
      </c>
    </row>
    <row r="641" spans="1:15" x14ac:dyDescent="0.25">
      <c r="A641">
        <v>640</v>
      </c>
      <c r="B641">
        <v>62.942280000000011</v>
      </c>
      <c r="C641">
        <v>5.735379</v>
      </c>
      <c r="D641">
        <v>69.215758000000008</v>
      </c>
      <c r="E641">
        <v>9.0909089999999999</v>
      </c>
      <c r="L641">
        <v>78.269950000000009</v>
      </c>
      <c r="M641">
        <v>6.3049999999999997</v>
      </c>
    </row>
    <row r="642" spans="1:15" x14ac:dyDescent="0.25">
      <c r="A642">
        <v>641</v>
      </c>
      <c r="B642">
        <v>62.942280000000011</v>
      </c>
      <c r="C642">
        <v>5.735379</v>
      </c>
      <c r="D642">
        <v>69.215758000000008</v>
      </c>
      <c r="E642">
        <v>9.0909089999999999</v>
      </c>
      <c r="L642">
        <v>78.269950000000009</v>
      </c>
      <c r="M642">
        <v>6.3049999999999997</v>
      </c>
    </row>
    <row r="643" spans="1:15" x14ac:dyDescent="0.25">
      <c r="A643">
        <v>642</v>
      </c>
      <c r="B643">
        <v>62.942280000000011</v>
      </c>
      <c r="C643">
        <v>5.735379</v>
      </c>
      <c r="D643">
        <v>69.215758000000008</v>
      </c>
      <c r="E643">
        <v>9.0909089999999999</v>
      </c>
      <c r="L643">
        <v>78.269950000000009</v>
      </c>
      <c r="M643">
        <v>6.3049999999999997</v>
      </c>
      <c r="N643">
        <v>73.371819000000002</v>
      </c>
      <c r="O643">
        <v>9.2668180000000007</v>
      </c>
    </row>
    <row r="644" spans="1:15" x14ac:dyDescent="0.25">
      <c r="A644">
        <v>643</v>
      </c>
      <c r="B644">
        <v>62.942280000000011</v>
      </c>
      <c r="C644">
        <v>5.735379</v>
      </c>
      <c r="D644">
        <v>69.215758000000008</v>
      </c>
      <c r="E644">
        <v>9.0909089999999999</v>
      </c>
      <c r="L644">
        <v>78.269950000000009</v>
      </c>
      <c r="M644">
        <v>6.3049999999999997</v>
      </c>
      <c r="N644">
        <v>73.571566000000004</v>
      </c>
      <c r="O644">
        <v>9.5308080000000004</v>
      </c>
    </row>
    <row r="645" spans="1:15" x14ac:dyDescent="0.25">
      <c r="A645">
        <v>644</v>
      </c>
      <c r="B645">
        <v>62.942280000000011</v>
      </c>
      <c r="C645">
        <v>5.735379</v>
      </c>
      <c r="D645">
        <v>69.215758000000008</v>
      </c>
      <c r="E645">
        <v>9.0909089999999999</v>
      </c>
      <c r="L645">
        <v>78.269950000000009</v>
      </c>
      <c r="M645">
        <v>6.3049999999999997</v>
      </c>
      <c r="N645">
        <v>73.571566000000004</v>
      </c>
      <c r="O645">
        <v>9.5308080000000004</v>
      </c>
    </row>
    <row r="646" spans="1:15" x14ac:dyDescent="0.25">
      <c r="A646">
        <v>645</v>
      </c>
      <c r="B646">
        <v>62.942280000000011</v>
      </c>
      <c r="C646">
        <v>5.735379</v>
      </c>
      <c r="D646">
        <v>69.215758000000008</v>
      </c>
      <c r="E646">
        <v>9.0909089999999999</v>
      </c>
      <c r="L646">
        <v>78.269950000000009</v>
      </c>
      <c r="M646">
        <v>6.3049999999999997</v>
      </c>
      <c r="N646">
        <v>73.571566000000004</v>
      </c>
      <c r="O646">
        <v>9.5308080000000004</v>
      </c>
    </row>
    <row r="647" spans="1:15" x14ac:dyDescent="0.25">
      <c r="A647">
        <v>646</v>
      </c>
      <c r="B647">
        <v>62.942280000000011</v>
      </c>
      <c r="C647">
        <v>5.735379</v>
      </c>
      <c r="D647">
        <v>69.230859000000009</v>
      </c>
      <c r="E647">
        <v>9.1193930000000005</v>
      </c>
      <c r="L647">
        <v>78.269950000000009</v>
      </c>
      <c r="M647">
        <v>6.3049999999999997</v>
      </c>
      <c r="N647">
        <v>73.571566000000004</v>
      </c>
      <c r="O647">
        <v>9.5308080000000004</v>
      </c>
    </row>
    <row r="648" spans="1:15" x14ac:dyDescent="0.25">
      <c r="A648">
        <v>647</v>
      </c>
      <c r="B648">
        <v>62.942280000000011</v>
      </c>
      <c r="C648">
        <v>5.735379</v>
      </c>
      <c r="L648">
        <v>78.269950000000009</v>
      </c>
      <c r="M648">
        <v>6.3049999999999997</v>
      </c>
      <c r="N648">
        <v>73.571566000000004</v>
      </c>
      <c r="O648">
        <v>9.5308080000000004</v>
      </c>
    </row>
    <row r="649" spans="1:15" x14ac:dyDescent="0.25">
      <c r="A649">
        <v>648</v>
      </c>
      <c r="B649">
        <v>62.942280000000011</v>
      </c>
      <c r="C649">
        <v>5.735379</v>
      </c>
      <c r="L649">
        <v>78.269950000000009</v>
      </c>
      <c r="M649">
        <v>6.3049999999999997</v>
      </c>
      <c r="N649">
        <v>73.571566000000004</v>
      </c>
      <c r="O649">
        <v>9.5308080000000004</v>
      </c>
    </row>
    <row r="650" spans="1:15" x14ac:dyDescent="0.25">
      <c r="A650">
        <v>649</v>
      </c>
      <c r="B650">
        <v>62.942280000000011</v>
      </c>
      <c r="C650">
        <v>5.735379</v>
      </c>
      <c r="L650">
        <v>78.269950000000009</v>
      </c>
      <c r="M650">
        <v>6.3049999999999997</v>
      </c>
      <c r="N650">
        <v>73.571566000000004</v>
      </c>
      <c r="O650">
        <v>9.5308080000000004</v>
      </c>
    </row>
    <row r="651" spans="1:15" x14ac:dyDescent="0.25">
      <c r="A651">
        <v>650</v>
      </c>
      <c r="B651">
        <v>62.942280000000011</v>
      </c>
      <c r="C651">
        <v>5.735379</v>
      </c>
      <c r="L651">
        <v>78.269950000000009</v>
      </c>
      <c r="M651">
        <v>6.3049999999999997</v>
      </c>
      <c r="N651">
        <v>73.571566000000004</v>
      </c>
      <c r="O651">
        <v>9.5308080000000004</v>
      </c>
    </row>
    <row r="652" spans="1:15" x14ac:dyDescent="0.25">
      <c r="A652">
        <v>651</v>
      </c>
      <c r="B652">
        <v>62.942280000000011</v>
      </c>
      <c r="C652">
        <v>5.735379</v>
      </c>
      <c r="L652">
        <v>78.269950000000009</v>
      </c>
      <c r="M652">
        <v>6.3049999999999997</v>
      </c>
      <c r="N652">
        <v>73.571566000000004</v>
      </c>
      <c r="O652">
        <v>9.5308080000000004</v>
      </c>
    </row>
    <row r="653" spans="1:15" x14ac:dyDescent="0.25">
      <c r="A653">
        <v>652</v>
      </c>
      <c r="B653">
        <v>62.942280000000011</v>
      </c>
      <c r="C653">
        <v>5.735379</v>
      </c>
      <c r="L653">
        <v>78.287778000000003</v>
      </c>
      <c r="M653">
        <v>6.4020200000000003</v>
      </c>
      <c r="N653">
        <v>73.571566000000004</v>
      </c>
      <c r="O653">
        <v>9.5308080000000004</v>
      </c>
    </row>
    <row r="654" spans="1:15" x14ac:dyDescent="0.25">
      <c r="A654">
        <v>653</v>
      </c>
      <c r="B654">
        <v>62.942280000000011</v>
      </c>
      <c r="C654">
        <v>5.735379</v>
      </c>
      <c r="D654">
        <v>59.157154000000006</v>
      </c>
      <c r="E654">
        <v>9.7716340000000006</v>
      </c>
      <c r="N654">
        <v>73.571566000000004</v>
      </c>
      <c r="O654">
        <v>9.5308080000000004</v>
      </c>
    </row>
    <row r="655" spans="1:15" x14ac:dyDescent="0.25">
      <c r="A655">
        <v>654</v>
      </c>
      <c r="B655">
        <v>62.942280000000011</v>
      </c>
      <c r="C655">
        <v>5.735379</v>
      </c>
      <c r="D655">
        <v>59.146850000000008</v>
      </c>
      <c r="E655">
        <v>9.6753660000000004</v>
      </c>
      <c r="N655">
        <v>73.571566000000004</v>
      </c>
      <c r="O655">
        <v>9.5308080000000004</v>
      </c>
    </row>
    <row r="656" spans="1:15" x14ac:dyDescent="0.25">
      <c r="A656">
        <v>655</v>
      </c>
      <c r="B656">
        <v>62.942280000000011</v>
      </c>
      <c r="C656">
        <v>5.735379</v>
      </c>
      <c r="D656">
        <v>59.146850000000008</v>
      </c>
      <c r="E656">
        <v>9.6753660000000004</v>
      </c>
      <c r="N656">
        <v>73.571566000000004</v>
      </c>
      <c r="O656">
        <v>9.5308080000000004</v>
      </c>
    </row>
    <row r="657" spans="1:15" x14ac:dyDescent="0.25">
      <c r="A657">
        <v>656</v>
      </c>
      <c r="B657">
        <v>62.942280000000011</v>
      </c>
      <c r="C657">
        <v>5.735379</v>
      </c>
      <c r="D657">
        <v>59.146850000000008</v>
      </c>
      <c r="E657">
        <v>9.6753660000000004</v>
      </c>
      <c r="N657">
        <v>73.571566000000004</v>
      </c>
      <c r="O657">
        <v>9.5308080000000004</v>
      </c>
    </row>
    <row r="658" spans="1:15" x14ac:dyDescent="0.25">
      <c r="A658">
        <v>657</v>
      </c>
      <c r="B658">
        <v>62.942280000000011</v>
      </c>
      <c r="C658">
        <v>5.735379</v>
      </c>
      <c r="D658">
        <v>59.146850000000008</v>
      </c>
      <c r="E658">
        <v>9.6753660000000004</v>
      </c>
      <c r="N658">
        <v>73.571566000000004</v>
      </c>
      <c r="O658">
        <v>9.5308080000000004</v>
      </c>
    </row>
    <row r="659" spans="1:15" x14ac:dyDescent="0.25">
      <c r="A659">
        <v>658</v>
      </c>
      <c r="B659">
        <v>62.942280000000011</v>
      </c>
      <c r="C659">
        <v>5.735379</v>
      </c>
      <c r="D659">
        <v>59.146850000000008</v>
      </c>
      <c r="E659">
        <v>9.6753660000000004</v>
      </c>
      <c r="N659">
        <v>73.571566000000004</v>
      </c>
      <c r="O659">
        <v>9.5308080000000004</v>
      </c>
    </row>
    <row r="660" spans="1:15" x14ac:dyDescent="0.25">
      <c r="A660">
        <v>659</v>
      </c>
      <c r="B660">
        <v>62.942280000000011</v>
      </c>
      <c r="C660">
        <v>5.735379</v>
      </c>
      <c r="D660">
        <v>59.146850000000008</v>
      </c>
      <c r="E660">
        <v>9.6753660000000004</v>
      </c>
      <c r="N660">
        <v>73.571566000000004</v>
      </c>
      <c r="O660">
        <v>9.5308080000000004</v>
      </c>
    </row>
    <row r="661" spans="1:15" x14ac:dyDescent="0.25">
      <c r="A661">
        <v>660</v>
      </c>
      <c r="B661">
        <v>62.942280000000011</v>
      </c>
      <c r="C661">
        <v>5.735379</v>
      </c>
      <c r="D661">
        <v>59.146850000000008</v>
      </c>
      <c r="E661">
        <v>9.6753660000000004</v>
      </c>
      <c r="N661">
        <v>73.571566000000004</v>
      </c>
      <c r="O661">
        <v>9.5308080000000004</v>
      </c>
    </row>
    <row r="662" spans="1:15" x14ac:dyDescent="0.25">
      <c r="A662">
        <v>661</v>
      </c>
      <c r="B662">
        <v>62.942280000000011</v>
      </c>
      <c r="C662">
        <v>5.735379</v>
      </c>
      <c r="D662">
        <v>59.146850000000008</v>
      </c>
      <c r="E662">
        <v>9.6753660000000004</v>
      </c>
      <c r="N662">
        <v>73.571566000000004</v>
      </c>
      <c r="O662">
        <v>9.5308080000000004</v>
      </c>
    </row>
    <row r="663" spans="1:15" x14ac:dyDescent="0.25">
      <c r="A663">
        <v>662</v>
      </c>
      <c r="B663">
        <v>62.942280000000011</v>
      </c>
      <c r="C663">
        <v>5.735379</v>
      </c>
      <c r="D663">
        <v>59.146850000000008</v>
      </c>
      <c r="E663">
        <v>9.6753660000000004</v>
      </c>
      <c r="N663">
        <v>73.571566000000004</v>
      </c>
      <c r="O663">
        <v>9.5308080000000004</v>
      </c>
    </row>
    <row r="664" spans="1:15" x14ac:dyDescent="0.25">
      <c r="A664">
        <v>663</v>
      </c>
      <c r="B664">
        <v>62.942280000000011</v>
      </c>
      <c r="C664">
        <v>5.735379</v>
      </c>
      <c r="D664">
        <v>59.146850000000008</v>
      </c>
      <c r="E664">
        <v>9.6753660000000004</v>
      </c>
      <c r="N664">
        <v>73.571566000000004</v>
      </c>
      <c r="O664">
        <v>9.5308080000000004</v>
      </c>
    </row>
    <row r="665" spans="1:15" x14ac:dyDescent="0.25">
      <c r="A665">
        <v>664</v>
      </c>
      <c r="B665">
        <v>62.942280000000011</v>
      </c>
      <c r="C665">
        <v>5.735379</v>
      </c>
      <c r="D665">
        <v>59.146850000000008</v>
      </c>
      <c r="E665">
        <v>9.6753660000000004</v>
      </c>
      <c r="N665">
        <v>73.571566000000004</v>
      </c>
      <c r="O665">
        <v>9.5308080000000004</v>
      </c>
    </row>
    <row r="666" spans="1:15" x14ac:dyDescent="0.25">
      <c r="A666">
        <v>665</v>
      </c>
      <c r="B666">
        <v>62.942280000000011</v>
      </c>
      <c r="C666">
        <v>5.735379</v>
      </c>
      <c r="D666">
        <v>59.146850000000008</v>
      </c>
      <c r="E666">
        <v>9.6753660000000004</v>
      </c>
      <c r="N666">
        <v>73.571566000000004</v>
      </c>
      <c r="O666">
        <v>9.5308080000000004</v>
      </c>
    </row>
    <row r="667" spans="1:15" x14ac:dyDescent="0.25">
      <c r="A667">
        <v>666</v>
      </c>
      <c r="B667">
        <v>62.955829000000008</v>
      </c>
      <c r="C667">
        <v>5.7045089999999998</v>
      </c>
      <c r="D667">
        <v>59.146850000000008</v>
      </c>
      <c r="E667">
        <v>9.6753660000000004</v>
      </c>
      <c r="N667">
        <v>73.571566000000004</v>
      </c>
      <c r="O667">
        <v>9.5308080000000004</v>
      </c>
    </row>
    <row r="668" spans="1:15" x14ac:dyDescent="0.25">
      <c r="A668">
        <v>667</v>
      </c>
      <c r="D668">
        <v>59.146850000000008</v>
      </c>
      <c r="E668">
        <v>9.6753660000000004</v>
      </c>
      <c r="N668">
        <v>73.571566000000004</v>
      </c>
      <c r="O668">
        <v>9.5308080000000004</v>
      </c>
    </row>
    <row r="669" spans="1:15" x14ac:dyDescent="0.25">
      <c r="A669">
        <v>668</v>
      </c>
      <c r="D669">
        <v>59.146850000000008</v>
      </c>
      <c r="E669">
        <v>9.6753660000000004</v>
      </c>
      <c r="L669">
        <v>69.129849000000007</v>
      </c>
      <c r="M669">
        <v>6.6165649999999996</v>
      </c>
      <c r="N669">
        <v>73.571566000000004</v>
      </c>
      <c r="O669">
        <v>9.5308080000000004</v>
      </c>
    </row>
    <row r="670" spans="1:15" x14ac:dyDescent="0.25">
      <c r="A670">
        <v>669</v>
      </c>
      <c r="D670">
        <v>59.146850000000008</v>
      </c>
      <c r="E670">
        <v>9.6753660000000004</v>
      </c>
      <c r="L670">
        <v>69.117879000000002</v>
      </c>
      <c r="M670">
        <v>6.4516159999999996</v>
      </c>
      <c r="N670">
        <v>73.571566000000004</v>
      </c>
      <c r="O670">
        <v>9.5308080000000004</v>
      </c>
    </row>
    <row r="671" spans="1:15" x14ac:dyDescent="0.25">
      <c r="A671">
        <v>670</v>
      </c>
      <c r="D671">
        <v>59.146850000000008</v>
      </c>
      <c r="E671">
        <v>9.6753660000000004</v>
      </c>
      <c r="L671">
        <v>69.117879000000002</v>
      </c>
      <c r="M671">
        <v>6.4516159999999996</v>
      </c>
      <c r="N671">
        <v>73.571566000000004</v>
      </c>
      <c r="O671">
        <v>9.5308080000000004</v>
      </c>
    </row>
    <row r="672" spans="1:15" x14ac:dyDescent="0.25">
      <c r="A672">
        <v>671</v>
      </c>
      <c r="D672">
        <v>59.146850000000008</v>
      </c>
      <c r="E672">
        <v>9.6753660000000004</v>
      </c>
      <c r="L672">
        <v>69.117879000000002</v>
      </c>
      <c r="M672">
        <v>6.4516159999999996</v>
      </c>
      <c r="N672">
        <v>73.571566000000004</v>
      </c>
      <c r="O672">
        <v>9.5308080000000004</v>
      </c>
    </row>
    <row r="673" spans="1:15" x14ac:dyDescent="0.25">
      <c r="A673">
        <v>672</v>
      </c>
      <c r="D673">
        <v>59.146850000000008</v>
      </c>
      <c r="E673">
        <v>9.6753660000000004</v>
      </c>
      <c r="L673">
        <v>69.117879000000002</v>
      </c>
      <c r="M673">
        <v>6.4516159999999996</v>
      </c>
      <c r="N673">
        <v>73.571566000000004</v>
      </c>
      <c r="O673">
        <v>9.5308080000000004</v>
      </c>
    </row>
    <row r="674" spans="1:15" x14ac:dyDescent="0.25">
      <c r="A674">
        <v>673</v>
      </c>
      <c r="D674">
        <v>59.146850000000008</v>
      </c>
      <c r="E674">
        <v>9.6753660000000004</v>
      </c>
      <c r="L674">
        <v>69.117879000000002</v>
      </c>
      <c r="M674">
        <v>6.4516159999999996</v>
      </c>
      <c r="N674">
        <v>73.571566000000004</v>
      </c>
      <c r="O674">
        <v>9.5308080000000004</v>
      </c>
    </row>
    <row r="675" spans="1:15" x14ac:dyDescent="0.25">
      <c r="A675">
        <v>674</v>
      </c>
      <c r="D675">
        <v>59.146850000000008</v>
      </c>
      <c r="E675">
        <v>9.6753660000000004</v>
      </c>
      <c r="L675">
        <v>69.117879000000002</v>
      </c>
      <c r="M675">
        <v>6.4516159999999996</v>
      </c>
      <c r="N675">
        <v>73.371819000000002</v>
      </c>
      <c r="O675">
        <v>9.2668180000000007</v>
      </c>
    </row>
    <row r="676" spans="1:15" x14ac:dyDescent="0.25">
      <c r="A676">
        <v>675</v>
      </c>
      <c r="B676">
        <v>52.665699000000011</v>
      </c>
      <c r="C676">
        <v>7.3243710000000002</v>
      </c>
      <c r="D676">
        <v>59.146850000000008</v>
      </c>
      <c r="E676">
        <v>9.6753660000000004</v>
      </c>
      <c r="L676">
        <v>69.117879000000002</v>
      </c>
      <c r="M676">
        <v>6.4516159999999996</v>
      </c>
    </row>
    <row r="677" spans="1:15" x14ac:dyDescent="0.25">
      <c r="A677">
        <v>676</v>
      </c>
      <c r="B677">
        <v>52.554741000000007</v>
      </c>
      <c r="C677">
        <v>7.2814420000000002</v>
      </c>
      <c r="D677">
        <v>59.146850000000008</v>
      </c>
      <c r="E677">
        <v>9.6753660000000004</v>
      </c>
      <c r="L677">
        <v>69.117879000000002</v>
      </c>
      <c r="M677">
        <v>6.4516159999999996</v>
      </c>
    </row>
    <row r="678" spans="1:15" x14ac:dyDescent="0.25">
      <c r="A678">
        <v>677</v>
      </c>
      <c r="B678">
        <v>52.554741000000007</v>
      </c>
      <c r="C678">
        <v>7.2814420000000002</v>
      </c>
      <c r="D678">
        <v>59.146850000000008</v>
      </c>
      <c r="E678">
        <v>9.6753660000000004</v>
      </c>
      <c r="L678">
        <v>69.117879000000002</v>
      </c>
      <c r="M678">
        <v>6.4516159999999996</v>
      </c>
    </row>
    <row r="679" spans="1:15" x14ac:dyDescent="0.25">
      <c r="A679">
        <v>678</v>
      </c>
      <c r="B679">
        <v>52.554741000000007</v>
      </c>
      <c r="C679">
        <v>7.2814420000000002</v>
      </c>
      <c r="D679">
        <v>59.146850000000008</v>
      </c>
      <c r="E679">
        <v>9.6753660000000004</v>
      </c>
      <c r="L679">
        <v>69.117879000000002</v>
      </c>
      <c r="M679">
        <v>6.4516159999999996</v>
      </c>
    </row>
    <row r="680" spans="1:15" x14ac:dyDescent="0.25">
      <c r="A680">
        <v>679</v>
      </c>
      <c r="B680">
        <v>52.554741000000007</v>
      </c>
      <c r="C680">
        <v>7.2814420000000002</v>
      </c>
      <c r="D680">
        <v>59.146850000000008</v>
      </c>
      <c r="E680">
        <v>9.6753660000000004</v>
      </c>
      <c r="L680">
        <v>69.117879000000002</v>
      </c>
      <c r="M680">
        <v>6.4516159999999996</v>
      </c>
    </row>
    <row r="681" spans="1:15" x14ac:dyDescent="0.25">
      <c r="A681">
        <v>680</v>
      </c>
      <c r="B681">
        <v>52.554741000000007</v>
      </c>
      <c r="C681">
        <v>7.2814420000000002</v>
      </c>
      <c r="D681">
        <v>59.146850000000008</v>
      </c>
      <c r="E681">
        <v>9.6753660000000004</v>
      </c>
      <c r="L681">
        <v>69.117879000000002</v>
      </c>
      <c r="M681">
        <v>6.4516159999999996</v>
      </c>
    </row>
    <row r="682" spans="1:15" x14ac:dyDescent="0.25">
      <c r="A682">
        <v>681</v>
      </c>
      <c r="B682">
        <v>52.554741000000007</v>
      </c>
      <c r="C682">
        <v>7.2814420000000002</v>
      </c>
      <c r="D682">
        <v>59.146850000000008</v>
      </c>
      <c r="E682">
        <v>9.6753660000000004</v>
      </c>
      <c r="L682">
        <v>69.117879000000002</v>
      </c>
      <c r="M682">
        <v>6.4516159999999996</v>
      </c>
    </row>
    <row r="683" spans="1:15" x14ac:dyDescent="0.25">
      <c r="A683">
        <v>682</v>
      </c>
      <c r="B683">
        <v>52.554741000000007</v>
      </c>
      <c r="C683">
        <v>7.2814420000000002</v>
      </c>
      <c r="D683">
        <v>59.157154000000006</v>
      </c>
      <c r="E683">
        <v>9.7716340000000006</v>
      </c>
      <c r="L683">
        <v>69.117879000000002</v>
      </c>
      <c r="M683">
        <v>6.4516159999999996</v>
      </c>
    </row>
    <row r="684" spans="1:15" x14ac:dyDescent="0.25">
      <c r="A684">
        <v>683</v>
      </c>
      <c r="B684">
        <v>52.554741000000007</v>
      </c>
      <c r="C684">
        <v>7.2814420000000002</v>
      </c>
      <c r="L684">
        <v>69.117879000000002</v>
      </c>
      <c r="M684">
        <v>6.4516159999999996</v>
      </c>
    </row>
    <row r="685" spans="1:15" x14ac:dyDescent="0.25">
      <c r="A685">
        <v>684</v>
      </c>
      <c r="B685">
        <v>52.554741000000007</v>
      </c>
      <c r="C685">
        <v>7.2814420000000002</v>
      </c>
      <c r="L685">
        <v>69.117879000000002</v>
      </c>
      <c r="M685">
        <v>6.4516159999999996</v>
      </c>
    </row>
    <row r="686" spans="1:15" x14ac:dyDescent="0.25">
      <c r="A686">
        <v>685</v>
      </c>
      <c r="B686">
        <v>52.554741000000007</v>
      </c>
      <c r="C686">
        <v>7.2814420000000002</v>
      </c>
      <c r="L686">
        <v>69.117879000000002</v>
      </c>
      <c r="M686">
        <v>6.4516159999999996</v>
      </c>
    </row>
    <row r="687" spans="1:15" x14ac:dyDescent="0.25">
      <c r="A687">
        <v>686</v>
      </c>
      <c r="B687">
        <v>52.554741000000007</v>
      </c>
      <c r="C687">
        <v>7.2814420000000002</v>
      </c>
      <c r="L687">
        <v>69.117879000000002</v>
      </c>
      <c r="M687">
        <v>6.4516159999999996</v>
      </c>
      <c r="N687">
        <v>61.597614000000007</v>
      </c>
      <c r="O687">
        <v>8.8761539999999997</v>
      </c>
    </row>
    <row r="688" spans="1:15" x14ac:dyDescent="0.25">
      <c r="A688">
        <v>687</v>
      </c>
      <c r="B688">
        <v>52.554741000000007</v>
      </c>
      <c r="C688">
        <v>7.2814420000000002</v>
      </c>
      <c r="L688">
        <v>69.117879000000002</v>
      </c>
      <c r="M688">
        <v>6.4516159999999996</v>
      </c>
      <c r="N688">
        <v>61.743721000000008</v>
      </c>
      <c r="O688">
        <v>8.9771640000000001</v>
      </c>
    </row>
    <row r="689" spans="1:15" x14ac:dyDescent="0.25">
      <c r="A689">
        <v>688</v>
      </c>
      <c r="B689">
        <v>52.554741000000007</v>
      </c>
      <c r="C689">
        <v>7.2814420000000002</v>
      </c>
      <c r="L689">
        <v>69.117879000000002</v>
      </c>
      <c r="M689">
        <v>6.4516159999999996</v>
      </c>
      <c r="N689">
        <v>61.743721000000008</v>
      </c>
      <c r="O689">
        <v>8.9771640000000001</v>
      </c>
    </row>
    <row r="690" spans="1:15" x14ac:dyDescent="0.25">
      <c r="A690">
        <v>689</v>
      </c>
      <c r="B690">
        <v>52.554741000000007</v>
      </c>
      <c r="C690">
        <v>7.2814420000000002</v>
      </c>
      <c r="L690">
        <v>69.117879000000002</v>
      </c>
      <c r="M690">
        <v>6.4516159999999996</v>
      </c>
      <c r="N690">
        <v>61.743721000000008</v>
      </c>
      <c r="O690">
        <v>8.9771640000000001</v>
      </c>
    </row>
    <row r="691" spans="1:15" x14ac:dyDescent="0.25">
      <c r="A691">
        <v>690</v>
      </c>
      <c r="B691">
        <v>52.554741000000007</v>
      </c>
      <c r="C691">
        <v>7.2814420000000002</v>
      </c>
      <c r="L691">
        <v>69.117879000000002</v>
      </c>
      <c r="M691">
        <v>6.4516159999999996</v>
      </c>
      <c r="N691">
        <v>61.743721000000008</v>
      </c>
      <c r="O691">
        <v>8.9771640000000001</v>
      </c>
    </row>
    <row r="692" spans="1:15" x14ac:dyDescent="0.25">
      <c r="A692">
        <v>691</v>
      </c>
      <c r="B692">
        <v>52.554741000000007</v>
      </c>
      <c r="C692">
        <v>7.2814420000000002</v>
      </c>
      <c r="D692">
        <v>47.754734000000006</v>
      </c>
      <c r="E692">
        <v>9.7639049999999994</v>
      </c>
      <c r="L692">
        <v>69.117879000000002</v>
      </c>
      <c r="M692">
        <v>6.4516159999999996</v>
      </c>
      <c r="N692">
        <v>61.743721000000008</v>
      </c>
      <c r="O692">
        <v>8.9771640000000001</v>
      </c>
    </row>
    <row r="693" spans="1:15" x14ac:dyDescent="0.25">
      <c r="A693">
        <v>692</v>
      </c>
      <c r="B693">
        <v>52.554741000000007</v>
      </c>
      <c r="C693">
        <v>7.2814420000000002</v>
      </c>
      <c r="D693">
        <v>47.754734000000006</v>
      </c>
      <c r="E693">
        <v>9.7639049999999994</v>
      </c>
      <c r="L693">
        <v>69.117879000000002</v>
      </c>
      <c r="M693">
        <v>6.4516159999999996</v>
      </c>
      <c r="N693">
        <v>61.743721000000008</v>
      </c>
      <c r="O693">
        <v>8.9771640000000001</v>
      </c>
    </row>
    <row r="694" spans="1:15" x14ac:dyDescent="0.25">
      <c r="A694">
        <v>693</v>
      </c>
      <c r="B694">
        <v>52.554741000000007</v>
      </c>
      <c r="C694">
        <v>7.2814420000000002</v>
      </c>
      <c r="D694">
        <v>47.710514000000011</v>
      </c>
      <c r="E694">
        <v>9.6753660000000004</v>
      </c>
      <c r="L694">
        <v>69.117879000000002</v>
      </c>
      <c r="M694">
        <v>6.4516159999999996</v>
      </c>
      <c r="N694">
        <v>61.743721000000008</v>
      </c>
      <c r="O694">
        <v>8.9771640000000001</v>
      </c>
    </row>
    <row r="695" spans="1:15" x14ac:dyDescent="0.25">
      <c r="A695">
        <v>694</v>
      </c>
      <c r="B695">
        <v>52.554741000000007</v>
      </c>
      <c r="C695">
        <v>7.2814420000000002</v>
      </c>
      <c r="D695">
        <v>47.710514000000011</v>
      </c>
      <c r="E695">
        <v>9.6753660000000004</v>
      </c>
      <c r="L695">
        <v>69.117879000000002</v>
      </c>
      <c r="M695">
        <v>6.4516159999999996</v>
      </c>
      <c r="N695">
        <v>61.743721000000008</v>
      </c>
      <c r="O695">
        <v>8.9771640000000001</v>
      </c>
    </row>
    <row r="696" spans="1:15" x14ac:dyDescent="0.25">
      <c r="A696">
        <v>695</v>
      </c>
      <c r="B696">
        <v>52.554741000000007</v>
      </c>
      <c r="C696">
        <v>7.2814420000000002</v>
      </c>
      <c r="D696">
        <v>47.710514000000011</v>
      </c>
      <c r="E696">
        <v>9.6753660000000004</v>
      </c>
      <c r="L696">
        <v>69.117879000000002</v>
      </c>
      <c r="M696">
        <v>6.4516159999999996</v>
      </c>
      <c r="N696">
        <v>61.743721000000008</v>
      </c>
      <c r="O696">
        <v>8.9771640000000001</v>
      </c>
    </row>
    <row r="697" spans="1:15" x14ac:dyDescent="0.25">
      <c r="A697">
        <v>696</v>
      </c>
      <c r="B697">
        <v>52.554741000000007</v>
      </c>
      <c r="C697">
        <v>7.2814420000000002</v>
      </c>
      <c r="D697">
        <v>47.710514000000011</v>
      </c>
      <c r="E697">
        <v>9.6753660000000004</v>
      </c>
      <c r="L697">
        <v>69.129849000000007</v>
      </c>
      <c r="M697">
        <v>6.6165649999999996</v>
      </c>
      <c r="N697">
        <v>61.743721000000008</v>
      </c>
      <c r="O697">
        <v>8.9771640000000001</v>
      </c>
    </row>
    <row r="698" spans="1:15" x14ac:dyDescent="0.25">
      <c r="A698">
        <v>697</v>
      </c>
      <c r="B698">
        <v>52.554741000000007</v>
      </c>
      <c r="C698">
        <v>7.2814420000000002</v>
      </c>
      <c r="D698">
        <v>47.710514000000011</v>
      </c>
      <c r="E698">
        <v>9.6753660000000004</v>
      </c>
      <c r="L698">
        <v>69.129849000000007</v>
      </c>
      <c r="M698">
        <v>6.6165649999999996</v>
      </c>
      <c r="N698">
        <v>61.743721000000008</v>
      </c>
      <c r="O698">
        <v>8.9771640000000001</v>
      </c>
    </row>
    <row r="699" spans="1:15" x14ac:dyDescent="0.25">
      <c r="A699">
        <v>698</v>
      </c>
      <c r="B699">
        <v>52.554741000000007</v>
      </c>
      <c r="C699">
        <v>7.2814420000000002</v>
      </c>
      <c r="D699">
        <v>47.710514000000011</v>
      </c>
      <c r="E699">
        <v>9.6753660000000004</v>
      </c>
      <c r="N699">
        <v>61.743721000000008</v>
      </c>
      <c r="O699">
        <v>8.9771640000000001</v>
      </c>
    </row>
    <row r="700" spans="1:15" x14ac:dyDescent="0.25">
      <c r="A700">
        <v>699</v>
      </c>
      <c r="B700">
        <v>52.554741000000007</v>
      </c>
      <c r="C700">
        <v>7.2814420000000002</v>
      </c>
      <c r="D700">
        <v>47.710514000000011</v>
      </c>
      <c r="E700">
        <v>9.6753660000000004</v>
      </c>
      <c r="N700">
        <v>61.743721000000008</v>
      </c>
      <c r="O700">
        <v>8.9771640000000001</v>
      </c>
    </row>
    <row r="701" spans="1:15" x14ac:dyDescent="0.25">
      <c r="A701">
        <v>700</v>
      </c>
      <c r="B701">
        <v>52.554741000000007</v>
      </c>
      <c r="C701">
        <v>7.2814420000000002</v>
      </c>
      <c r="D701">
        <v>47.710514000000011</v>
      </c>
      <c r="E701">
        <v>9.6753660000000004</v>
      </c>
      <c r="N701">
        <v>61.743721000000008</v>
      </c>
      <c r="O701">
        <v>8.9771640000000001</v>
      </c>
    </row>
    <row r="702" spans="1:15" x14ac:dyDescent="0.25">
      <c r="A702">
        <v>701</v>
      </c>
      <c r="B702">
        <v>52.665699000000011</v>
      </c>
      <c r="C702">
        <v>7.3243710000000002</v>
      </c>
      <c r="D702">
        <v>47.710514000000011</v>
      </c>
      <c r="E702">
        <v>9.6753660000000004</v>
      </c>
      <c r="N702">
        <v>61.743721000000008</v>
      </c>
      <c r="O702">
        <v>8.9771640000000001</v>
      </c>
    </row>
    <row r="703" spans="1:15" x14ac:dyDescent="0.25">
      <c r="A703">
        <v>702</v>
      </c>
      <c r="D703">
        <v>47.710514000000011</v>
      </c>
      <c r="E703">
        <v>9.6753660000000004</v>
      </c>
      <c r="N703">
        <v>61.743721000000008</v>
      </c>
      <c r="O703">
        <v>8.9771640000000001</v>
      </c>
    </row>
    <row r="704" spans="1:15" x14ac:dyDescent="0.25">
      <c r="A704">
        <v>703</v>
      </c>
      <c r="D704">
        <v>47.710514000000011</v>
      </c>
      <c r="E704">
        <v>9.6753660000000004</v>
      </c>
      <c r="N704">
        <v>61.743721000000008</v>
      </c>
      <c r="O704">
        <v>8.9771640000000001</v>
      </c>
    </row>
    <row r="705" spans="1:15" x14ac:dyDescent="0.25">
      <c r="A705">
        <v>704</v>
      </c>
      <c r="D705">
        <v>47.710514000000011</v>
      </c>
      <c r="E705">
        <v>9.6753660000000004</v>
      </c>
      <c r="N705">
        <v>61.743721000000008</v>
      </c>
      <c r="O705">
        <v>8.9771640000000001</v>
      </c>
    </row>
    <row r="706" spans="1:15" x14ac:dyDescent="0.25">
      <c r="A706">
        <v>705</v>
      </c>
      <c r="D706">
        <v>47.710514000000011</v>
      </c>
      <c r="E706">
        <v>9.6753660000000004</v>
      </c>
      <c r="N706">
        <v>61.743721000000008</v>
      </c>
      <c r="O706">
        <v>8.9771640000000001</v>
      </c>
    </row>
    <row r="707" spans="1:15" x14ac:dyDescent="0.25">
      <c r="A707">
        <v>706</v>
      </c>
      <c r="D707">
        <v>47.710514000000011</v>
      </c>
      <c r="E707">
        <v>9.6753660000000004</v>
      </c>
      <c r="N707">
        <v>61.743721000000008</v>
      </c>
      <c r="O707">
        <v>8.9771640000000001</v>
      </c>
    </row>
    <row r="708" spans="1:15" x14ac:dyDescent="0.25">
      <c r="A708">
        <v>707</v>
      </c>
      <c r="D708">
        <v>47.710514000000011</v>
      </c>
      <c r="E708">
        <v>9.6753660000000004</v>
      </c>
      <c r="N708">
        <v>61.743721000000008</v>
      </c>
      <c r="O708">
        <v>8.9771640000000001</v>
      </c>
    </row>
    <row r="709" spans="1:15" x14ac:dyDescent="0.25">
      <c r="A709">
        <v>708</v>
      </c>
      <c r="D709">
        <v>47.710514000000011</v>
      </c>
      <c r="E709">
        <v>9.6753660000000004</v>
      </c>
      <c r="N709">
        <v>61.743721000000008</v>
      </c>
      <c r="O709">
        <v>8.9771640000000001</v>
      </c>
    </row>
    <row r="710" spans="1:15" x14ac:dyDescent="0.25">
      <c r="A710">
        <v>709</v>
      </c>
      <c r="D710">
        <v>47.710514000000011</v>
      </c>
      <c r="E710">
        <v>9.6753660000000004</v>
      </c>
      <c r="L710">
        <v>55.48793400000001</v>
      </c>
      <c r="M710">
        <v>5.8532400000000004</v>
      </c>
      <c r="N710">
        <v>61.743721000000008</v>
      </c>
      <c r="O710">
        <v>8.9771640000000001</v>
      </c>
    </row>
    <row r="711" spans="1:15" x14ac:dyDescent="0.25">
      <c r="A711">
        <v>710</v>
      </c>
      <c r="D711">
        <v>47.710514000000011</v>
      </c>
      <c r="E711">
        <v>9.6753660000000004</v>
      </c>
      <c r="L711">
        <v>55.50117800000001</v>
      </c>
      <c r="M711">
        <v>5.735379</v>
      </c>
      <c r="N711">
        <v>61.743721000000008</v>
      </c>
      <c r="O711">
        <v>8.9771640000000001</v>
      </c>
    </row>
    <row r="712" spans="1:15" x14ac:dyDescent="0.25">
      <c r="A712">
        <v>711</v>
      </c>
      <c r="B712">
        <v>41.323368000000009</v>
      </c>
      <c r="C712">
        <v>6.8304039999999997</v>
      </c>
      <c r="D712">
        <v>47.710514000000011</v>
      </c>
      <c r="E712">
        <v>9.6753660000000004</v>
      </c>
      <c r="L712">
        <v>55.50117800000001</v>
      </c>
      <c r="M712">
        <v>5.735379</v>
      </c>
      <c r="N712">
        <v>61.743721000000008</v>
      </c>
      <c r="O712">
        <v>8.9771640000000001</v>
      </c>
    </row>
    <row r="713" spans="1:15" x14ac:dyDescent="0.25">
      <c r="A713">
        <v>712</v>
      </c>
      <c r="B713">
        <v>41.21833800000001</v>
      </c>
      <c r="C713">
        <v>6.8326200000000004</v>
      </c>
      <c r="D713">
        <v>47.710514000000011</v>
      </c>
      <c r="E713">
        <v>9.6753660000000004</v>
      </c>
      <c r="L713">
        <v>55.50117800000001</v>
      </c>
      <c r="M713">
        <v>5.735379</v>
      </c>
      <c r="N713">
        <v>61.743721000000008</v>
      </c>
      <c r="O713">
        <v>8.9771640000000001</v>
      </c>
    </row>
    <row r="714" spans="1:15" x14ac:dyDescent="0.25">
      <c r="A714">
        <v>713</v>
      </c>
      <c r="B714">
        <v>41.21833800000001</v>
      </c>
      <c r="C714">
        <v>6.8326200000000004</v>
      </c>
      <c r="D714">
        <v>47.710514000000011</v>
      </c>
      <c r="E714">
        <v>9.6753660000000004</v>
      </c>
      <c r="L714">
        <v>55.50117800000001</v>
      </c>
      <c r="M714">
        <v>5.735379</v>
      </c>
      <c r="N714">
        <v>61.743721000000008</v>
      </c>
      <c r="O714">
        <v>8.9771640000000001</v>
      </c>
    </row>
    <row r="715" spans="1:15" x14ac:dyDescent="0.25">
      <c r="A715">
        <v>714</v>
      </c>
      <c r="B715">
        <v>41.21833800000001</v>
      </c>
      <c r="C715">
        <v>6.8326200000000004</v>
      </c>
      <c r="D715">
        <v>47.710514000000011</v>
      </c>
      <c r="E715">
        <v>9.6753660000000004</v>
      </c>
      <c r="L715">
        <v>55.50117800000001</v>
      </c>
      <c r="M715">
        <v>5.735379</v>
      </c>
      <c r="N715">
        <v>61.597614000000007</v>
      </c>
      <c r="O715">
        <v>8.8761539999999997</v>
      </c>
    </row>
    <row r="716" spans="1:15" x14ac:dyDescent="0.25">
      <c r="A716">
        <v>715</v>
      </c>
      <c r="B716">
        <v>41.21833800000001</v>
      </c>
      <c r="C716">
        <v>6.8326200000000004</v>
      </c>
      <c r="D716">
        <v>47.710514000000011</v>
      </c>
      <c r="E716">
        <v>9.6753660000000004</v>
      </c>
      <c r="L716">
        <v>55.50117800000001</v>
      </c>
      <c r="M716">
        <v>5.735379</v>
      </c>
    </row>
    <row r="717" spans="1:15" x14ac:dyDescent="0.25">
      <c r="A717">
        <v>716</v>
      </c>
      <c r="B717">
        <v>41.21833800000001</v>
      </c>
      <c r="C717">
        <v>6.8326200000000004</v>
      </c>
      <c r="D717">
        <v>47.710514000000011</v>
      </c>
      <c r="E717">
        <v>9.6753660000000004</v>
      </c>
      <c r="L717">
        <v>55.50117800000001</v>
      </c>
      <c r="M717">
        <v>5.735379</v>
      </c>
    </row>
    <row r="718" spans="1:15" x14ac:dyDescent="0.25">
      <c r="A718">
        <v>717</v>
      </c>
      <c r="B718">
        <v>41.21833800000001</v>
      </c>
      <c r="C718">
        <v>6.8326200000000004</v>
      </c>
      <c r="D718">
        <v>47.710514000000011</v>
      </c>
      <c r="E718">
        <v>9.6753660000000004</v>
      </c>
      <c r="L718">
        <v>55.50117800000001</v>
      </c>
      <c r="M718">
        <v>5.735379</v>
      </c>
    </row>
    <row r="719" spans="1:15" x14ac:dyDescent="0.25">
      <c r="A719">
        <v>718</v>
      </c>
      <c r="B719">
        <v>41.21833800000001</v>
      </c>
      <c r="C719">
        <v>6.8326200000000004</v>
      </c>
      <c r="D719">
        <v>47.754734000000006</v>
      </c>
      <c r="E719">
        <v>9.7639049999999994</v>
      </c>
      <c r="L719">
        <v>55.50117800000001</v>
      </c>
      <c r="M719">
        <v>5.735379</v>
      </c>
    </row>
    <row r="720" spans="1:15" x14ac:dyDescent="0.25">
      <c r="A720">
        <v>719</v>
      </c>
      <c r="B720">
        <v>41.21833800000001</v>
      </c>
      <c r="C720">
        <v>6.8326200000000004</v>
      </c>
      <c r="L720">
        <v>55.50117800000001</v>
      </c>
      <c r="M720">
        <v>5.735379</v>
      </c>
    </row>
    <row r="721" spans="1:15" x14ac:dyDescent="0.25">
      <c r="A721">
        <v>720</v>
      </c>
      <c r="B721">
        <v>41.21833800000001</v>
      </c>
      <c r="C721">
        <v>6.8326200000000004</v>
      </c>
      <c r="L721">
        <v>55.50117800000001</v>
      </c>
      <c r="M721">
        <v>5.735379</v>
      </c>
    </row>
    <row r="722" spans="1:15" x14ac:dyDescent="0.25">
      <c r="A722">
        <v>721</v>
      </c>
      <c r="B722">
        <v>41.21833800000001</v>
      </c>
      <c r="C722">
        <v>6.8326200000000004</v>
      </c>
      <c r="L722">
        <v>55.50117800000001</v>
      </c>
      <c r="M722">
        <v>5.735379</v>
      </c>
    </row>
    <row r="723" spans="1:15" x14ac:dyDescent="0.25">
      <c r="A723">
        <v>722</v>
      </c>
      <c r="B723">
        <v>41.21833800000001</v>
      </c>
      <c r="C723">
        <v>6.8326200000000004</v>
      </c>
      <c r="L723">
        <v>55.50117800000001</v>
      </c>
      <c r="M723">
        <v>5.735379</v>
      </c>
    </row>
    <row r="724" spans="1:15" x14ac:dyDescent="0.25">
      <c r="A724">
        <v>723</v>
      </c>
      <c r="B724">
        <v>41.21833800000001</v>
      </c>
      <c r="C724">
        <v>6.8326200000000004</v>
      </c>
      <c r="L724">
        <v>55.50117800000001</v>
      </c>
      <c r="M724">
        <v>5.735379</v>
      </c>
    </row>
    <row r="725" spans="1:15" x14ac:dyDescent="0.25">
      <c r="A725">
        <v>724</v>
      </c>
      <c r="B725">
        <v>41.21833800000001</v>
      </c>
      <c r="C725">
        <v>6.8326200000000004</v>
      </c>
      <c r="L725">
        <v>55.50117800000001</v>
      </c>
      <c r="M725">
        <v>5.735379</v>
      </c>
    </row>
    <row r="726" spans="1:15" x14ac:dyDescent="0.25">
      <c r="A726">
        <v>725</v>
      </c>
      <c r="B726">
        <v>41.21833800000001</v>
      </c>
      <c r="C726">
        <v>6.8326200000000004</v>
      </c>
      <c r="L726">
        <v>55.50117800000001</v>
      </c>
      <c r="M726">
        <v>5.735379</v>
      </c>
    </row>
    <row r="727" spans="1:15" x14ac:dyDescent="0.25">
      <c r="A727">
        <v>726</v>
      </c>
      <c r="B727">
        <v>41.21833800000001</v>
      </c>
      <c r="C727">
        <v>6.8326200000000004</v>
      </c>
      <c r="L727">
        <v>55.50117800000001</v>
      </c>
      <c r="M727">
        <v>5.735379</v>
      </c>
    </row>
    <row r="728" spans="1:15" x14ac:dyDescent="0.25">
      <c r="A728">
        <v>727</v>
      </c>
      <c r="B728">
        <v>41.21833800000001</v>
      </c>
      <c r="C728">
        <v>6.8326200000000004</v>
      </c>
      <c r="L728">
        <v>55.50117800000001</v>
      </c>
      <c r="M728">
        <v>5.735379</v>
      </c>
    </row>
    <row r="729" spans="1:15" x14ac:dyDescent="0.25">
      <c r="A729">
        <v>728</v>
      </c>
      <c r="B729">
        <v>41.21833800000001</v>
      </c>
      <c r="C729">
        <v>6.8326200000000004</v>
      </c>
      <c r="D729">
        <v>36.811493000000006</v>
      </c>
      <c r="E729">
        <v>8.668158</v>
      </c>
      <c r="L729">
        <v>55.50117800000001</v>
      </c>
      <c r="M729">
        <v>5.735379</v>
      </c>
      <c r="N729">
        <v>50.245750000000008</v>
      </c>
      <c r="O729">
        <v>8.9238239999999998</v>
      </c>
    </row>
    <row r="730" spans="1:15" x14ac:dyDescent="0.25">
      <c r="A730">
        <v>729</v>
      </c>
      <c r="B730">
        <v>41.21833800000001</v>
      </c>
      <c r="C730">
        <v>6.8326200000000004</v>
      </c>
      <c r="D730">
        <v>36.823602000000008</v>
      </c>
      <c r="E730">
        <v>8.628012</v>
      </c>
      <c r="L730">
        <v>55.50117800000001</v>
      </c>
      <c r="M730">
        <v>5.735379</v>
      </c>
      <c r="N730">
        <v>50.357372000000005</v>
      </c>
      <c r="O730">
        <v>8.9771640000000001</v>
      </c>
    </row>
    <row r="731" spans="1:15" x14ac:dyDescent="0.25">
      <c r="A731">
        <v>730</v>
      </c>
      <c r="B731">
        <v>41.21833800000001</v>
      </c>
      <c r="C731">
        <v>6.8326200000000004</v>
      </c>
      <c r="D731">
        <v>36.823602000000008</v>
      </c>
      <c r="E731">
        <v>8.628012</v>
      </c>
      <c r="L731">
        <v>55.50117800000001</v>
      </c>
      <c r="M731">
        <v>5.735379</v>
      </c>
      <c r="N731">
        <v>50.357372000000005</v>
      </c>
      <c r="O731">
        <v>8.9771640000000001</v>
      </c>
    </row>
    <row r="732" spans="1:15" x14ac:dyDescent="0.25">
      <c r="A732">
        <v>731</v>
      </c>
      <c r="B732">
        <v>41.21833800000001</v>
      </c>
      <c r="C732">
        <v>6.8326200000000004</v>
      </c>
      <c r="D732">
        <v>36.823602000000008</v>
      </c>
      <c r="E732">
        <v>8.628012</v>
      </c>
      <c r="L732">
        <v>55.50117800000001</v>
      </c>
      <c r="M732">
        <v>5.735379</v>
      </c>
      <c r="N732">
        <v>50.357372000000005</v>
      </c>
      <c r="O732">
        <v>8.9771640000000001</v>
      </c>
    </row>
    <row r="733" spans="1:15" x14ac:dyDescent="0.25">
      <c r="A733">
        <v>732</v>
      </c>
      <c r="B733">
        <v>41.21833800000001</v>
      </c>
      <c r="C733">
        <v>6.8326200000000004</v>
      </c>
      <c r="D733">
        <v>36.823602000000008</v>
      </c>
      <c r="E733">
        <v>8.628012</v>
      </c>
      <c r="L733">
        <v>55.50117800000001</v>
      </c>
      <c r="M733">
        <v>5.735379</v>
      </c>
      <c r="N733">
        <v>50.357372000000005</v>
      </c>
      <c r="O733">
        <v>8.9771640000000001</v>
      </c>
    </row>
    <row r="734" spans="1:15" x14ac:dyDescent="0.25">
      <c r="A734">
        <v>733</v>
      </c>
      <c r="B734">
        <v>41.21833800000001</v>
      </c>
      <c r="C734">
        <v>6.8326200000000004</v>
      </c>
      <c r="D734">
        <v>36.823602000000008</v>
      </c>
      <c r="E734">
        <v>8.628012</v>
      </c>
      <c r="L734">
        <v>55.50117800000001</v>
      </c>
      <c r="M734">
        <v>5.735379</v>
      </c>
      <c r="N734">
        <v>50.357372000000005</v>
      </c>
      <c r="O734">
        <v>8.9771640000000001</v>
      </c>
    </row>
    <row r="735" spans="1:15" x14ac:dyDescent="0.25">
      <c r="A735">
        <v>734</v>
      </c>
      <c r="B735">
        <v>41.21833800000001</v>
      </c>
      <c r="C735">
        <v>6.8326200000000004</v>
      </c>
      <c r="D735">
        <v>36.823602000000008</v>
      </c>
      <c r="E735">
        <v>8.628012</v>
      </c>
      <c r="L735">
        <v>55.50117800000001</v>
      </c>
      <c r="M735">
        <v>5.735379</v>
      </c>
      <c r="N735">
        <v>50.357372000000005</v>
      </c>
      <c r="O735">
        <v>8.9771640000000001</v>
      </c>
    </row>
    <row r="736" spans="1:15" x14ac:dyDescent="0.25">
      <c r="A736">
        <v>735</v>
      </c>
      <c r="B736">
        <v>41.21833800000001</v>
      </c>
      <c r="C736">
        <v>6.8326200000000004</v>
      </c>
      <c r="D736">
        <v>36.823602000000008</v>
      </c>
      <c r="E736">
        <v>8.628012</v>
      </c>
      <c r="L736">
        <v>55.50117800000001</v>
      </c>
      <c r="M736">
        <v>5.735379</v>
      </c>
      <c r="N736">
        <v>50.357372000000005</v>
      </c>
      <c r="O736">
        <v>8.9771640000000001</v>
      </c>
    </row>
    <row r="737" spans="1:15" x14ac:dyDescent="0.25">
      <c r="A737">
        <v>736</v>
      </c>
      <c r="B737">
        <v>41.21833800000001</v>
      </c>
      <c r="C737">
        <v>6.8326200000000004</v>
      </c>
      <c r="D737">
        <v>36.823602000000008</v>
      </c>
      <c r="E737">
        <v>8.628012</v>
      </c>
      <c r="L737">
        <v>55.50117800000001</v>
      </c>
      <c r="M737">
        <v>5.735379</v>
      </c>
      <c r="N737">
        <v>50.357372000000005</v>
      </c>
      <c r="O737">
        <v>8.9771640000000001</v>
      </c>
    </row>
    <row r="738" spans="1:15" x14ac:dyDescent="0.25">
      <c r="A738">
        <v>737</v>
      </c>
      <c r="B738">
        <v>41.21833800000001</v>
      </c>
      <c r="C738">
        <v>6.8326200000000004</v>
      </c>
      <c r="D738">
        <v>36.823602000000008</v>
      </c>
      <c r="E738">
        <v>8.628012</v>
      </c>
      <c r="L738">
        <v>55.48793400000001</v>
      </c>
      <c r="M738">
        <v>5.8532400000000004</v>
      </c>
      <c r="N738">
        <v>50.357372000000005</v>
      </c>
      <c r="O738">
        <v>8.9771640000000001</v>
      </c>
    </row>
    <row r="739" spans="1:15" x14ac:dyDescent="0.25">
      <c r="A739">
        <v>738</v>
      </c>
      <c r="B739">
        <v>41.21833800000001</v>
      </c>
      <c r="C739">
        <v>6.8326200000000004</v>
      </c>
      <c r="D739">
        <v>36.823602000000008</v>
      </c>
      <c r="E739">
        <v>8.628012</v>
      </c>
      <c r="L739">
        <v>55.48793400000001</v>
      </c>
      <c r="M739">
        <v>5.8532400000000004</v>
      </c>
      <c r="N739">
        <v>50.357372000000005</v>
      </c>
      <c r="O739">
        <v>8.9771640000000001</v>
      </c>
    </row>
    <row r="740" spans="1:15" x14ac:dyDescent="0.25">
      <c r="A740">
        <v>739</v>
      </c>
      <c r="B740">
        <v>41.21833800000001</v>
      </c>
      <c r="C740">
        <v>6.8326200000000004</v>
      </c>
      <c r="D740">
        <v>36.823602000000008</v>
      </c>
      <c r="E740">
        <v>8.628012</v>
      </c>
      <c r="N740">
        <v>50.357372000000005</v>
      </c>
      <c r="O740">
        <v>8.9771640000000001</v>
      </c>
    </row>
    <row r="741" spans="1:15" x14ac:dyDescent="0.25">
      <c r="A741">
        <v>740</v>
      </c>
      <c r="B741">
        <v>41.21833800000001</v>
      </c>
      <c r="C741">
        <v>6.8326200000000004</v>
      </c>
      <c r="D741">
        <v>36.823602000000008</v>
      </c>
      <c r="E741">
        <v>8.628012</v>
      </c>
      <c r="N741">
        <v>50.357372000000005</v>
      </c>
      <c r="O741">
        <v>8.9771640000000001</v>
      </c>
    </row>
    <row r="742" spans="1:15" x14ac:dyDescent="0.25">
      <c r="A742">
        <v>741</v>
      </c>
      <c r="B742">
        <v>41.323368000000009</v>
      </c>
      <c r="C742">
        <v>6.8304039999999997</v>
      </c>
      <c r="D742">
        <v>36.823602000000008</v>
      </c>
      <c r="E742">
        <v>8.628012</v>
      </c>
      <c r="N742">
        <v>50.357372000000005</v>
      </c>
      <c r="O742">
        <v>8.9771640000000001</v>
      </c>
    </row>
    <row r="743" spans="1:15" x14ac:dyDescent="0.25">
      <c r="A743">
        <v>742</v>
      </c>
      <c r="D743">
        <v>36.823602000000008</v>
      </c>
      <c r="E743">
        <v>8.628012</v>
      </c>
      <c r="N743">
        <v>50.357372000000005</v>
      </c>
      <c r="O743">
        <v>8.9771640000000001</v>
      </c>
    </row>
    <row r="744" spans="1:15" x14ac:dyDescent="0.25">
      <c r="A744">
        <v>743</v>
      </c>
      <c r="D744">
        <v>36.823602000000008</v>
      </c>
      <c r="E744">
        <v>8.628012</v>
      </c>
      <c r="N744">
        <v>50.357372000000005</v>
      </c>
      <c r="O744">
        <v>8.9771640000000001</v>
      </c>
    </row>
    <row r="745" spans="1:15" x14ac:dyDescent="0.25">
      <c r="A745">
        <v>744</v>
      </c>
      <c r="D745">
        <v>36.823602000000008</v>
      </c>
      <c r="E745">
        <v>8.628012</v>
      </c>
      <c r="N745">
        <v>50.357372000000005</v>
      </c>
      <c r="O745">
        <v>8.9771640000000001</v>
      </c>
    </row>
    <row r="746" spans="1:15" x14ac:dyDescent="0.25">
      <c r="A746">
        <v>745</v>
      </c>
      <c r="D746">
        <v>36.823602000000008</v>
      </c>
      <c r="E746">
        <v>8.628012</v>
      </c>
      <c r="N746">
        <v>50.357372000000005</v>
      </c>
      <c r="O746">
        <v>8.9771640000000001</v>
      </c>
    </row>
    <row r="747" spans="1:15" x14ac:dyDescent="0.25">
      <c r="A747">
        <v>746</v>
      </c>
      <c r="D747">
        <v>36.823602000000008</v>
      </c>
      <c r="E747">
        <v>8.628012</v>
      </c>
      <c r="N747">
        <v>50.357372000000005</v>
      </c>
      <c r="O747">
        <v>8.9771640000000001</v>
      </c>
    </row>
    <row r="748" spans="1:15" x14ac:dyDescent="0.25">
      <c r="A748">
        <v>747</v>
      </c>
      <c r="D748">
        <v>36.823602000000008</v>
      </c>
      <c r="E748">
        <v>8.628012</v>
      </c>
      <c r="N748">
        <v>50.357372000000005</v>
      </c>
      <c r="O748">
        <v>8.9771640000000001</v>
      </c>
    </row>
    <row r="749" spans="1:15" x14ac:dyDescent="0.25">
      <c r="A749">
        <v>748</v>
      </c>
      <c r="D749">
        <v>36.823602000000008</v>
      </c>
      <c r="E749">
        <v>8.628012</v>
      </c>
      <c r="N749">
        <v>50.357372000000005</v>
      </c>
      <c r="O749">
        <v>8.9771640000000001</v>
      </c>
    </row>
    <row r="750" spans="1:15" x14ac:dyDescent="0.25">
      <c r="A750">
        <v>749</v>
      </c>
      <c r="D750">
        <v>36.823602000000008</v>
      </c>
      <c r="E750">
        <v>8.628012</v>
      </c>
      <c r="L750">
        <v>45.438369000000009</v>
      </c>
      <c r="M750">
        <v>5.7181139999999999</v>
      </c>
      <c r="N750">
        <v>50.357372000000005</v>
      </c>
      <c r="O750">
        <v>8.9771640000000001</v>
      </c>
    </row>
    <row r="751" spans="1:15" x14ac:dyDescent="0.25">
      <c r="A751">
        <v>750</v>
      </c>
      <c r="D751">
        <v>36.823602000000008</v>
      </c>
      <c r="E751">
        <v>8.628012</v>
      </c>
      <c r="L751">
        <v>45.463211000000008</v>
      </c>
      <c r="M751">
        <v>5.6855440000000002</v>
      </c>
      <c r="N751">
        <v>50.357372000000005</v>
      </c>
      <c r="O751">
        <v>8.9771640000000001</v>
      </c>
    </row>
    <row r="752" spans="1:15" x14ac:dyDescent="0.25">
      <c r="A752">
        <v>751</v>
      </c>
      <c r="D752">
        <v>36.823602000000008</v>
      </c>
      <c r="E752">
        <v>8.628012</v>
      </c>
      <c r="L752">
        <v>45.463211000000008</v>
      </c>
      <c r="M752">
        <v>5.6855440000000002</v>
      </c>
      <c r="N752">
        <v>50.357372000000005</v>
      </c>
      <c r="O752">
        <v>8.9771640000000001</v>
      </c>
    </row>
    <row r="753" spans="1:15" x14ac:dyDescent="0.25">
      <c r="A753">
        <v>752</v>
      </c>
      <c r="B753">
        <v>31.183408000000007</v>
      </c>
      <c r="C753">
        <v>6.9762490000000001</v>
      </c>
      <c r="D753">
        <v>36.823602000000008</v>
      </c>
      <c r="E753">
        <v>8.628012</v>
      </c>
      <c r="L753">
        <v>45.463211000000008</v>
      </c>
      <c r="M753">
        <v>5.6855440000000002</v>
      </c>
      <c r="N753">
        <v>50.357372000000005</v>
      </c>
      <c r="O753">
        <v>8.9771640000000001</v>
      </c>
    </row>
    <row r="754" spans="1:15" x14ac:dyDescent="0.25">
      <c r="A754">
        <v>753</v>
      </c>
      <c r="B754">
        <v>31.180370000000011</v>
      </c>
      <c r="C754">
        <v>6.982227</v>
      </c>
      <c r="D754">
        <v>36.823602000000008</v>
      </c>
      <c r="E754">
        <v>8.628012</v>
      </c>
      <c r="L754">
        <v>45.463211000000008</v>
      </c>
      <c r="M754">
        <v>5.6855440000000002</v>
      </c>
      <c r="N754">
        <v>50.357372000000005</v>
      </c>
      <c r="O754">
        <v>8.9771640000000001</v>
      </c>
    </row>
    <row r="755" spans="1:15" x14ac:dyDescent="0.25">
      <c r="A755">
        <v>754</v>
      </c>
      <c r="B755">
        <v>31.180370000000011</v>
      </c>
      <c r="C755">
        <v>6.982227</v>
      </c>
      <c r="D755">
        <v>36.823602000000008</v>
      </c>
      <c r="E755">
        <v>8.628012</v>
      </c>
      <c r="L755">
        <v>45.463211000000008</v>
      </c>
      <c r="M755">
        <v>5.6855440000000002</v>
      </c>
      <c r="N755">
        <v>50.357372000000005</v>
      </c>
      <c r="O755">
        <v>8.9771640000000001</v>
      </c>
    </row>
    <row r="756" spans="1:15" x14ac:dyDescent="0.25">
      <c r="A756">
        <v>755</v>
      </c>
      <c r="B756">
        <v>31.180370000000011</v>
      </c>
      <c r="C756">
        <v>6.982227</v>
      </c>
      <c r="D756">
        <v>36.823602000000008</v>
      </c>
      <c r="E756">
        <v>8.628012</v>
      </c>
      <c r="L756">
        <v>45.463211000000008</v>
      </c>
      <c r="M756">
        <v>5.6855440000000002</v>
      </c>
      <c r="N756">
        <v>50.357372000000005</v>
      </c>
      <c r="O756">
        <v>8.9771640000000001</v>
      </c>
    </row>
    <row r="757" spans="1:15" x14ac:dyDescent="0.25">
      <c r="A757">
        <v>756</v>
      </c>
      <c r="B757">
        <v>31.180370000000011</v>
      </c>
      <c r="C757">
        <v>6.982227</v>
      </c>
      <c r="D757">
        <v>36.823602000000008</v>
      </c>
      <c r="E757">
        <v>8.628012</v>
      </c>
      <c r="L757">
        <v>45.463211000000008</v>
      </c>
      <c r="M757">
        <v>5.6855440000000002</v>
      </c>
      <c r="N757">
        <v>50.357372000000005</v>
      </c>
      <c r="O757">
        <v>8.9771640000000001</v>
      </c>
    </row>
    <row r="758" spans="1:15" x14ac:dyDescent="0.25">
      <c r="A758">
        <v>757</v>
      </c>
      <c r="B758">
        <v>31.180370000000011</v>
      </c>
      <c r="C758">
        <v>6.982227</v>
      </c>
      <c r="D758">
        <v>36.823602000000008</v>
      </c>
      <c r="E758">
        <v>8.628012</v>
      </c>
      <c r="L758">
        <v>45.463211000000008</v>
      </c>
      <c r="M758">
        <v>5.6855440000000002</v>
      </c>
      <c r="N758">
        <v>50.245750000000008</v>
      </c>
      <c r="O758">
        <v>8.9238239999999998</v>
      </c>
    </row>
    <row r="759" spans="1:15" x14ac:dyDescent="0.25">
      <c r="A759">
        <v>758</v>
      </c>
      <c r="B759">
        <v>31.180370000000011</v>
      </c>
      <c r="C759">
        <v>6.982227</v>
      </c>
      <c r="D759">
        <v>36.823602000000008</v>
      </c>
      <c r="E759">
        <v>8.628012</v>
      </c>
      <c r="L759">
        <v>45.463211000000008</v>
      </c>
      <c r="M759">
        <v>5.6855440000000002</v>
      </c>
    </row>
    <row r="760" spans="1:15" x14ac:dyDescent="0.25">
      <c r="A760">
        <v>759</v>
      </c>
      <c r="B760">
        <v>31.180370000000011</v>
      </c>
      <c r="C760">
        <v>6.982227</v>
      </c>
      <c r="D760">
        <v>36.823602000000008</v>
      </c>
      <c r="E760">
        <v>8.628012</v>
      </c>
      <c r="L760">
        <v>45.463211000000008</v>
      </c>
      <c r="M760">
        <v>5.6855440000000002</v>
      </c>
    </row>
    <row r="761" spans="1:15" x14ac:dyDescent="0.25">
      <c r="A761">
        <v>760</v>
      </c>
      <c r="B761">
        <v>31.180370000000011</v>
      </c>
      <c r="C761">
        <v>6.982227</v>
      </c>
      <c r="D761">
        <v>36.823602000000008</v>
      </c>
      <c r="E761">
        <v>8.628012</v>
      </c>
      <c r="L761">
        <v>45.463211000000008</v>
      </c>
      <c r="M761">
        <v>5.6855440000000002</v>
      </c>
    </row>
    <row r="762" spans="1:15" x14ac:dyDescent="0.25">
      <c r="A762">
        <v>761</v>
      </c>
      <c r="B762">
        <v>31.180370000000011</v>
      </c>
      <c r="C762">
        <v>6.982227</v>
      </c>
      <c r="D762">
        <v>36.823602000000008</v>
      </c>
      <c r="E762">
        <v>8.628012</v>
      </c>
      <c r="L762">
        <v>45.463211000000008</v>
      </c>
      <c r="M762">
        <v>5.6855440000000002</v>
      </c>
    </row>
    <row r="763" spans="1:15" x14ac:dyDescent="0.25">
      <c r="A763">
        <v>762</v>
      </c>
      <c r="B763">
        <v>31.180370000000011</v>
      </c>
      <c r="C763">
        <v>6.982227</v>
      </c>
      <c r="D763">
        <v>36.811493000000006</v>
      </c>
      <c r="E763">
        <v>8.668158</v>
      </c>
      <c r="L763">
        <v>45.463211000000008</v>
      </c>
      <c r="M763">
        <v>5.6855440000000002</v>
      </c>
    </row>
    <row r="764" spans="1:15" x14ac:dyDescent="0.25">
      <c r="A764">
        <v>763</v>
      </c>
      <c r="B764">
        <v>31.180370000000011</v>
      </c>
      <c r="C764">
        <v>6.982227</v>
      </c>
      <c r="D764">
        <v>36.811493000000006</v>
      </c>
      <c r="E764">
        <v>8.668158</v>
      </c>
      <c r="L764">
        <v>45.463211000000008</v>
      </c>
      <c r="M764">
        <v>5.6855440000000002</v>
      </c>
    </row>
    <row r="765" spans="1:15" x14ac:dyDescent="0.25">
      <c r="A765">
        <v>764</v>
      </c>
      <c r="B765">
        <v>31.180370000000011</v>
      </c>
      <c r="C765">
        <v>6.982227</v>
      </c>
      <c r="L765">
        <v>45.463211000000008</v>
      </c>
      <c r="M765">
        <v>5.6855440000000002</v>
      </c>
    </row>
    <row r="766" spans="1:15" x14ac:dyDescent="0.25">
      <c r="A766">
        <v>765</v>
      </c>
      <c r="B766">
        <v>31.180370000000011</v>
      </c>
      <c r="C766">
        <v>6.982227</v>
      </c>
      <c r="L766">
        <v>45.463211000000008</v>
      </c>
      <c r="M766">
        <v>5.6855440000000002</v>
      </c>
    </row>
    <row r="767" spans="1:15" x14ac:dyDescent="0.25">
      <c r="A767">
        <v>766</v>
      </c>
      <c r="B767">
        <v>31.180370000000011</v>
      </c>
      <c r="C767">
        <v>6.982227</v>
      </c>
      <c r="L767">
        <v>45.463211000000008</v>
      </c>
      <c r="M767">
        <v>5.6855440000000002</v>
      </c>
    </row>
    <row r="768" spans="1:15" x14ac:dyDescent="0.25">
      <c r="A768">
        <v>767</v>
      </c>
      <c r="B768">
        <v>31.180370000000011</v>
      </c>
      <c r="C768">
        <v>6.982227</v>
      </c>
      <c r="L768">
        <v>45.463211000000008</v>
      </c>
      <c r="M768">
        <v>5.6855440000000002</v>
      </c>
    </row>
    <row r="769" spans="1:15" x14ac:dyDescent="0.25">
      <c r="A769">
        <v>768</v>
      </c>
      <c r="B769">
        <v>31.180370000000011</v>
      </c>
      <c r="C769">
        <v>6.982227</v>
      </c>
      <c r="L769">
        <v>45.463211000000008</v>
      </c>
      <c r="M769">
        <v>5.6855440000000002</v>
      </c>
    </row>
    <row r="770" spans="1:15" x14ac:dyDescent="0.25">
      <c r="A770">
        <v>769</v>
      </c>
      <c r="B770">
        <v>31.180370000000011</v>
      </c>
      <c r="C770">
        <v>6.982227</v>
      </c>
      <c r="L770">
        <v>45.463211000000008</v>
      </c>
      <c r="M770">
        <v>5.6855440000000002</v>
      </c>
    </row>
    <row r="771" spans="1:15" x14ac:dyDescent="0.25">
      <c r="A771">
        <v>770</v>
      </c>
      <c r="B771">
        <v>31.180370000000011</v>
      </c>
      <c r="C771">
        <v>6.982227</v>
      </c>
      <c r="L771">
        <v>45.463211000000008</v>
      </c>
      <c r="M771">
        <v>5.6855440000000002</v>
      </c>
      <c r="N771">
        <v>39.74411700000001</v>
      </c>
      <c r="O771">
        <v>8.7011400000000005</v>
      </c>
    </row>
    <row r="772" spans="1:15" x14ac:dyDescent="0.25">
      <c r="A772">
        <v>771</v>
      </c>
      <c r="B772">
        <v>31.180370000000011</v>
      </c>
      <c r="C772">
        <v>6.982227</v>
      </c>
      <c r="L772">
        <v>45.463211000000008</v>
      </c>
      <c r="M772">
        <v>5.6855440000000002</v>
      </c>
      <c r="N772">
        <v>39.720100000000009</v>
      </c>
      <c r="O772">
        <v>8.6778969999999997</v>
      </c>
    </row>
    <row r="773" spans="1:15" x14ac:dyDescent="0.25">
      <c r="A773">
        <v>772</v>
      </c>
      <c r="B773">
        <v>31.180370000000011</v>
      </c>
      <c r="C773">
        <v>6.982227</v>
      </c>
      <c r="L773">
        <v>45.463211000000008</v>
      </c>
      <c r="M773">
        <v>5.6855440000000002</v>
      </c>
      <c r="N773">
        <v>39.720100000000009</v>
      </c>
      <c r="O773">
        <v>8.6778969999999997</v>
      </c>
    </row>
    <row r="774" spans="1:15" x14ac:dyDescent="0.25">
      <c r="A774">
        <v>773</v>
      </c>
      <c r="B774">
        <v>31.180370000000011</v>
      </c>
      <c r="C774">
        <v>6.982227</v>
      </c>
      <c r="L774">
        <v>45.463211000000008</v>
      </c>
      <c r="M774">
        <v>5.6855440000000002</v>
      </c>
      <c r="N774">
        <v>39.720100000000009</v>
      </c>
      <c r="O774">
        <v>8.6778969999999997</v>
      </c>
    </row>
    <row r="775" spans="1:15" x14ac:dyDescent="0.25">
      <c r="A775">
        <v>774</v>
      </c>
      <c r="B775">
        <v>31.180370000000011</v>
      </c>
      <c r="C775">
        <v>6.982227</v>
      </c>
      <c r="L775">
        <v>45.463211000000008</v>
      </c>
      <c r="M775">
        <v>5.6855440000000002</v>
      </c>
      <c r="N775">
        <v>39.720100000000009</v>
      </c>
      <c r="O775">
        <v>8.6778969999999997</v>
      </c>
    </row>
    <row r="776" spans="1:15" x14ac:dyDescent="0.25">
      <c r="A776">
        <v>775</v>
      </c>
      <c r="B776">
        <v>31.180370000000011</v>
      </c>
      <c r="C776">
        <v>6.982227</v>
      </c>
      <c r="D776">
        <v>26.046821000000008</v>
      </c>
      <c r="E776">
        <v>8.3025129999999994</v>
      </c>
      <c r="L776">
        <v>45.463211000000008</v>
      </c>
      <c r="M776">
        <v>5.6855440000000002</v>
      </c>
      <c r="N776">
        <v>39.720100000000009</v>
      </c>
      <c r="O776">
        <v>8.6778969999999997</v>
      </c>
    </row>
    <row r="777" spans="1:15" x14ac:dyDescent="0.25">
      <c r="A777">
        <v>776</v>
      </c>
      <c r="B777">
        <v>31.180370000000011</v>
      </c>
      <c r="C777">
        <v>6.982227</v>
      </c>
      <c r="D777">
        <v>25.986576000000007</v>
      </c>
      <c r="E777">
        <v>8.2789110000000008</v>
      </c>
      <c r="L777">
        <v>45.463211000000008</v>
      </c>
      <c r="M777">
        <v>5.6855440000000002</v>
      </c>
      <c r="N777">
        <v>39.720100000000009</v>
      </c>
      <c r="O777">
        <v>8.6778969999999997</v>
      </c>
    </row>
    <row r="778" spans="1:15" x14ac:dyDescent="0.25">
      <c r="A778">
        <v>777</v>
      </c>
      <c r="B778">
        <v>31.180370000000011</v>
      </c>
      <c r="C778">
        <v>6.982227</v>
      </c>
      <c r="D778">
        <v>25.986576000000007</v>
      </c>
      <c r="E778">
        <v>8.2789110000000008</v>
      </c>
      <c r="L778">
        <v>45.463211000000008</v>
      </c>
      <c r="M778">
        <v>5.6855440000000002</v>
      </c>
      <c r="N778">
        <v>39.720100000000009</v>
      </c>
      <c r="O778">
        <v>8.6778969999999997</v>
      </c>
    </row>
    <row r="779" spans="1:15" x14ac:dyDescent="0.25">
      <c r="A779">
        <v>778</v>
      </c>
      <c r="B779">
        <v>31.180370000000011</v>
      </c>
      <c r="C779">
        <v>6.982227</v>
      </c>
      <c r="D779">
        <v>25.986576000000007</v>
      </c>
      <c r="E779">
        <v>8.2789110000000008</v>
      </c>
      <c r="L779">
        <v>45.463211000000008</v>
      </c>
      <c r="M779">
        <v>5.6855440000000002</v>
      </c>
      <c r="N779">
        <v>39.720100000000009</v>
      </c>
      <c r="O779">
        <v>8.6778969999999997</v>
      </c>
    </row>
    <row r="780" spans="1:15" x14ac:dyDescent="0.25">
      <c r="A780">
        <v>779</v>
      </c>
      <c r="B780">
        <v>31.180370000000011</v>
      </c>
      <c r="C780">
        <v>6.982227</v>
      </c>
      <c r="D780">
        <v>25.986576000000007</v>
      </c>
      <c r="E780">
        <v>8.2789110000000008</v>
      </c>
      <c r="L780">
        <v>45.463211000000008</v>
      </c>
      <c r="M780">
        <v>5.6855440000000002</v>
      </c>
      <c r="N780">
        <v>39.720100000000009</v>
      </c>
      <c r="O780">
        <v>8.6778969999999997</v>
      </c>
    </row>
    <row r="781" spans="1:15" x14ac:dyDescent="0.25">
      <c r="A781">
        <v>780</v>
      </c>
      <c r="B781">
        <v>31.180370000000011</v>
      </c>
      <c r="C781">
        <v>6.982227</v>
      </c>
      <c r="D781">
        <v>25.986576000000007</v>
      </c>
      <c r="E781">
        <v>8.2789110000000008</v>
      </c>
      <c r="L781">
        <v>45.463211000000008</v>
      </c>
      <c r="M781">
        <v>5.6855440000000002</v>
      </c>
      <c r="N781">
        <v>39.720100000000009</v>
      </c>
      <c r="O781">
        <v>8.6778969999999997</v>
      </c>
    </row>
    <row r="782" spans="1:15" x14ac:dyDescent="0.25">
      <c r="A782">
        <v>781</v>
      </c>
      <c r="B782">
        <v>31.180370000000011</v>
      </c>
      <c r="C782">
        <v>6.982227</v>
      </c>
      <c r="D782">
        <v>25.986576000000007</v>
      </c>
      <c r="E782">
        <v>8.2789110000000008</v>
      </c>
      <c r="L782">
        <v>45.438369000000009</v>
      </c>
      <c r="M782">
        <v>5.7181139999999999</v>
      </c>
      <c r="N782">
        <v>39.720100000000009</v>
      </c>
      <c r="O782">
        <v>8.6778969999999997</v>
      </c>
    </row>
    <row r="783" spans="1:15" x14ac:dyDescent="0.25">
      <c r="A783">
        <v>782</v>
      </c>
      <c r="B783">
        <v>31.180370000000011</v>
      </c>
      <c r="C783">
        <v>6.982227</v>
      </c>
      <c r="D783">
        <v>25.986576000000007</v>
      </c>
      <c r="E783">
        <v>8.2789110000000008</v>
      </c>
      <c r="N783">
        <v>39.720100000000009</v>
      </c>
      <c r="O783">
        <v>8.6778969999999997</v>
      </c>
    </row>
    <row r="784" spans="1:15" x14ac:dyDescent="0.25">
      <c r="A784">
        <v>783</v>
      </c>
      <c r="B784">
        <v>31.180370000000011</v>
      </c>
      <c r="C784">
        <v>6.982227</v>
      </c>
      <c r="D784">
        <v>25.986576000000007</v>
      </c>
      <c r="E784">
        <v>8.2789110000000008</v>
      </c>
      <c r="N784">
        <v>39.720100000000009</v>
      </c>
      <c r="O784">
        <v>8.6778969999999997</v>
      </c>
    </row>
    <row r="785" spans="1:15" x14ac:dyDescent="0.25">
      <c r="A785">
        <v>784</v>
      </c>
      <c r="B785">
        <v>31.183408000000007</v>
      </c>
      <c r="C785">
        <v>6.9762490000000001</v>
      </c>
      <c r="D785">
        <v>25.986576000000007</v>
      </c>
      <c r="E785">
        <v>8.2789110000000008</v>
      </c>
      <c r="N785">
        <v>39.720100000000009</v>
      </c>
      <c r="O785">
        <v>8.6778969999999997</v>
      </c>
    </row>
    <row r="786" spans="1:15" x14ac:dyDescent="0.25">
      <c r="A786">
        <v>785</v>
      </c>
      <c r="D786">
        <v>25.986576000000007</v>
      </c>
      <c r="E786">
        <v>8.2789110000000008</v>
      </c>
      <c r="N786">
        <v>39.720100000000009</v>
      </c>
      <c r="O786">
        <v>8.6778969999999997</v>
      </c>
    </row>
    <row r="787" spans="1:15" x14ac:dyDescent="0.25">
      <c r="A787">
        <v>786</v>
      </c>
      <c r="D787">
        <v>25.986576000000007</v>
      </c>
      <c r="E787">
        <v>8.2789110000000008</v>
      </c>
      <c r="N787">
        <v>39.720100000000009</v>
      </c>
      <c r="O787">
        <v>8.6778969999999997</v>
      </c>
    </row>
    <row r="788" spans="1:15" x14ac:dyDescent="0.25">
      <c r="A788">
        <v>787</v>
      </c>
      <c r="D788">
        <v>25.986576000000007</v>
      </c>
      <c r="E788">
        <v>8.2789110000000008</v>
      </c>
      <c r="N788">
        <v>39.720100000000009</v>
      </c>
      <c r="O788">
        <v>8.6778969999999997</v>
      </c>
    </row>
    <row r="789" spans="1:15" x14ac:dyDescent="0.25">
      <c r="A789">
        <v>788</v>
      </c>
      <c r="D789">
        <v>25.986576000000007</v>
      </c>
      <c r="E789">
        <v>8.2789110000000008</v>
      </c>
      <c r="N789">
        <v>39.720100000000009</v>
      </c>
      <c r="O789">
        <v>8.6778969999999997</v>
      </c>
    </row>
    <row r="790" spans="1:15" x14ac:dyDescent="0.25">
      <c r="A790">
        <v>789</v>
      </c>
      <c r="D790">
        <v>25.986576000000007</v>
      </c>
      <c r="E790">
        <v>8.2789110000000008</v>
      </c>
      <c r="N790">
        <v>39.720100000000009</v>
      </c>
      <c r="O790">
        <v>8.6778969999999997</v>
      </c>
    </row>
    <row r="791" spans="1:15" x14ac:dyDescent="0.25">
      <c r="A791">
        <v>790</v>
      </c>
      <c r="D791">
        <v>25.986576000000007</v>
      </c>
      <c r="E791">
        <v>8.2789110000000008</v>
      </c>
      <c r="N791">
        <v>39.720100000000009</v>
      </c>
      <c r="O791">
        <v>8.6778969999999997</v>
      </c>
    </row>
    <row r="792" spans="1:15" x14ac:dyDescent="0.25">
      <c r="A792">
        <v>791</v>
      </c>
      <c r="D792">
        <v>25.986576000000007</v>
      </c>
      <c r="E792">
        <v>8.2789110000000008</v>
      </c>
      <c r="N792">
        <v>39.720100000000009</v>
      </c>
      <c r="O792">
        <v>8.6778969999999997</v>
      </c>
    </row>
    <row r="793" spans="1:15" x14ac:dyDescent="0.25">
      <c r="A793">
        <v>792</v>
      </c>
      <c r="D793">
        <v>25.986576000000007</v>
      </c>
      <c r="E793">
        <v>8.2789110000000008</v>
      </c>
      <c r="N793">
        <v>39.720100000000009</v>
      </c>
      <c r="O793">
        <v>8.6778969999999997</v>
      </c>
    </row>
    <row r="794" spans="1:15" x14ac:dyDescent="0.25">
      <c r="A794">
        <v>793</v>
      </c>
      <c r="D794">
        <v>25.986576000000007</v>
      </c>
      <c r="E794">
        <v>8.2789110000000008</v>
      </c>
      <c r="N794">
        <v>39.720100000000009</v>
      </c>
      <c r="O794">
        <v>8.6778969999999997</v>
      </c>
    </row>
    <row r="795" spans="1:15" x14ac:dyDescent="0.25">
      <c r="A795">
        <v>794</v>
      </c>
      <c r="B795">
        <v>21.51077500000001</v>
      </c>
      <c r="C795">
        <v>6.4347659999999998</v>
      </c>
      <c r="D795">
        <v>25.986576000000007</v>
      </c>
      <c r="E795">
        <v>8.2789110000000008</v>
      </c>
      <c r="L795">
        <v>34.533006000000007</v>
      </c>
      <c r="M795">
        <v>5.649108</v>
      </c>
      <c r="N795">
        <v>39.720100000000009</v>
      </c>
      <c r="O795">
        <v>8.6778969999999997</v>
      </c>
    </row>
    <row r="796" spans="1:15" x14ac:dyDescent="0.25">
      <c r="A796">
        <v>795</v>
      </c>
      <c r="B796">
        <v>21.442028000000008</v>
      </c>
      <c r="C796">
        <v>6.3837460000000004</v>
      </c>
      <c r="D796">
        <v>25.986576000000007</v>
      </c>
      <c r="E796">
        <v>8.2789110000000008</v>
      </c>
      <c r="L796">
        <v>34.526359000000006</v>
      </c>
      <c r="M796">
        <v>5.6356580000000003</v>
      </c>
      <c r="N796">
        <v>39.720100000000009</v>
      </c>
      <c r="O796">
        <v>8.6778969999999997</v>
      </c>
    </row>
    <row r="797" spans="1:15" x14ac:dyDescent="0.25">
      <c r="A797">
        <v>796</v>
      </c>
      <c r="B797">
        <v>21.442028000000008</v>
      </c>
      <c r="C797">
        <v>6.3837460000000004</v>
      </c>
      <c r="D797">
        <v>25.986576000000007</v>
      </c>
      <c r="E797">
        <v>8.2789110000000008</v>
      </c>
      <c r="L797">
        <v>34.526359000000006</v>
      </c>
      <c r="M797">
        <v>5.6356580000000003</v>
      </c>
      <c r="N797">
        <v>39.720100000000009</v>
      </c>
      <c r="O797">
        <v>8.6778969999999997</v>
      </c>
    </row>
    <row r="798" spans="1:15" x14ac:dyDescent="0.25">
      <c r="A798">
        <v>797</v>
      </c>
      <c r="B798">
        <v>21.442028000000008</v>
      </c>
      <c r="C798">
        <v>6.3837460000000004</v>
      </c>
      <c r="D798">
        <v>25.986576000000007</v>
      </c>
      <c r="E798">
        <v>8.2789110000000008</v>
      </c>
      <c r="L798">
        <v>34.526359000000006</v>
      </c>
      <c r="M798">
        <v>5.6356580000000003</v>
      </c>
      <c r="N798">
        <v>39.720100000000009</v>
      </c>
      <c r="O798">
        <v>8.6778969999999997</v>
      </c>
    </row>
    <row r="799" spans="1:15" x14ac:dyDescent="0.25">
      <c r="A799">
        <v>798</v>
      </c>
      <c r="B799">
        <v>21.442028000000008</v>
      </c>
      <c r="C799">
        <v>6.3837460000000004</v>
      </c>
      <c r="D799">
        <v>25.986576000000007</v>
      </c>
      <c r="E799">
        <v>8.2789110000000008</v>
      </c>
      <c r="L799">
        <v>34.526359000000006</v>
      </c>
      <c r="M799">
        <v>5.6356580000000003</v>
      </c>
      <c r="N799">
        <v>39.720100000000009</v>
      </c>
      <c r="O799">
        <v>8.6778969999999997</v>
      </c>
    </row>
    <row r="800" spans="1:15" x14ac:dyDescent="0.25">
      <c r="A800">
        <v>799</v>
      </c>
      <c r="B800">
        <v>21.442028000000008</v>
      </c>
      <c r="C800">
        <v>6.3837460000000004</v>
      </c>
      <c r="D800">
        <v>25.986576000000007</v>
      </c>
      <c r="E800">
        <v>8.2789110000000008</v>
      </c>
      <c r="L800">
        <v>34.526359000000006</v>
      </c>
      <c r="M800">
        <v>5.6356580000000003</v>
      </c>
      <c r="N800">
        <v>39.720100000000009</v>
      </c>
      <c r="O800">
        <v>8.6778969999999997</v>
      </c>
    </row>
    <row r="801" spans="1:15" x14ac:dyDescent="0.25">
      <c r="A801">
        <v>800</v>
      </c>
      <c r="B801">
        <v>21.442028000000008</v>
      </c>
      <c r="C801">
        <v>6.3837460000000004</v>
      </c>
      <c r="D801">
        <v>25.986576000000007</v>
      </c>
      <c r="E801">
        <v>8.2789110000000008</v>
      </c>
      <c r="L801">
        <v>34.526359000000006</v>
      </c>
      <c r="M801">
        <v>5.6356580000000003</v>
      </c>
      <c r="N801">
        <v>39.74411700000001</v>
      </c>
      <c r="O801">
        <v>8.7011400000000005</v>
      </c>
    </row>
    <row r="802" spans="1:15" x14ac:dyDescent="0.25">
      <c r="A802">
        <v>801</v>
      </c>
      <c r="B802">
        <v>21.442028000000008</v>
      </c>
      <c r="C802">
        <v>6.3837460000000004</v>
      </c>
      <c r="D802">
        <v>25.986576000000007</v>
      </c>
      <c r="E802">
        <v>8.2789110000000008</v>
      </c>
      <c r="L802">
        <v>34.526359000000006</v>
      </c>
      <c r="M802">
        <v>5.6356580000000003</v>
      </c>
      <c r="N802">
        <v>39.74411700000001</v>
      </c>
      <c r="O802">
        <v>8.7011400000000005</v>
      </c>
    </row>
    <row r="803" spans="1:15" x14ac:dyDescent="0.25">
      <c r="A803">
        <v>802</v>
      </c>
      <c r="B803">
        <v>21.442028000000008</v>
      </c>
      <c r="C803">
        <v>6.3837460000000004</v>
      </c>
      <c r="D803">
        <v>25.986576000000007</v>
      </c>
      <c r="E803">
        <v>8.2789110000000008</v>
      </c>
      <c r="L803">
        <v>34.526359000000006</v>
      </c>
      <c r="M803">
        <v>5.6356580000000003</v>
      </c>
    </row>
    <row r="804" spans="1:15" x14ac:dyDescent="0.25">
      <c r="A804">
        <v>803</v>
      </c>
      <c r="B804">
        <v>21.442028000000008</v>
      </c>
      <c r="C804">
        <v>6.3837460000000004</v>
      </c>
      <c r="D804">
        <v>25.986576000000007</v>
      </c>
      <c r="E804">
        <v>8.2789110000000008</v>
      </c>
      <c r="L804">
        <v>34.526359000000006</v>
      </c>
      <c r="M804">
        <v>5.6356580000000003</v>
      </c>
    </row>
    <row r="805" spans="1:15" x14ac:dyDescent="0.25">
      <c r="A805">
        <v>804</v>
      </c>
      <c r="B805">
        <v>21.442028000000008</v>
      </c>
      <c r="C805">
        <v>6.3837460000000004</v>
      </c>
      <c r="D805">
        <v>26.046821000000008</v>
      </c>
      <c r="E805">
        <v>8.3025129999999994</v>
      </c>
      <c r="L805">
        <v>34.526359000000006</v>
      </c>
      <c r="M805">
        <v>5.6356580000000003</v>
      </c>
    </row>
    <row r="806" spans="1:15" x14ac:dyDescent="0.25">
      <c r="A806">
        <v>805</v>
      </c>
      <c r="B806">
        <v>21.442028000000008</v>
      </c>
      <c r="C806">
        <v>6.3837460000000004</v>
      </c>
      <c r="L806">
        <v>34.526359000000006</v>
      </c>
      <c r="M806">
        <v>5.6356580000000003</v>
      </c>
    </row>
    <row r="807" spans="1:15" x14ac:dyDescent="0.25">
      <c r="A807">
        <v>806</v>
      </c>
      <c r="B807">
        <v>21.442028000000008</v>
      </c>
      <c r="C807">
        <v>6.3837460000000004</v>
      </c>
      <c r="L807">
        <v>34.526359000000006</v>
      </c>
      <c r="M807">
        <v>5.6356580000000003</v>
      </c>
    </row>
    <row r="808" spans="1:15" x14ac:dyDescent="0.25">
      <c r="A808">
        <v>807</v>
      </c>
      <c r="B808">
        <v>21.442028000000008</v>
      </c>
      <c r="C808">
        <v>6.3837460000000004</v>
      </c>
      <c r="L808">
        <v>34.526359000000006</v>
      </c>
      <c r="M808">
        <v>5.6356580000000003</v>
      </c>
    </row>
    <row r="809" spans="1:15" x14ac:dyDescent="0.25">
      <c r="A809">
        <v>808</v>
      </c>
      <c r="B809">
        <v>21.442028000000008</v>
      </c>
      <c r="C809">
        <v>6.3837460000000004</v>
      </c>
      <c r="L809">
        <v>34.526359000000006</v>
      </c>
      <c r="M809">
        <v>5.6356580000000003</v>
      </c>
    </row>
    <row r="810" spans="1:15" x14ac:dyDescent="0.25">
      <c r="A810">
        <v>809</v>
      </c>
      <c r="B810">
        <v>21.442028000000008</v>
      </c>
      <c r="C810">
        <v>6.3837460000000004</v>
      </c>
      <c r="L810">
        <v>34.526359000000006</v>
      </c>
      <c r="M810">
        <v>5.6356580000000003</v>
      </c>
    </row>
    <row r="811" spans="1:15" x14ac:dyDescent="0.25">
      <c r="A811">
        <v>810</v>
      </c>
      <c r="B811">
        <v>21.442028000000008</v>
      </c>
      <c r="C811">
        <v>6.3837460000000004</v>
      </c>
      <c r="L811">
        <v>34.526359000000006</v>
      </c>
      <c r="M811">
        <v>5.6356580000000003</v>
      </c>
    </row>
    <row r="812" spans="1:15" x14ac:dyDescent="0.25">
      <c r="A812">
        <v>811</v>
      </c>
      <c r="B812">
        <v>21.442028000000008</v>
      </c>
      <c r="C812">
        <v>6.3837460000000004</v>
      </c>
      <c r="L812">
        <v>34.526359000000006</v>
      </c>
      <c r="M812">
        <v>5.6356580000000003</v>
      </c>
    </row>
    <row r="813" spans="1:15" x14ac:dyDescent="0.25">
      <c r="A813">
        <v>812</v>
      </c>
      <c r="B813">
        <v>21.442028000000008</v>
      </c>
      <c r="C813">
        <v>6.3837460000000004</v>
      </c>
      <c r="L813">
        <v>34.526359000000006</v>
      </c>
      <c r="M813">
        <v>5.6356580000000003</v>
      </c>
    </row>
    <row r="814" spans="1:15" x14ac:dyDescent="0.25">
      <c r="A814">
        <v>813</v>
      </c>
      <c r="B814">
        <v>21.442028000000008</v>
      </c>
      <c r="C814">
        <v>6.3837460000000004</v>
      </c>
      <c r="L814">
        <v>34.526359000000006</v>
      </c>
      <c r="M814">
        <v>5.6356580000000003</v>
      </c>
    </row>
    <row r="815" spans="1:15" x14ac:dyDescent="0.25">
      <c r="A815">
        <v>814</v>
      </c>
      <c r="B815">
        <v>21.442028000000008</v>
      </c>
      <c r="C815">
        <v>6.3837460000000004</v>
      </c>
      <c r="D815">
        <v>18.03836900000001</v>
      </c>
      <c r="E815">
        <v>8.2762309999999992</v>
      </c>
      <c r="L815">
        <v>34.526359000000006</v>
      </c>
      <c r="M815">
        <v>5.6356580000000003</v>
      </c>
      <c r="N815">
        <v>29.338699000000005</v>
      </c>
      <c r="O815">
        <v>8.507676</v>
      </c>
    </row>
    <row r="816" spans="1:15" x14ac:dyDescent="0.25">
      <c r="A816">
        <v>815</v>
      </c>
      <c r="B816">
        <v>21.442028000000008</v>
      </c>
      <c r="C816">
        <v>6.3837460000000004</v>
      </c>
      <c r="D816">
        <v>17.996162000000005</v>
      </c>
      <c r="E816">
        <v>8.2789110000000008</v>
      </c>
      <c r="L816">
        <v>34.526359000000006</v>
      </c>
      <c r="M816">
        <v>5.6356580000000003</v>
      </c>
      <c r="N816">
        <v>29.332567000000012</v>
      </c>
      <c r="O816">
        <v>8.5282900000000001</v>
      </c>
    </row>
    <row r="817" spans="1:15" x14ac:dyDescent="0.25">
      <c r="A817">
        <v>816</v>
      </c>
      <c r="B817">
        <v>21.442028000000008</v>
      </c>
      <c r="C817">
        <v>6.3837460000000004</v>
      </c>
      <c r="D817">
        <v>17.996162000000005</v>
      </c>
      <c r="E817">
        <v>8.2789110000000008</v>
      </c>
      <c r="L817">
        <v>34.526359000000006</v>
      </c>
      <c r="M817">
        <v>5.6356580000000003</v>
      </c>
      <c r="N817">
        <v>29.332567000000012</v>
      </c>
      <c r="O817">
        <v>8.5282900000000001</v>
      </c>
    </row>
    <row r="818" spans="1:15" x14ac:dyDescent="0.25">
      <c r="A818">
        <v>817</v>
      </c>
      <c r="B818">
        <v>21.442028000000008</v>
      </c>
      <c r="C818">
        <v>6.3837460000000004</v>
      </c>
      <c r="D818">
        <v>17.996162000000005</v>
      </c>
      <c r="E818">
        <v>8.2789110000000008</v>
      </c>
      <c r="L818">
        <v>34.526359000000006</v>
      </c>
      <c r="M818">
        <v>5.6356580000000003</v>
      </c>
      <c r="N818">
        <v>29.332567000000012</v>
      </c>
      <c r="O818">
        <v>8.5282900000000001</v>
      </c>
    </row>
    <row r="819" spans="1:15" x14ac:dyDescent="0.25">
      <c r="A819">
        <v>818</v>
      </c>
      <c r="B819">
        <v>21.442028000000008</v>
      </c>
      <c r="C819">
        <v>6.3837460000000004</v>
      </c>
      <c r="D819">
        <v>17.996162000000005</v>
      </c>
      <c r="E819">
        <v>8.2789110000000008</v>
      </c>
      <c r="L819">
        <v>34.526359000000006</v>
      </c>
      <c r="M819">
        <v>5.6356580000000003</v>
      </c>
      <c r="N819">
        <v>29.332567000000012</v>
      </c>
      <c r="O819">
        <v>8.5282900000000001</v>
      </c>
    </row>
    <row r="820" spans="1:15" x14ac:dyDescent="0.25">
      <c r="A820">
        <v>819</v>
      </c>
      <c r="B820">
        <v>21.442028000000008</v>
      </c>
      <c r="C820">
        <v>6.3837460000000004</v>
      </c>
      <c r="D820">
        <v>17.996162000000005</v>
      </c>
      <c r="E820">
        <v>8.2789110000000008</v>
      </c>
      <c r="L820">
        <v>34.526359000000006</v>
      </c>
      <c r="M820">
        <v>5.6356580000000003</v>
      </c>
      <c r="N820">
        <v>29.332567000000012</v>
      </c>
      <c r="O820">
        <v>8.5282900000000001</v>
      </c>
    </row>
    <row r="821" spans="1:15" x14ac:dyDescent="0.25">
      <c r="A821">
        <v>820</v>
      </c>
      <c r="B821">
        <v>21.442028000000008</v>
      </c>
      <c r="C821">
        <v>6.3837460000000004</v>
      </c>
      <c r="D821">
        <v>17.996162000000005</v>
      </c>
      <c r="E821">
        <v>8.2789110000000008</v>
      </c>
      <c r="L821">
        <v>34.526359000000006</v>
      </c>
      <c r="M821">
        <v>5.6356580000000003</v>
      </c>
      <c r="N821">
        <v>29.332567000000012</v>
      </c>
      <c r="O821">
        <v>8.5282900000000001</v>
      </c>
    </row>
    <row r="822" spans="1:15" x14ac:dyDescent="0.25">
      <c r="A822">
        <v>821</v>
      </c>
      <c r="B822">
        <v>21.442028000000008</v>
      </c>
      <c r="C822">
        <v>6.3837460000000004</v>
      </c>
      <c r="D822">
        <v>17.996162000000005</v>
      </c>
      <c r="E822">
        <v>8.2789110000000008</v>
      </c>
      <c r="L822">
        <v>34.526359000000006</v>
      </c>
      <c r="M822">
        <v>5.6356580000000003</v>
      </c>
      <c r="N822">
        <v>29.332567000000012</v>
      </c>
      <c r="O822">
        <v>8.5282900000000001</v>
      </c>
    </row>
    <row r="823" spans="1:15" x14ac:dyDescent="0.25">
      <c r="A823">
        <v>822</v>
      </c>
      <c r="B823">
        <v>21.442028000000008</v>
      </c>
      <c r="C823">
        <v>6.3837460000000004</v>
      </c>
      <c r="D823">
        <v>17.996162000000005</v>
      </c>
      <c r="E823">
        <v>8.2789110000000008</v>
      </c>
      <c r="L823">
        <v>34.526359000000006</v>
      </c>
      <c r="M823">
        <v>5.6356580000000003</v>
      </c>
      <c r="N823">
        <v>29.332567000000012</v>
      </c>
      <c r="O823">
        <v>8.5282900000000001</v>
      </c>
    </row>
    <row r="824" spans="1:15" x14ac:dyDescent="0.25">
      <c r="A824">
        <v>823</v>
      </c>
      <c r="B824">
        <v>21.442028000000008</v>
      </c>
      <c r="C824">
        <v>6.3837460000000004</v>
      </c>
      <c r="D824">
        <v>17.996162000000005</v>
      </c>
      <c r="E824">
        <v>8.2789110000000008</v>
      </c>
      <c r="L824">
        <v>34.526359000000006</v>
      </c>
      <c r="M824">
        <v>5.6356580000000003</v>
      </c>
      <c r="N824">
        <v>29.332567000000012</v>
      </c>
      <c r="O824">
        <v>8.5282900000000001</v>
      </c>
    </row>
    <row r="825" spans="1:15" x14ac:dyDescent="0.25">
      <c r="A825">
        <v>824</v>
      </c>
      <c r="B825">
        <v>21.442028000000008</v>
      </c>
      <c r="C825">
        <v>6.3837460000000004</v>
      </c>
      <c r="D825">
        <v>17.996162000000005</v>
      </c>
      <c r="E825">
        <v>8.2789110000000008</v>
      </c>
      <c r="L825">
        <v>34.533006000000007</v>
      </c>
      <c r="M825">
        <v>5.649108</v>
      </c>
      <c r="N825">
        <v>29.332567000000012</v>
      </c>
      <c r="O825">
        <v>8.5282900000000001</v>
      </c>
    </row>
    <row r="826" spans="1:15" x14ac:dyDescent="0.25">
      <c r="A826">
        <v>825</v>
      </c>
      <c r="B826">
        <v>21.442028000000008</v>
      </c>
      <c r="C826">
        <v>6.3837460000000004</v>
      </c>
      <c r="D826">
        <v>17.996162000000005</v>
      </c>
      <c r="E826">
        <v>8.2789110000000008</v>
      </c>
      <c r="N826">
        <v>29.332567000000012</v>
      </c>
      <c r="O826">
        <v>8.5282900000000001</v>
      </c>
    </row>
    <row r="827" spans="1:15" x14ac:dyDescent="0.25">
      <c r="A827">
        <v>826</v>
      </c>
      <c r="B827">
        <v>21.442028000000008</v>
      </c>
      <c r="C827">
        <v>6.3837460000000004</v>
      </c>
      <c r="D827">
        <v>17.996162000000005</v>
      </c>
      <c r="E827">
        <v>8.2789110000000008</v>
      </c>
      <c r="N827">
        <v>29.332567000000012</v>
      </c>
      <c r="O827">
        <v>8.5282900000000001</v>
      </c>
    </row>
    <row r="828" spans="1:15" x14ac:dyDescent="0.25">
      <c r="A828">
        <v>827</v>
      </c>
      <c r="B828">
        <v>21.442028000000008</v>
      </c>
      <c r="C828">
        <v>6.3837460000000004</v>
      </c>
      <c r="D828">
        <v>17.996162000000005</v>
      </c>
      <c r="E828">
        <v>8.2789110000000008</v>
      </c>
      <c r="N828">
        <v>29.332567000000012</v>
      </c>
      <c r="O828">
        <v>8.5282900000000001</v>
      </c>
    </row>
    <row r="829" spans="1:15" x14ac:dyDescent="0.25">
      <c r="A829">
        <v>828</v>
      </c>
      <c r="B829">
        <v>21.442028000000008</v>
      </c>
      <c r="C829">
        <v>6.3837460000000004</v>
      </c>
      <c r="D829">
        <v>17.996162000000005</v>
      </c>
      <c r="E829">
        <v>8.2789110000000008</v>
      </c>
      <c r="N829">
        <v>29.332567000000012</v>
      </c>
      <c r="O829">
        <v>8.5282900000000001</v>
      </c>
    </row>
    <row r="830" spans="1:15" x14ac:dyDescent="0.25">
      <c r="A830">
        <v>829</v>
      </c>
      <c r="B830">
        <v>21.442028000000008</v>
      </c>
      <c r="C830">
        <v>6.3837460000000004</v>
      </c>
      <c r="D830">
        <v>17.996162000000005</v>
      </c>
      <c r="E830">
        <v>8.2789110000000008</v>
      </c>
      <c r="N830">
        <v>29.332567000000012</v>
      </c>
      <c r="O830">
        <v>8.5282900000000001</v>
      </c>
    </row>
    <row r="831" spans="1:15" x14ac:dyDescent="0.25">
      <c r="A831">
        <v>830</v>
      </c>
      <c r="B831">
        <v>21.51077500000001</v>
      </c>
      <c r="C831">
        <v>6.4347659999999998</v>
      </c>
      <c r="D831">
        <v>17.996162000000005</v>
      </c>
      <c r="E831">
        <v>8.2789110000000008</v>
      </c>
      <c r="N831">
        <v>29.332567000000012</v>
      </c>
      <c r="O831">
        <v>8.5282900000000001</v>
      </c>
    </row>
    <row r="832" spans="1:15" x14ac:dyDescent="0.25">
      <c r="A832">
        <v>831</v>
      </c>
      <c r="D832">
        <v>17.996162000000005</v>
      </c>
      <c r="E832">
        <v>8.2789110000000008</v>
      </c>
      <c r="N832">
        <v>29.332567000000012</v>
      </c>
      <c r="O832">
        <v>8.5282900000000001</v>
      </c>
    </row>
    <row r="833" spans="1:15" x14ac:dyDescent="0.25">
      <c r="A833">
        <v>832</v>
      </c>
      <c r="D833">
        <v>17.996162000000005</v>
      </c>
      <c r="E833">
        <v>8.2789110000000008</v>
      </c>
      <c r="N833">
        <v>29.332567000000012</v>
      </c>
      <c r="O833">
        <v>8.5282900000000001</v>
      </c>
    </row>
    <row r="834" spans="1:15" x14ac:dyDescent="0.25">
      <c r="A834">
        <v>833</v>
      </c>
      <c r="D834">
        <v>18.03836900000001</v>
      </c>
      <c r="E834">
        <v>8.2762309999999992</v>
      </c>
      <c r="J834">
        <v>38.448101000000008</v>
      </c>
      <c r="K834">
        <v>13.824123</v>
      </c>
      <c r="N834">
        <v>29.338699000000005</v>
      </c>
      <c r="O834">
        <v>8.507676</v>
      </c>
    </row>
    <row r="835" spans="1:15" x14ac:dyDescent="0.25">
      <c r="A835">
        <v>834</v>
      </c>
    </row>
    <row r="836" spans="1:15" x14ac:dyDescent="0.25">
      <c r="A836">
        <v>835</v>
      </c>
    </row>
    <row r="837" spans="1:15" x14ac:dyDescent="0.25">
      <c r="A837">
        <v>836</v>
      </c>
      <c r="J837">
        <v>236.00558599999999</v>
      </c>
      <c r="K837">
        <v>14.440595</v>
      </c>
    </row>
    <row r="838" spans="1:15" x14ac:dyDescent="0.25">
      <c r="A838">
        <v>837</v>
      </c>
      <c r="B838">
        <v>226.55248499999999</v>
      </c>
      <c r="C838">
        <v>6.3438699999999999</v>
      </c>
    </row>
    <row r="839" spans="1:15" x14ac:dyDescent="0.25">
      <c r="A839">
        <v>838</v>
      </c>
      <c r="B839">
        <v>226.52214599999999</v>
      </c>
      <c r="C839">
        <v>6.2445820000000003</v>
      </c>
    </row>
    <row r="840" spans="1:15" x14ac:dyDescent="0.25">
      <c r="A840">
        <v>839</v>
      </c>
      <c r="B840">
        <v>226.52214599999999</v>
      </c>
      <c r="C840">
        <v>6.2445820000000003</v>
      </c>
    </row>
    <row r="841" spans="1:15" x14ac:dyDescent="0.25">
      <c r="A841">
        <v>840</v>
      </c>
      <c r="B841">
        <v>226.52214599999999</v>
      </c>
      <c r="C841">
        <v>6.2445820000000003</v>
      </c>
    </row>
    <row r="842" spans="1:15" x14ac:dyDescent="0.25">
      <c r="A842">
        <v>841</v>
      </c>
      <c r="B842">
        <v>226.52214599999999</v>
      </c>
      <c r="C842">
        <v>6.2445820000000003</v>
      </c>
    </row>
    <row r="843" spans="1:15" x14ac:dyDescent="0.25">
      <c r="A843">
        <v>842</v>
      </c>
      <c r="B843">
        <v>226.52214599999999</v>
      </c>
      <c r="C843">
        <v>6.2445820000000003</v>
      </c>
    </row>
    <row r="844" spans="1:15" x14ac:dyDescent="0.25">
      <c r="A844">
        <v>843</v>
      </c>
      <c r="B844">
        <v>226.52214599999999</v>
      </c>
      <c r="C844">
        <v>6.2445820000000003</v>
      </c>
    </row>
    <row r="845" spans="1:15" x14ac:dyDescent="0.25">
      <c r="A845">
        <v>844</v>
      </c>
      <c r="B845">
        <v>226.52214599999999</v>
      </c>
      <c r="C845">
        <v>6.2445820000000003</v>
      </c>
    </row>
    <row r="846" spans="1:15" x14ac:dyDescent="0.25">
      <c r="A846">
        <v>845</v>
      </c>
      <c r="B846">
        <v>226.52214599999999</v>
      </c>
      <c r="C846">
        <v>6.2445820000000003</v>
      </c>
    </row>
    <row r="847" spans="1:15" x14ac:dyDescent="0.25">
      <c r="A847">
        <v>846</v>
      </c>
      <c r="B847">
        <v>226.52214599999999</v>
      </c>
      <c r="C847">
        <v>6.2445820000000003</v>
      </c>
    </row>
    <row r="848" spans="1:15" x14ac:dyDescent="0.25">
      <c r="A848">
        <v>847</v>
      </c>
      <c r="B848">
        <v>226.52214599999999</v>
      </c>
      <c r="C848">
        <v>6.2445820000000003</v>
      </c>
    </row>
    <row r="849" spans="1:9" x14ac:dyDescent="0.25">
      <c r="A849">
        <v>848</v>
      </c>
      <c r="B849">
        <v>226.52214599999999</v>
      </c>
      <c r="C849">
        <v>6.2445820000000003</v>
      </c>
    </row>
    <row r="850" spans="1:9" x14ac:dyDescent="0.25">
      <c r="A850">
        <v>849</v>
      </c>
      <c r="B850">
        <v>226.52214599999999</v>
      </c>
      <c r="C850">
        <v>6.2445820000000003</v>
      </c>
    </row>
    <row r="851" spans="1:9" x14ac:dyDescent="0.25">
      <c r="A851">
        <v>850</v>
      </c>
      <c r="B851">
        <v>226.52214599999999</v>
      </c>
      <c r="C851">
        <v>6.2445820000000003</v>
      </c>
    </row>
    <row r="852" spans="1:9" x14ac:dyDescent="0.25">
      <c r="A852">
        <v>851</v>
      </c>
      <c r="B852">
        <v>226.52214599999999</v>
      </c>
      <c r="C852">
        <v>6.2445820000000003</v>
      </c>
    </row>
    <row r="853" spans="1:9" x14ac:dyDescent="0.25">
      <c r="A853">
        <v>852</v>
      </c>
      <c r="B853">
        <v>226.52214599999999</v>
      </c>
      <c r="C853">
        <v>6.2445820000000003</v>
      </c>
    </row>
    <row r="854" spans="1:9" x14ac:dyDescent="0.25">
      <c r="A854">
        <v>853</v>
      </c>
      <c r="B854">
        <v>226.52214599999999</v>
      </c>
      <c r="C854">
        <v>6.2445820000000003</v>
      </c>
    </row>
    <row r="855" spans="1:9" x14ac:dyDescent="0.25">
      <c r="A855">
        <v>854</v>
      </c>
      <c r="B855">
        <v>226.52214599999999</v>
      </c>
      <c r="C855">
        <v>6.2445820000000003</v>
      </c>
    </row>
    <row r="856" spans="1:9" x14ac:dyDescent="0.25">
      <c r="A856">
        <v>855</v>
      </c>
      <c r="B856">
        <v>226.52214599999999</v>
      </c>
      <c r="C856">
        <v>6.2445820000000003</v>
      </c>
    </row>
    <row r="857" spans="1:9" x14ac:dyDescent="0.25">
      <c r="A857">
        <v>856</v>
      </c>
      <c r="B857">
        <v>226.52214599999999</v>
      </c>
      <c r="C857">
        <v>6.2445820000000003</v>
      </c>
    </row>
    <row r="858" spans="1:9" x14ac:dyDescent="0.25">
      <c r="A858">
        <v>857</v>
      </c>
      <c r="B858">
        <v>226.52214599999999</v>
      </c>
      <c r="C858">
        <v>6.2445820000000003</v>
      </c>
      <c r="D858">
        <v>222.03895299999999</v>
      </c>
      <c r="E858">
        <v>8.7792569999999994</v>
      </c>
    </row>
    <row r="859" spans="1:9" x14ac:dyDescent="0.25">
      <c r="A859">
        <v>858</v>
      </c>
      <c r="B859">
        <v>226.52214599999999</v>
      </c>
      <c r="C859">
        <v>6.2445820000000003</v>
      </c>
      <c r="D859">
        <v>222.08454</v>
      </c>
      <c r="E859">
        <v>8.71218</v>
      </c>
    </row>
    <row r="860" spans="1:9" x14ac:dyDescent="0.25">
      <c r="A860">
        <v>859</v>
      </c>
      <c r="B860">
        <v>226.52214599999999</v>
      </c>
      <c r="C860">
        <v>6.2445820000000003</v>
      </c>
      <c r="D860">
        <v>222.08454</v>
      </c>
      <c r="E860">
        <v>8.71218</v>
      </c>
    </row>
    <row r="861" spans="1:9" x14ac:dyDescent="0.25">
      <c r="A861">
        <v>860</v>
      </c>
      <c r="B861">
        <v>226.52214599999999</v>
      </c>
      <c r="C861">
        <v>6.2445820000000003</v>
      </c>
      <c r="D861">
        <v>222.08454</v>
      </c>
      <c r="E861">
        <v>8.71218</v>
      </c>
      <c r="H861">
        <v>233.66178600000001</v>
      </c>
      <c r="I861">
        <v>7.7150759999999998</v>
      </c>
    </row>
    <row r="862" spans="1:9" x14ac:dyDescent="0.25">
      <c r="A862">
        <v>861</v>
      </c>
      <c r="B862">
        <v>226.52214599999999</v>
      </c>
      <c r="C862">
        <v>6.2445820000000003</v>
      </c>
      <c r="D862">
        <v>222.08454</v>
      </c>
      <c r="E862">
        <v>8.71218</v>
      </c>
      <c r="H862">
        <v>233.68280899999999</v>
      </c>
      <c r="I862">
        <v>7.7553539999999996</v>
      </c>
    </row>
    <row r="863" spans="1:9" x14ac:dyDescent="0.25">
      <c r="A863">
        <v>862</v>
      </c>
      <c r="B863">
        <v>226.52214599999999</v>
      </c>
      <c r="C863">
        <v>6.2445820000000003</v>
      </c>
      <c r="D863">
        <v>222.08454</v>
      </c>
      <c r="E863">
        <v>8.71218</v>
      </c>
      <c r="H863">
        <v>233.68280899999999</v>
      </c>
      <c r="I863">
        <v>7.7553539999999996</v>
      </c>
    </row>
    <row r="864" spans="1:9" x14ac:dyDescent="0.25">
      <c r="A864">
        <v>863</v>
      </c>
      <c r="B864">
        <v>226.52214599999999</v>
      </c>
      <c r="C864">
        <v>6.2445820000000003</v>
      </c>
      <c r="D864">
        <v>222.08454</v>
      </c>
      <c r="E864">
        <v>8.71218</v>
      </c>
      <c r="H864">
        <v>233.68280899999999</v>
      </c>
      <c r="I864">
        <v>7.7553539999999996</v>
      </c>
    </row>
    <row r="865" spans="1:9" x14ac:dyDescent="0.25">
      <c r="A865">
        <v>864</v>
      </c>
      <c r="B865">
        <v>226.52214599999999</v>
      </c>
      <c r="C865">
        <v>6.2445820000000003</v>
      </c>
      <c r="D865">
        <v>222.08454</v>
      </c>
      <c r="E865">
        <v>8.71218</v>
      </c>
      <c r="H865">
        <v>233.68280899999999</v>
      </c>
      <c r="I865">
        <v>7.7553539999999996</v>
      </c>
    </row>
    <row r="866" spans="1:9" x14ac:dyDescent="0.25">
      <c r="A866">
        <v>865</v>
      </c>
      <c r="B866">
        <v>226.55248499999999</v>
      </c>
      <c r="C866">
        <v>6.3438699999999999</v>
      </c>
      <c r="D866">
        <v>222.08454</v>
      </c>
      <c r="E866">
        <v>8.71218</v>
      </c>
      <c r="H866">
        <v>233.68280899999999</v>
      </c>
      <c r="I866">
        <v>7.7553539999999996</v>
      </c>
    </row>
    <row r="867" spans="1:9" x14ac:dyDescent="0.25">
      <c r="A867">
        <v>866</v>
      </c>
      <c r="D867">
        <v>222.08454</v>
      </c>
      <c r="E867">
        <v>8.71218</v>
      </c>
      <c r="H867">
        <v>233.68280899999999</v>
      </c>
      <c r="I867">
        <v>7.7553539999999996</v>
      </c>
    </row>
    <row r="868" spans="1:9" x14ac:dyDescent="0.25">
      <c r="A868">
        <v>867</v>
      </c>
      <c r="D868">
        <v>222.08454</v>
      </c>
      <c r="E868">
        <v>8.71218</v>
      </c>
      <c r="H868">
        <v>233.68280899999999</v>
      </c>
      <c r="I868">
        <v>7.7553539999999996</v>
      </c>
    </row>
    <row r="869" spans="1:9" x14ac:dyDescent="0.25">
      <c r="A869">
        <v>868</v>
      </c>
      <c r="D869">
        <v>222.08454</v>
      </c>
      <c r="E869">
        <v>8.71218</v>
      </c>
      <c r="H869">
        <v>233.68280899999999</v>
      </c>
      <c r="I869">
        <v>7.7553539999999996</v>
      </c>
    </row>
    <row r="870" spans="1:9" x14ac:dyDescent="0.25">
      <c r="A870">
        <v>869</v>
      </c>
      <c r="D870">
        <v>222.08454</v>
      </c>
      <c r="E870">
        <v>8.71218</v>
      </c>
      <c r="H870">
        <v>233.68280899999999</v>
      </c>
      <c r="I870">
        <v>7.7553539999999996</v>
      </c>
    </row>
    <row r="871" spans="1:9" x14ac:dyDescent="0.25">
      <c r="A871">
        <v>870</v>
      </c>
      <c r="D871">
        <v>222.08454</v>
      </c>
      <c r="E871">
        <v>8.71218</v>
      </c>
      <c r="H871">
        <v>233.68280899999999</v>
      </c>
      <c r="I871">
        <v>7.7553539999999996</v>
      </c>
    </row>
    <row r="872" spans="1:9" x14ac:dyDescent="0.25">
      <c r="A872">
        <v>871</v>
      </c>
      <c r="D872">
        <v>222.08454</v>
      </c>
      <c r="E872">
        <v>8.71218</v>
      </c>
      <c r="H872">
        <v>233.68280899999999</v>
      </c>
      <c r="I872">
        <v>7.7553539999999996</v>
      </c>
    </row>
    <row r="873" spans="1:9" x14ac:dyDescent="0.25">
      <c r="A873">
        <v>872</v>
      </c>
      <c r="D873">
        <v>222.08454</v>
      </c>
      <c r="E873">
        <v>8.71218</v>
      </c>
      <c r="H873">
        <v>233.68280899999999</v>
      </c>
      <c r="I873">
        <v>7.7553539999999996</v>
      </c>
    </row>
    <row r="874" spans="1:9" x14ac:dyDescent="0.25">
      <c r="A874">
        <v>873</v>
      </c>
      <c r="D874">
        <v>222.08454</v>
      </c>
      <c r="E874">
        <v>8.71218</v>
      </c>
      <c r="H874">
        <v>233.68280899999999</v>
      </c>
      <c r="I874">
        <v>7.7553539999999996</v>
      </c>
    </row>
    <row r="875" spans="1:9" x14ac:dyDescent="0.25">
      <c r="A875">
        <v>874</v>
      </c>
      <c r="D875">
        <v>222.08454</v>
      </c>
      <c r="E875">
        <v>8.71218</v>
      </c>
      <c r="H875">
        <v>233.68280899999999</v>
      </c>
      <c r="I875">
        <v>7.7553539999999996</v>
      </c>
    </row>
    <row r="876" spans="1:9" x14ac:dyDescent="0.25">
      <c r="A876">
        <v>875</v>
      </c>
      <c r="D876">
        <v>222.08454</v>
      </c>
      <c r="E876">
        <v>8.71218</v>
      </c>
      <c r="H876">
        <v>233.68280899999999</v>
      </c>
      <c r="I876">
        <v>7.7553539999999996</v>
      </c>
    </row>
    <row r="877" spans="1:9" x14ac:dyDescent="0.25">
      <c r="A877">
        <v>876</v>
      </c>
      <c r="D877">
        <v>222.08454</v>
      </c>
      <c r="E877">
        <v>8.71218</v>
      </c>
      <c r="H877">
        <v>233.68280899999999</v>
      </c>
      <c r="I877">
        <v>7.7553539999999996</v>
      </c>
    </row>
    <row r="878" spans="1:9" x14ac:dyDescent="0.25">
      <c r="A878">
        <v>877</v>
      </c>
      <c r="D878">
        <v>222.08454</v>
      </c>
      <c r="E878">
        <v>8.71218</v>
      </c>
      <c r="H878">
        <v>233.68280899999999</v>
      </c>
      <c r="I878">
        <v>7.7553539999999996</v>
      </c>
    </row>
    <row r="879" spans="1:9" x14ac:dyDescent="0.25">
      <c r="A879">
        <v>878</v>
      </c>
      <c r="B879">
        <v>217.58786799999999</v>
      </c>
      <c r="C879">
        <v>7.1014939999999998</v>
      </c>
      <c r="D879">
        <v>222.08454</v>
      </c>
      <c r="E879">
        <v>8.71218</v>
      </c>
      <c r="H879">
        <v>233.68280899999999</v>
      </c>
      <c r="I879">
        <v>7.7553539999999996</v>
      </c>
    </row>
    <row r="880" spans="1:9" x14ac:dyDescent="0.25">
      <c r="A880">
        <v>879</v>
      </c>
      <c r="B880">
        <v>217.59650600000001</v>
      </c>
      <c r="C880">
        <v>7.0503410000000004</v>
      </c>
      <c r="D880">
        <v>222.08454</v>
      </c>
      <c r="E880">
        <v>8.71218</v>
      </c>
      <c r="H880">
        <v>233.68280899999999</v>
      </c>
      <c r="I880">
        <v>7.7553539999999996</v>
      </c>
    </row>
    <row r="881" spans="1:9" x14ac:dyDescent="0.25">
      <c r="A881">
        <v>880</v>
      </c>
      <c r="B881">
        <v>217.59650600000001</v>
      </c>
      <c r="C881">
        <v>7.0503410000000004</v>
      </c>
      <c r="D881">
        <v>222.08454</v>
      </c>
      <c r="E881">
        <v>8.71218</v>
      </c>
      <c r="H881">
        <v>233.68280899999999</v>
      </c>
      <c r="I881">
        <v>7.7553539999999996</v>
      </c>
    </row>
    <row r="882" spans="1:9" x14ac:dyDescent="0.25">
      <c r="A882">
        <v>881</v>
      </c>
      <c r="B882">
        <v>217.59650600000001</v>
      </c>
      <c r="C882">
        <v>7.0503410000000004</v>
      </c>
      <c r="D882">
        <v>222.08454</v>
      </c>
      <c r="E882">
        <v>8.71218</v>
      </c>
      <c r="H882">
        <v>233.68280899999999</v>
      </c>
      <c r="I882">
        <v>7.7553539999999996</v>
      </c>
    </row>
    <row r="883" spans="1:9" x14ac:dyDescent="0.25">
      <c r="A883">
        <v>882</v>
      </c>
      <c r="B883">
        <v>217.59650600000001</v>
      </c>
      <c r="C883">
        <v>7.0503410000000004</v>
      </c>
      <c r="D883">
        <v>222.08454</v>
      </c>
      <c r="E883">
        <v>8.71218</v>
      </c>
      <c r="H883">
        <v>233.68280899999999</v>
      </c>
      <c r="I883">
        <v>7.7553539999999996</v>
      </c>
    </row>
    <row r="884" spans="1:9" x14ac:dyDescent="0.25">
      <c r="A884">
        <v>883</v>
      </c>
      <c r="B884">
        <v>217.59650600000001</v>
      </c>
      <c r="C884">
        <v>7.0503410000000004</v>
      </c>
      <c r="D884">
        <v>222.03895299999999</v>
      </c>
      <c r="E884">
        <v>8.7792569999999994</v>
      </c>
      <c r="H884">
        <v>233.68280899999999</v>
      </c>
      <c r="I884">
        <v>7.7553539999999996</v>
      </c>
    </row>
    <row r="885" spans="1:9" x14ac:dyDescent="0.25">
      <c r="A885">
        <v>884</v>
      </c>
      <c r="B885">
        <v>217.59650600000001</v>
      </c>
      <c r="C885">
        <v>7.0503410000000004</v>
      </c>
      <c r="D885">
        <v>222.03895299999999</v>
      </c>
      <c r="E885">
        <v>8.7792569999999994</v>
      </c>
      <c r="H885">
        <v>233.68280899999999</v>
      </c>
      <c r="I885">
        <v>7.7553539999999996</v>
      </c>
    </row>
    <row r="886" spans="1:9" x14ac:dyDescent="0.25">
      <c r="A886">
        <v>885</v>
      </c>
      <c r="B886">
        <v>217.59650600000001</v>
      </c>
      <c r="C886">
        <v>7.0503410000000004</v>
      </c>
      <c r="H886">
        <v>233.68280899999999</v>
      </c>
      <c r="I886">
        <v>7.7553539999999996</v>
      </c>
    </row>
    <row r="887" spans="1:9" x14ac:dyDescent="0.25">
      <c r="A887">
        <v>886</v>
      </c>
      <c r="B887">
        <v>217.59650600000001</v>
      </c>
      <c r="C887">
        <v>7.0503410000000004</v>
      </c>
      <c r="H887">
        <v>233.68280899999999</v>
      </c>
      <c r="I887">
        <v>7.7553539999999996</v>
      </c>
    </row>
    <row r="888" spans="1:9" x14ac:dyDescent="0.25">
      <c r="A888">
        <v>887</v>
      </c>
      <c r="B888">
        <v>217.59650600000001</v>
      </c>
      <c r="C888">
        <v>7.0503410000000004</v>
      </c>
      <c r="H888">
        <v>233.68280899999999</v>
      </c>
      <c r="I888">
        <v>7.7553539999999996</v>
      </c>
    </row>
    <row r="889" spans="1:9" x14ac:dyDescent="0.25">
      <c r="A889">
        <v>888</v>
      </c>
      <c r="B889">
        <v>217.59650600000001</v>
      </c>
      <c r="C889">
        <v>7.0503410000000004</v>
      </c>
      <c r="F889">
        <v>226.839631</v>
      </c>
      <c r="G889">
        <v>5.7266450000000004</v>
      </c>
      <c r="H889">
        <v>233.68280899999999</v>
      </c>
      <c r="I889">
        <v>7.7553539999999996</v>
      </c>
    </row>
    <row r="890" spans="1:9" x14ac:dyDescent="0.25">
      <c r="A890">
        <v>889</v>
      </c>
      <c r="B890">
        <v>217.59650600000001</v>
      </c>
      <c r="C890">
        <v>7.0503410000000004</v>
      </c>
      <c r="F890">
        <v>226.774271</v>
      </c>
      <c r="G890">
        <v>5.539568</v>
      </c>
      <c r="H890">
        <v>233.68280899999999</v>
      </c>
      <c r="I890">
        <v>7.7553539999999996</v>
      </c>
    </row>
    <row r="891" spans="1:9" x14ac:dyDescent="0.25">
      <c r="A891">
        <v>890</v>
      </c>
      <c r="B891">
        <v>217.59650600000001</v>
      </c>
      <c r="C891">
        <v>7.0503410000000004</v>
      </c>
      <c r="F891">
        <v>226.774271</v>
      </c>
      <c r="G891">
        <v>5.539568</v>
      </c>
      <c r="H891">
        <v>233.68280899999999</v>
      </c>
      <c r="I891">
        <v>7.7553539999999996</v>
      </c>
    </row>
    <row r="892" spans="1:9" x14ac:dyDescent="0.25">
      <c r="A892">
        <v>891</v>
      </c>
      <c r="B892">
        <v>217.59650600000001</v>
      </c>
      <c r="C892">
        <v>7.0503410000000004</v>
      </c>
      <c r="F892">
        <v>226.774271</v>
      </c>
      <c r="G892">
        <v>5.539568</v>
      </c>
      <c r="H892">
        <v>233.68280899999999</v>
      </c>
      <c r="I892">
        <v>7.7553539999999996</v>
      </c>
    </row>
    <row r="893" spans="1:9" x14ac:dyDescent="0.25">
      <c r="A893">
        <v>892</v>
      </c>
      <c r="B893">
        <v>217.59650600000001</v>
      </c>
      <c r="C893">
        <v>7.0503410000000004</v>
      </c>
      <c r="F893">
        <v>226.774271</v>
      </c>
      <c r="G893">
        <v>5.539568</v>
      </c>
      <c r="H893">
        <v>233.68280899999999</v>
      </c>
      <c r="I893">
        <v>7.7553539999999996</v>
      </c>
    </row>
    <row r="894" spans="1:9" x14ac:dyDescent="0.25">
      <c r="A894">
        <v>893</v>
      </c>
      <c r="B894">
        <v>217.59650600000001</v>
      </c>
      <c r="C894">
        <v>7.0503410000000004</v>
      </c>
      <c r="F894">
        <v>226.774271</v>
      </c>
      <c r="G894">
        <v>5.539568</v>
      </c>
      <c r="H894">
        <v>233.68280899999999</v>
      </c>
      <c r="I894">
        <v>7.7553539999999996</v>
      </c>
    </row>
    <row r="895" spans="1:9" x14ac:dyDescent="0.25">
      <c r="A895">
        <v>894</v>
      </c>
      <c r="B895">
        <v>217.59650600000001</v>
      </c>
      <c r="C895">
        <v>7.0503410000000004</v>
      </c>
      <c r="F895">
        <v>226.774271</v>
      </c>
      <c r="G895">
        <v>5.539568</v>
      </c>
      <c r="H895">
        <v>233.68280899999999</v>
      </c>
      <c r="I895">
        <v>7.7553539999999996</v>
      </c>
    </row>
    <row r="896" spans="1:9" x14ac:dyDescent="0.25">
      <c r="A896">
        <v>895</v>
      </c>
      <c r="B896">
        <v>217.59650600000001</v>
      </c>
      <c r="C896">
        <v>7.0503410000000004</v>
      </c>
      <c r="F896">
        <v>226.774271</v>
      </c>
      <c r="G896">
        <v>5.539568</v>
      </c>
      <c r="H896">
        <v>233.68280899999999</v>
      </c>
      <c r="I896">
        <v>7.7553539999999996</v>
      </c>
    </row>
    <row r="897" spans="1:9" x14ac:dyDescent="0.25">
      <c r="A897">
        <v>896</v>
      </c>
      <c r="B897">
        <v>217.59650600000001</v>
      </c>
      <c r="C897">
        <v>7.0503410000000004</v>
      </c>
      <c r="F897">
        <v>226.774271</v>
      </c>
      <c r="G897">
        <v>5.539568</v>
      </c>
      <c r="H897">
        <v>233.68280899999999</v>
      </c>
      <c r="I897">
        <v>7.7553539999999996</v>
      </c>
    </row>
    <row r="898" spans="1:9" x14ac:dyDescent="0.25">
      <c r="A898">
        <v>897</v>
      </c>
      <c r="B898">
        <v>217.59650600000001</v>
      </c>
      <c r="C898">
        <v>7.0503410000000004</v>
      </c>
      <c r="F898">
        <v>226.774271</v>
      </c>
      <c r="G898">
        <v>5.539568</v>
      </c>
      <c r="H898">
        <v>233.68280899999999</v>
      </c>
      <c r="I898">
        <v>7.7553539999999996</v>
      </c>
    </row>
    <row r="899" spans="1:9" x14ac:dyDescent="0.25">
      <c r="A899">
        <v>898</v>
      </c>
      <c r="B899">
        <v>217.59650600000001</v>
      </c>
      <c r="C899">
        <v>7.0503410000000004</v>
      </c>
      <c r="D899">
        <v>213.70430999999999</v>
      </c>
      <c r="E899">
        <v>8.7649469999999994</v>
      </c>
      <c r="F899">
        <v>226.774271</v>
      </c>
      <c r="G899">
        <v>5.539568</v>
      </c>
      <c r="H899">
        <v>233.68280899999999</v>
      </c>
      <c r="I899">
        <v>7.7553539999999996</v>
      </c>
    </row>
    <row r="900" spans="1:9" x14ac:dyDescent="0.25">
      <c r="A900">
        <v>899</v>
      </c>
      <c r="B900">
        <v>217.59650600000001</v>
      </c>
      <c r="C900">
        <v>7.0503410000000004</v>
      </c>
      <c r="D900">
        <v>213.76405</v>
      </c>
      <c r="E900">
        <v>8.71218</v>
      </c>
      <c r="F900">
        <v>226.774271</v>
      </c>
      <c r="G900">
        <v>5.539568</v>
      </c>
      <c r="H900">
        <v>233.68280899999999</v>
      </c>
      <c r="I900">
        <v>7.7553539999999996</v>
      </c>
    </row>
    <row r="901" spans="1:9" x14ac:dyDescent="0.25">
      <c r="A901">
        <v>900</v>
      </c>
      <c r="B901">
        <v>217.59650600000001</v>
      </c>
      <c r="C901">
        <v>7.0503410000000004</v>
      </c>
      <c r="D901">
        <v>213.76405</v>
      </c>
      <c r="E901">
        <v>8.71218</v>
      </c>
      <c r="F901">
        <v>226.774271</v>
      </c>
      <c r="G901">
        <v>5.539568</v>
      </c>
      <c r="H901">
        <v>233.66178600000001</v>
      </c>
      <c r="I901">
        <v>7.7150759999999998</v>
      </c>
    </row>
    <row r="902" spans="1:9" x14ac:dyDescent="0.25">
      <c r="A902">
        <v>901</v>
      </c>
      <c r="B902">
        <v>217.59650600000001</v>
      </c>
      <c r="C902">
        <v>7.0503410000000004</v>
      </c>
      <c r="D902">
        <v>213.76405</v>
      </c>
      <c r="E902">
        <v>8.71218</v>
      </c>
      <c r="F902">
        <v>226.774271</v>
      </c>
      <c r="G902">
        <v>5.539568</v>
      </c>
    </row>
    <row r="903" spans="1:9" x14ac:dyDescent="0.25">
      <c r="A903">
        <v>902</v>
      </c>
      <c r="B903">
        <v>217.59650600000001</v>
      </c>
      <c r="C903">
        <v>7.0503410000000004</v>
      </c>
      <c r="D903">
        <v>213.76405</v>
      </c>
      <c r="E903">
        <v>8.71218</v>
      </c>
      <c r="F903">
        <v>226.774271</v>
      </c>
      <c r="G903">
        <v>5.539568</v>
      </c>
    </row>
    <row r="904" spans="1:9" x14ac:dyDescent="0.25">
      <c r="A904">
        <v>903</v>
      </c>
      <c r="B904">
        <v>217.59650600000001</v>
      </c>
      <c r="C904">
        <v>7.0503410000000004</v>
      </c>
      <c r="D904">
        <v>213.76405</v>
      </c>
      <c r="E904">
        <v>8.71218</v>
      </c>
      <c r="F904">
        <v>226.774271</v>
      </c>
      <c r="G904">
        <v>5.539568</v>
      </c>
    </row>
    <row r="905" spans="1:9" x14ac:dyDescent="0.25">
      <c r="A905">
        <v>904</v>
      </c>
      <c r="B905">
        <v>217.59650600000001</v>
      </c>
      <c r="C905">
        <v>7.0503410000000004</v>
      </c>
      <c r="D905">
        <v>213.76405</v>
      </c>
      <c r="E905">
        <v>8.71218</v>
      </c>
      <c r="F905">
        <v>226.774271</v>
      </c>
      <c r="G905">
        <v>5.539568</v>
      </c>
    </row>
    <row r="906" spans="1:9" x14ac:dyDescent="0.25">
      <c r="A906">
        <v>905</v>
      </c>
      <c r="B906">
        <v>217.59650600000001</v>
      </c>
      <c r="C906">
        <v>7.0503410000000004</v>
      </c>
      <c r="D906">
        <v>213.76405</v>
      </c>
      <c r="E906">
        <v>8.71218</v>
      </c>
      <c r="F906">
        <v>226.774271</v>
      </c>
      <c r="G906">
        <v>5.539568</v>
      </c>
    </row>
    <row r="907" spans="1:9" x14ac:dyDescent="0.25">
      <c r="A907">
        <v>906</v>
      </c>
      <c r="B907">
        <v>217.59650600000001</v>
      </c>
      <c r="C907">
        <v>7.0503410000000004</v>
      </c>
      <c r="D907">
        <v>213.76405</v>
      </c>
      <c r="E907">
        <v>8.71218</v>
      </c>
      <c r="F907">
        <v>226.774271</v>
      </c>
      <c r="G907">
        <v>5.539568</v>
      </c>
    </row>
    <row r="908" spans="1:9" x14ac:dyDescent="0.25">
      <c r="A908">
        <v>907</v>
      </c>
      <c r="B908">
        <v>217.58786799999999</v>
      </c>
      <c r="C908">
        <v>7.1014939999999998</v>
      </c>
      <c r="D908">
        <v>213.76405</v>
      </c>
      <c r="E908">
        <v>8.71218</v>
      </c>
      <c r="F908">
        <v>226.774271</v>
      </c>
      <c r="G908">
        <v>5.539568</v>
      </c>
    </row>
    <row r="909" spans="1:9" x14ac:dyDescent="0.25">
      <c r="A909">
        <v>908</v>
      </c>
      <c r="D909">
        <v>213.76405</v>
      </c>
      <c r="E909">
        <v>8.71218</v>
      </c>
      <c r="F909">
        <v>226.774271</v>
      </c>
      <c r="G909">
        <v>5.539568</v>
      </c>
    </row>
    <row r="910" spans="1:9" x14ac:dyDescent="0.25">
      <c r="A910">
        <v>909</v>
      </c>
      <c r="D910">
        <v>213.76405</v>
      </c>
      <c r="E910">
        <v>8.71218</v>
      </c>
      <c r="F910">
        <v>226.774271</v>
      </c>
      <c r="G910">
        <v>5.539568</v>
      </c>
    </row>
    <row r="911" spans="1:9" x14ac:dyDescent="0.25">
      <c r="A911">
        <v>910</v>
      </c>
      <c r="D911">
        <v>213.76405</v>
      </c>
      <c r="E911">
        <v>8.71218</v>
      </c>
      <c r="F911">
        <v>226.774271</v>
      </c>
      <c r="G911">
        <v>5.539568</v>
      </c>
    </row>
    <row r="912" spans="1:9" x14ac:dyDescent="0.25">
      <c r="A912">
        <v>911</v>
      </c>
      <c r="D912">
        <v>213.76405</v>
      </c>
      <c r="E912">
        <v>8.71218</v>
      </c>
      <c r="F912">
        <v>226.774271</v>
      </c>
      <c r="G912">
        <v>5.539568</v>
      </c>
    </row>
    <row r="913" spans="1:9" x14ac:dyDescent="0.25">
      <c r="A913">
        <v>912</v>
      </c>
      <c r="D913">
        <v>213.76405</v>
      </c>
      <c r="E913">
        <v>8.71218</v>
      </c>
      <c r="F913">
        <v>226.774271</v>
      </c>
      <c r="G913">
        <v>5.539568</v>
      </c>
    </row>
    <row r="914" spans="1:9" x14ac:dyDescent="0.25">
      <c r="A914">
        <v>913</v>
      </c>
      <c r="D914">
        <v>213.76405</v>
      </c>
      <c r="E914">
        <v>8.71218</v>
      </c>
      <c r="F914">
        <v>226.774271</v>
      </c>
      <c r="G914">
        <v>5.539568</v>
      </c>
    </row>
    <row r="915" spans="1:9" x14ac:dyDescent="0.25">
      <c r="A915">
        <v>914</v>
      </c>
      <c r="D915">
        <v>213.76405</v>
      </c>
      <c r="E915">
        <v>8.71218</v>
      </c>
      <c r="F915">
        <v>226.774271</v>
      </c>
      <c r="G915">
        <v>5.539568</v>
      </c>
    </row>
    <row r="916" spans="1:9" x14ac:dyDescent="0.25">
      <c r="A916">
        <v>915</v>
      </c>
      <c r="D916">
        <v>213.76405</v>
      </c>
      <c r="E916">
        <v>8.71218</v>
      </c>
      <c r="F916">
        <v>226.774271</v>
      </c>
      <c r="G916">
        <v>5.539568</v>
      </c>
    </row>
    <row r="917" spans="1:9" x14ac:dyDescent="0.25">
      <c r="A917">
        <v>916</v>
      </c>
      <c r="D917">
        <v>213.76405</v>
      </c>
      <c r="E917">
        <v>8.71218</v>
      </c>
      <c r="F917">
        <v>226.774271</v>
      </c>
      <c r="G917">
        <v>5.539568</v>
      </c>
    </row>
    <row r="918" spans="1:9" x14ac:dyDescent="0.25">
      <c r="A918">
        <v>917</v>
      </c>
      <c r="B918">
        <v>209.15103400000001</v>
      </c>
      <c r="C918">
        <v>4.192412</v>
      </c>
      <c r="D918">
        <v>213.76405</v>
      </c>
      <c r="E918">
        <v>8.71218</v>
      </c>
      <c r="F918">
        <v>226.774271</v>
      </c>
      <c r="G918">
        <v>5.539568</v>
      </c>
    </row>
    <row r="919" spans="1:9" x14ac:dyDescent="0.25">
      <c r="A919">
        <v>918</v>
      </c>
      <c r="B919">
        <v>209.13563099999999</v>
      </c>
      <c r="C919">
        <v>4.1542329999999996</v>
      </c>
      <c r="D919">
        <v>213.76405</v>
      </c>
      <c r="E919">
        <v>8.71218</v>
      </c>
      <c r="F919">
        <v>226.774271</v>
      </c>
      <c r="G919">
        <v>5.539568</v>
      </c>
    </row>
    <row r="920" spans="1:9" x14ac:dyDescent="0.25">
      <c r="A920">
        <v>919</v>
      </c>
      <c r="B920">
        <v>209.13563099999999</v>
      </c>
      <c r="C920">
        <v>4.1542329999999996</v>
      </c>
      <c r="D920">
        <v>213.76405</v>
      </c>
      <c r="E920">
        <v>8.71218</v>
      </c>
      <c r="F920">
        <v>226.774271</v>
      </c>
      <c r="G920">
        <v>5.539568</v>
      </c>
    </row>
    <row r="921" spans="1:9" x14ac:dyDescent="0.25">
      <c r="A921">
        <v>920</v>
      </c>
      <c r="B921">
        <v>209.13563099999999</v>
      </c>
      <c r="C921">
        <v>4.1542329999999996</v>
      </c>
      <c r="D921">
        <v>213.76405</v>
      </c>
      <c r="E921">
        <v>8.71218</v>
      </c>
      <c r="F921">
        <v>226.774271</v>
      </c>
      <c r="G921">
        <v>5.539568</v>
      </c>
      <c r="H921">
        <v>220.84379300000001</v>
      </c>
      <c r="I921">
        <v>7.5984590000000001</v>
      </c>
    </row>
    <row r="922" spans="1:9" x14ac:dyDescent="0.25">
      <c r="A922">
        <v>921</v>
      </c>
      <c r="B922">
        <v>209.13563099999999</v>
      </c>
      <c r="C922">
        <v>4.1542329999999996</v>
      </c>
      <c r="D922">
        <v>213.76405</v>
      </c>
      <c r="E922">
        <v>8.71218</v>
      </c>
      <c r="F922">
        <v>226.774271</v>
      </c>
      <c r="G922">
        <v>5.539568</v>
      </c>
      <c r="H922">
        <v>220.87428700000001</v>
      </c>
      <c r="I922">
        <v>7.6042870000000002</v>
      </c>
    </row>
    <row r="923" spans="1:9" x14ac:dyDescent="0.25">
      <c r="A923">
        <v>922</v>
      </c>
      <c r="B923">
        <v>209.13563099999999</v>
      </c>
      <c r="C923">
        <v>4.1542329999999996</v>
      </c>
      <c r="D923">
        <v>213.76405</v>
      </c>
      <c r="E923">
        <v>8.71218</v>
      </c>
      <c r="F923">
        <v>226.774271</v>
      </c>
      <c r="G923">
        <v>5.539568</v>
      </c>
      <c r="H923">
        <v>220.87428700000001</v>
      </c>
      <c r="I923">
        <v>7.6042870000000002</v>
      </c>
    </row>
    <row r="924" spans="1:9" x14ac:dyDescent="0.25">
      <c r="A924">
        <v>923</v>
      </c>
      <c r="B924">
        <v>209.13563099999999</v>
      </c>
      <c r="C924">
        <v>4.1542329999999996</v>
      </c>
      <c r="D924">
        <v>213.76405</v>
      </c>
      <c r="E924">
        <v>8.71218</v>
      </c>
      <c r="F924">
        <v>226.774271</v>
      </c>
      <c r="G924">
        <v>5.539568</v>
      </c>
      <c r="H924">
        <v>220.87428700000001</v>
      </c>
      <c r="I924">
        <v>7.6042870000000002</v>
      </c>
    </row>
    <row r="925" spans="1:9" x14ac:dyDescent="0.25">
      <c r="A925">
        <v>924</v>
      </c>
      <c r="B925">
        <v>209.13563099999999</v>
      </c>
      <c r="C925">
        <v>4.1542329999999996</v>
      </c>
      <c r="D925">
        <v>213.76405</v>
      </c>
      <c r="E925">
        <v>8.71218</v>
      </c>
      <c r="F925">
        <v>226.774271</v>
      </c>
      <c r="G925">
        <v>5.539568</v>
      </c>
      <c r="H925">
        <v>220.87428700000001</v>
      </c>
      <c r="I925">
        <v>7.6042870000000002</v>
      </c>
    </row>
    <row r="926" spans="1:9" x14ac:dyDescent="0.25">
      <c r="A926">
        <v>925</v>
      </c>
      <c r="B926">
        <v>209.13563099999999</v>
      </c>
      <c r="C926">
        <v>4.1542329999999996</v>
      </c>
      <c r="D926">
        <v>213.76405</v>
      </c>
      <c r="E926">
        <v>8.71218</v>
      </c>
      <c r="F926">
        <v>226.774271</v>
      </c>
      <c r="G926">
        <v>5.539568</v>
      </c>
      <c r="H926">
        <v>220.87428700000001</v>
      </c>
      <c r="I926">
        <v>7.6042870000000002</v>
      </c>
    </row>
    <row r="927" spans="1:9" x14ac:dyDescent="0.25">
      <c r="A927">
        <v>926</v>
      </c>
      <c r="B927">
        <v>209.13563099999999</v>
      </c>
      <c r="C927">
        <v>4.1542329999999996</v>
      </c>
      <c r="D927">
        <v>213.70430999999999</v>
      </c>
      <c r="E927">
        <v>8.7434019999999997</v>
      </c>
      <c r="F927">
        <v>226.774271</v>
      </c>
      <c r="G927">
        <v>5.539568</v>
      </c>
      <c r="H927">
        <v>220.87428700000001</v>
      </c>
      <c r="I927">
        <v>7.6042870000000002</v>
      </c>
    </row>
    <row r="928" spans="1:9" x14ac:dyDescent="0.25">
      <c r="A928">
        <v>927</v>
      </c>
      <c r="B928">
        <v>209.13563099999999</v>
      </c>
      <c r="C928">
        <v>4.1542329999999996</v>
      </c>
      <c r="D928">
        <v>213.70430999999999</v>
      </c>
      <c r="E928">
        <v>8.7649469999999994</v>
      </c>
      <c r="F928">
        <v>226.839631</v>
      </c>
      <c r="G928">
        <v>5.7266450000000004</v>
      </c>
      <c r="H928">
        <v>220.87428700000001</v>
      </c>
      <c r="I928">
        <v>7.6042870000000002</v>
      </c>
    </row>
    <row r="929" spans="1:9" x14ac:dyDescent="0.25">
      <c r="A929">
        <v>928</v>
      </c>
      <c r="B929">
        <v>209.13563099999999</v>
      </c>
      <c r="C929">
        <v>4.1542329999999996</v>
      </c>
      <c r="F929">
        <v>226.839631</v>
      </c>
      <c r="G929">
        <v>5.7266450000000004</v>
      </c>
      <c r="H929">
        <v>220.87428700000001</v>
      </c>
      <c r="I929">
        <v>7.6042870000000002</v>
      </c>
    </row>
    <row r="930" spans="1:9" x14ac:dyDescent="0.25">
      <c r="A930">
        <v>929</v>
      </c>
      <c r="B930">
        <v>209.13563099999999</v>
      </c>
      <c r="C930">
        <v>4.1542329999999996</v>
      </c>
      <c r="H930">
        <v>220.87428700000001</v>
      </c>
      <c r="I930">
        <v>7.6042870000000002</v>
      </c>
    </row>
    <row r="931" spans="1:9" x14ac:dyDescent="0.25">
      <c r="A931">
        <v>930</v>
      </c>
      <c r="B931">
        <v>209.13563099999999</v>
      </c>
      <c r="C931">
        <v>4.1542329999999996</v>
      </c>
      <c r="H931">
        <v>220.87428700000001</v>
      </c>
      <c r="I931">
        <v>7.6042870000000002</v>
      </c>
    </row>
    <row r="932" spans="1:9" x14ac:dyDescent="0.25">
      <c r="A932">
        <v>931</v>
      </c>
      <c r="B932">
        <v>209.13563099999999</v>
      </c>
      <c r="C932">
        <v>4.1542329999999996</v>
      </c>
      <c r="H932">
        <v>220.87428700000001</v>
      </c>
      <c r="I932">
        <v>7.6042870000000002</v>
      </c>
    </row>
    <row r="933" spans="1:9" x14ac:dyDescent="0.25">
      <c r="A933">
        <v>932</v>
      </c>
      <c r="B933">
        <v>209.13563099999999</v>
      </c>
      <c r="C933">
        <v>4.1542329999999996</v>
      </c>
      <c r="H933">
        <v>220.87428700000001</v>
      </c>
      <c r="I933">
        <v>7.6042870000000002</v>
      </c>
    </row>
    <row r="934" spans="1:9" x14ac:dyDescent="0.25">
      <c r="A934">
        <v>933</v>
      </c>
      <c r="B934">
        <v>209.13563099999999</v>
      </c>
      <c r="C934">
        <v>4.1542329999999996</v>
      </c>
      <c r="H934">
        <v>220.87428700000001</v>
      </c>
      <c r="I934">
        <v>7.6042870000000002</v>
      </c>
    </row>
    <row r="935" spans="1:9" x14ac:dyDescent="0.25">
      <c r="A935">
        <v>934</v>
      </c>
      <c r="B935">
        <v>209.13563099999999</v>
      </c>
      <c r="C935">
        <v>4.1542329999999996</v>
      </c>
      <c r="H935">
        <v>220.87428700000001</v>
      </c>
      <c r="I935">
        <v>7.6042870000000002</v>
      </c>
    </row>
    <row r="936" spans="1:9" x14ac:dyDescent="0.25">
      <c r="A936">
        <v>935</v>
      </c>
      <c r="B936">
        <v>209.13563099999999</v>
      </c>
      <c r="C936">
        <v>4.1542329999999996</v>
      </c>
      <c r="H936">
        <v>220.87428700000001</v>
      </c>
      <c r="I936">
        <v>7.6042870000000002</v>
      </c>
    </row>
    <row r="937" spans="1:9" x14ac:dyDescent="0.25">
      <c r="A937">
        <v>936</v>
      </c>
      <c r="B937">
        <v>209.13563099999999</v>
      </c>
      <c r="C937">
        <v>4.1542329999999996</v>
      </c>
      <c r="H937">
        <v>220.87428700000001</v>
      </c>
      <c r="I937">
        <v>7.6042870000000002</v>
      </c>
    </row>
    <row r="938" spans="1:9" x14ac:dyDescent="0.25">
      <c r="A938">
        <v>937</v>
      </c>
      <c r="B938">
        <v>209.13563099999999</v>
      </c>
      <c r="C938">
        <v>4.1542329999999996</v>
      </c>
      <c r="H938">
        <v>220.87428700000001</v>
      </c>
      <c r="I938">
        <v>7.6042870000000002</v>
      </c>
    </row>
    <row r="939" spans="1:9" x14ac:dyDescent="0.25">
      <c r="A939">
        <v>938</v>
      </c>
      <c r="B939">
        <v>209.13563099999999</v>
      </c>
      <c r="C939">
        <v>4.1542329999999996</v>
      </c>
      <c r="H939">
        <v>220.87428700000001</v>
      </c>
      <c r="I939">
        <v>7.6042870000000002</v>
      </c>
    </row>
    <row r="940" spans="1:9" x14ac:dyDescent="0.25">
      <c r="A940">
        <v>939</v>
      </c>
      <c r="B940">
        <v>209.13563099999999</v>
      </c>
      <c r="C940">
        <v>4.1542329999999996</v>
      </c>
      <c r="H940">
        <v>220.87428700000001</v>
      </c>
      <c r="I940">
        <v>7.6042870000000002</v>
      </c>
    </row>
    <row r="941" spans="1:9" x14ac:dyDescent="0.25">
      <c r="A941">
        <v>940</v>
      </c>
      <c r="B941">
        <v>209.13563099999999</v>
      </c>
      <c r="C941">
        <v>4.1542329999999996</v>
      </c>
      <c r="H941">
        <v>220.87428700000001</v>
      </c>
      <c r="I941">
        <v>7.6042870000000002</v>
      </c>
    </row>
    <row r="942" spans="1:9" x14ac:dyDescent="0.25">
      <c r="A942">
        <v>941</v>
      </c>
      <c r="B942">
        <v>209.13563099999999</v>
      </c>
      <c r="C942">
        <v>4.1542329999999996</v>
      </c>
      <c r="H942">
        <v>220.87428700000001</v>
      </c>
      <c r="I942">
        <v>7.6042870000000002</v>
      </c>
    </row>
    <row r="943" spans="1:9" x14ac:dyDescent="0.25">
      <c r="A943">
        <v>942</v>
      </c>
      <c r="B943">
        <v>209.13563099999999</v>
      </c>
      <c r="C943">
        <v>4.1542329999999996</v>
      </c>
      <c r="D943">
        <v>202.572631</v>
      </c>
      <c r="E943">
        <v>5.677943</v>
      </c>
      <c r="H943">
        <v>220.87428700000001</v>
      </c>
      <c r="I943">
        <v>7.6042870000000002</v>
      </c>
    </row>
    <row r="944" spans="1:9" x14ac:dyDescent="0.25">
      <c r="A944">
        <v>943</v>
      </c>
      <c r="B944">
        <v>209.13563099999999</v>
      </c>
      <c r="C944">
        <v>4.1542329999999996</v>
      </c>
      <c r="D944">
        <v>202.626723</v>
      </c>
      <c r="E944">
        <v>5.6204200000000002</v>
      </c>
      <c r="H944">
        <v>220.87428700000001</v>
      </c>
      <c r="I944">
        <v>7.6042870000000002</v>
      </c>
    </row>
    <row r="945" spans="1:9" x14ac:dyDescent="0.25">
      <c r="A945">
        <v>944</v>
      </c>
      <c r="B945">
        <v>209.15103400000001</v>
      </c>
      <c r="C945">
        <v>4.192412</v>
      </c>
      <c r="D945">
        <v>202.626723</v>
      </c>
      <c r="E945">
        <v>5.6204200000000002</v>
      </c>
      <c r="H945">
        <v>220.87428700000001</v>
      </c>
      <c r="I945">
        <v>7.6042870000000002</v>
      </c>
    </row>
    <row r="946" spans="1:9" x14ac:dyDescent="0.25">
      <c r="A946">
        <v>945</v>
      </c>
      <c r="D946">
        <v>202.626723</v>
      </c>
      <c r="E946">
        <v>5.6204200000000002</v>
      </c>
      <c r="H946">
        <v>220.87428700000001</v>
      </c>
      <c r="I946">
        <v>7.6042870000000002</v>
      </c>
    </row>
    <row r="947" spans="1:9" x14ac:dyDescent="0.25">
      <c r="A947">
        <v>946</v>
      </c>
      <c r="D947">
        <v>202.626723</v>
      </c>
      <c r="E947">
        <v>5.6204200000000002</v>
      </c>
      <c r="F947">
        <v>213.92521199999999</v>
      </c>
      <c r="G947">
        <v>5.3730979999999997</v>
      </c>
      <c r="H947">
        <v>220.87428700000001</v>
      </c>
      <c r="I947">
        <v>7.6042870000000002</v>
      </c>
    </row>
    <row r="948" spans="1:9" x14ac:dyDescent="0.25">
      <c r="A948">
        <v>947</v>
      </c>
      <c r="D948">
        <v>202.626723</v>
      </c>
      <c r="E948">
        <v>5.6204200000000002</v>
      </c>
      <c r="F948">
        <v>213.915325</v>
      </c>
      <c r="G948">
        <v>5.3381290000000003</v>
      </c>
      <c r="H948">
        <v>220.84379300000001</v>
      </c>
      <c r="I948">
        <v>7.5984590000000001</v>
      </c>
    </row>
    <row r="949" spans="1:9" x14ac:dyDescent="0.25">
      <c r="A949">
        <v>948</v>
      </c>
      <c r="D949">
        <v>202.626723</v>
      </c>
      <c r="E949">
        <v>5.6204200000000002</v>
      </c>
      <c r="F949">
        <v>213.915325</v>
      </c>
      <c r="G949">
        <v>5.3381290000000003</v>
      </c>
    </row>
    <row r="950" spans="1:9" x14ac:dyDescent="0.25">
      <c r="A950">
        <v>949</v>
      </c>
      <c r="D950">
        <v>202.626723</v>
      </c>
      <c r="E950">
        <v>5.6204200000000002</v>
      </c>
      <c r="F950">
        <v>213.915325</v>
      </c>
      <c r="G950">
        <v>5.3381290000000003</v>
      </c>
    </row>
    <row r="951" spans="1:9" x14ac:dyDescent="0.25">
      <c r="A951">
        <v>950</v>
      </c>
      <c r="D951">
        <v>202.626723</v>
      </c>
      <c r="E951">
        <v>5.6204200000000002</v>
      </c>
      <c r="F951">
        <v>213.915325</v>
      </c>
      <c r="G951">
        <v>5.3381290000000003</v>
      </c>
    </row>
    <row r="952" spans="1:9" x14ac:dyDescent="0.25">
      <c r="A952">
        <v>951</v>
      </c>
      <c r="D952">
        <v>202.626723</v>
      </c>
      <c r="E952">
        <v>5.6204200000000002</v>
      </c>
      <c r="F952">
        <v>213.915325</v>
      </c>
      <c r="G952">
        <v>5.3381290000000003</v>
      </c>
    </row>
    <row r="953" spans="1:9" x14ac:dyDescent="0.25">
      <c r="A953">
        <v>952</v>
      </c>
      <c r="D953">
        <v>202.626723</v>
      </c>
      <c r="E953">
        <v>5.6204200000000002</v>
      </c>
      <c r="F953">
        <v>213.915325</v>
      </c>
      <c r="G953">
        <v>5.3381290000000003</v>
      </c>
    </row>
    <row r="954" spans="1:9" x14ac:dyDescent="0.25">
      <c r="A954">
        <v>953</v>
      </c>
      <c r="D954">
        <v>202.626723</v>
      </c>
      <c r="E954">
        <v>5.6204200000000002</v>
      </c>
      <c r="F954">
        <v>213.915325</v>
      </c>
      <c r="G954">
        <v>5.3381290000000003</v>
      </c>
    </row>
    <row r="955" spans="1:9" x14ac:dyDescent="0.25">
      <c r="A955">
        <v>954</v>
      </c>
      <c r="D955">
        <v>202.626723</v>
      </c>
      <c r="E955">
        <v>5.6204200000000002</v>
      </c>
      <c r="F955">
        <v>213.915325</v>
      </c>
      <c r="G955">
        <v>5.3381290000000003</v>
      </c>
    </row>
    <row r="956" spans="1:9" x14ac:dyDescent="0.25">
      <c r="A956">
        <v>955</v>
      </c>
      <c r="D956">
        <v>202.626723</v>
      </c>
      <c r="E956">
        <v>5.6204200000000002</v>
      </c>
      <c r="F956">
        <v>213.915325</v>
      </c>
      <c r="G956">
        <v>5.3381290000000003</v>
      </c>
    </row>
    <row r="957" spans="1:9" x14ac:dyDescent="0.25">
      <c r="A957">
        <v>956</v>
      </c>
      <c r="D957">
        <v>202.626723</v>
      </c>
      <c r="E957">
        <v>5.6204200000000002</v>
      </c>
      <c r="F957">
        <v>213.915325</v>
      </c>
      <c r="G957">
        <v>5.3381290000000003</v>
      </c>
    </row>
    <row r="958" spans="1:9" x14ac:dyDescent="0.25">
      <c r="A958">
        <v>957</v>
      </c>
      <c r="D958">
        <v>202.626723</v>
      </c>
      <c r="E958">
        <v>5.6204200000000002</v>
      </c>
      <c r="F958">
        <v>213.915325</v>
      </c>
      <c r="G958">
        <v>5.3381290000000003</v>
      </c>
    </row>
    <row r="959" spans="1:9" x14ac:dyDescent="0.25">
      <c r="A959">
        <v>958</v>
      </c>
      <c r="D959">
        <v>202.626723</v>
      </c>
      <c r="E959">
        <v>5.6204200000000002</v>
      </c>
      <c r="F959">
        <v>213.915325</v>
      </c>
      <c r="G959">
        <v>5.3381290000000003</v>
      </c>
    </row>
    <row r="960" spans="1:9" x14ac:dyDescent="0.25">
      <c r="A960">
        <v>959</v>
      </c>
      <c r="D960">
        <v>202.626723</v>
      </c>
      <c r="E960">
        <v>5.6204200000000002</v>
      </c>
      <c r="F960">
        <v>213.915325</v>
      </c>
      <c r="G960">
        <v>5.3381290000000003</v>
      </c>
    </row>
    <row r="961" spans="1:9" x14ac:dyDescent="0.25">
      <c r="A961">
        <v>960</v>
      </c>
      <c r="D961">
        <v>202.626723</v>
      </c>
      <c r="E961">
        <v>5.6204200000000002</v>
      </c>
      <c r="F961">
        <v>213.915325</v>
      </c>
      <c r="G961">
        <v>5.3381290000000003</v>
      </c>
    </row>
    <row r="962" spans="1:9" x14ac:dyDescent="0.25">
      <c r="A962">
        <v>961</v>
      </c>
      <c r="D962">
        <v>202.626723</v>
      </c>
      <c r="E962">
        <v>5.6204200000000002</v>
      </c>
      <c r="F962">
        <v>213.915325</v>
      </c>
      <c r="G962">
        <v>5.3381290000000003</v>
      </c>
    </row>
    <row r="963" spans="1:9" x14ac:dyDescent="0.25">
      <c r="A963">
        <v>962</v>
      </c>
      <c r="D963">
        <v>202.626723</v>
      </c>
      <c r="E963">
        <v>5.6204200000000002</v>
      </c>
      <c r="F963">
        <v>213.915325</v>
      </c>
      <c r="G963">
        <v>5.3381290000000003</v>
      </c>
    </row>
    <row r="964" spans="1:9" x14ac:dyDescent="0.25">
      <c r="A964">
        <v>963</v>
      </c>
      <c r="B964">
        <v>195.44405699999999</v>
      </c>
      <c r="C964">
        <v>5.5253240000000003</v>
      </c>
      <c r="D964">
        <v>202.626723</v>
      </c>
      <c r="E964">
        <v>5.6204200000000002</v>
      </c>
      <c r="F964">
        <v>213.915325</v>
      </c>
      <c r="G964">
        <v>5.3381290000000003</v>
      </c>
    </row>
    <row r="965" spans="1:9" x14ac:dyDescent="0.25">
      <c r="A965">
        <v>964</v>
      </c>
      <c r="B965">
        <v>195.44405699999999</v>
      </c>
      <c r="C965">
        <v>5.5253240000000003</v>
      </c>
      <c r="D965">
        <v>202.626723</v>
      </c>
      <c r="E965">
        <v>5.6204200000000002</v>
      </c>
      <c r="F965">
        <v>213.915325</v>
      </c>
      <c r="G965">
        <v>5.3381290000000003</v>
      </c>
    </row>
    <row r="966" spans="1:9" x14ac:dyDescent="0.25">
      <c r="A966">
        <v>965</v>
      </c>
      <c r="B966">
        <v>195.43263899999999</v>
      </c>
      <c r="C966">
        <v>5.5226980000000001</v>
      </c>
      <c r="D966">
        <v>202.626723</v>
      </c>
      <c r="E966">
        <v>5.6204200000000002</v>
      </c>
      <c r="F966">
        <v>213.915325</v>
      </c>
      <c r="G966">
        <v>5.3381290000000003</v>
      </c>
    </row>
    <row r="967" spans="1:9" x14ac:dyDescent="0.25">
      <c r="A967">
        <v>966</v>
      </c>
      <c r="B967">
        <v>195.43263899999999</v>
      </c>
      <c r="C967">
        <v>5.5226980000000001</v>
      </c>
      <c r="D967">
        <v>202.626723</v>
      </c>
      <c r="E967">
        <v>5.6204200000000002</v>
      </c>
      <c r="F967">
        <v>213.915325</v>
      </c>
      <c r="G967">
        <v>5.3381290000000003</v>
      </c>
    </row>
    <row r="968" spans="1:9" x14ac:dyDescent="0.25">
      <c r="A968">
        <v>967</v>
      </c>
      <c r="B968">
        <v>195.43263899999999</v>
      </c>
      <c r="C968">
        <v>5.5226980000000001</v>
      </c>
      <c r="D968">
        <v>202.626723</v>
      </c>
      <c r="E968">
        <v>5.6204200000000002</v>
      </c>
      <c r="F968">
        <v>213.915325</v>
      </c>
      <c r="G968">
        <v>5.3381290000000003</v>
      </c>
      <c r="H968">
        <v>206.92236199999999</v>
      </c>
      <c r="I968">
        <v>7.4290649999999996</v>
      </c>
    </row>
    <row r="969" spans="1:9" x14ac:dyDescent="0.25">
      <c r="A969">
        <v>968</v>
      </c>
      <c r="B969">
        <v>195.43263899999999</v>
      </c>
      <c r="C969">
        <v>5.5226980000000001</v>
      </c>
      <c r="D969">
        <v>202.626723</v>
      </c>
      <c r="E969">
        <v>5.6204200000000002</v>
      </c>
      <c r="F969">
        <v>213.915325</v>
      </c>
      <c r="G969">
        <v>5.3381290000000003</v>
      </c>
      <c r="H969">
        <v>206.737617</v>
      </c>
      <c r="I969">
        <v>7.4776490000000004</v>
      </c>
    </row>
    <row r="970" spans="1:9" x14ac:dyDescent="0.25">
      <c r="A970">
        <v>969</v>
      </c>
      <c r="B970">
        <v>195.43263899999999</v>
      </c>
      <c r="C970">
        <v>5.5226980000000001</v>
      </c>
      <c r="D970">
        <v>202.572631</v>
      </c>
      <c r="E970">
        <v>5.677943</v>
      </c>
      <c r="F970">
        <v>213.915325</v>
      </c>
      <c r="G970">
        <v>5.3381290000000003</v>
      </c>
      <c r="H970">
        <v>206.737617</v>
      </c>
      <c r="I970">
        <v>7.4776490000000004</v>
      </c>
    </row>
    <row r="971" spans="1:9" x14ac:dyDescent="0.25">
      <c r="A971">
        <v>970</v>
      </c>
      <c r="B971">
        <v>195.43263899999999</v>
      </c>
      <c r="C971">
        <v>5.5226980000000001</v>
      </c>
      <c r="F971">
        <v>213.915325</v>
      </c>
      <c r="G971">
        <v>5.3381290000000003</v>
      </c>
      <c r="H971">
        <v>206.737617</v>
      </c>
      <c r="I971">
        <v>7.4776490000000004</v>
      </c>
    </row>
    <row r="972" spans="1:9" x14ac:dyDescent="0.25">
      <c r="A972">
        <v>971</v>
      </c>
      <c r="B972">
        <v>195.43263899999999</v>
      </c>
      <c r="C972">
        <v>5.5226980000000001</v>
      </c>
      <c r="F972">
        <v>213.915325</v>
      </c>
      <c r="G972">
        <v>5.3381290000000003</v>
      </c>
      <c r="H972">
        <v>206.737617</v>
      </c>
      <c r="I972">
        <v>7.4776490000000004</v>
      </c>
    </row>
    <row r="973" spans="1:9" x14ac:dyDescent="0.25">
      <c r="A973">
        <v>972</v>
      </c>
      <c r="B973">
        <v>195.43263899999999</v>
      </c>
      <c r="C973">
        <v>5.5226980000000001</v>
      </c>
      <c r="F973">
        <v>213.915325</v>
      </c>
      <c r="G973">
        <v>5.3381290000000003</v>
      </c>
      <c r="H973">
        <v>206.737617</v>
      </c>
      <c r="I973">
        <v>7.4776490000000004</v>
      </c>
    </row>
    <row r="974" spans="1:9" x14ac:dyDescent="0.25">
      <c r="A974">
        <v>973</v>
      </c>
      <c r="B974">
        <v>195.43263899999999</v>
      </c>
      <c r="C974">
        <v>5.5226980000000001</v>
      </c>
      <c r="F974">
        <v>213.915325</v>
      </c>
      <c r="G974">
        <v>5.3381290000000003</v>
      </c>
      <c r="H974">
        <v>206.737617</v>
      </c>
      <c r="I974">
        <v>7.4776490000000004</v>
      </c>
    </row>
    <row r="975" spans="1:9" x14ac:dyDescent="0.25">
      <c r="A975">
        <v>974</v>
      </c>
      <c r="B975">
        <v>195.43263899999999</v>
      </c>
      <c r="C975">
        <v>5.5226980000000001</v>
      </c>
      <c r="F975">
        <v>213.915325</v>
      </c>
      <c r="G975">
        <v>5.3381290000000003</v>
      </c>
      <c r="H975">
        <v>206.737617</v>
      </c>
      <c r="I975">
        <v>7.4776490000000004</v>
      </c>
    </row>
    <row r="976" spans="1:9" x14ac:dyDescent="0.25">
      <c r="A976">
        <v>975</v>
      </c>
      <c r="B976">
        <v>195.43263899999999</v>
      </c>
      <c r="C976">
        <v>5.5226980000000001</v>
      </c>
      <c r="F976">
        <v>213.92521199999999</v>
      </c>
      <c r="G976">
        <v>5.3730979999999997</v>
      </c>
      <c r="H976">
        <v>206.737617</v>
      </c>
      <c r="I976">
        <v>7.4776490000000004</v>
      </c>
    </row>
    <row r="977" spans="1:9" x14ac:dyDescent="0.25">
      <c r="A977">
        <v>976</v>
      </c>
      <c r="B977">
        <v>195.43263899999999</v>
      </c>
      <c r="C977">
        <v>5.5226980000000001</v>
      </c>
      <c r="H977">
        <v>206.737617</v>
      </c>
      <c r="I977">
        <v>7.4776490000000004</v>
      </c>
    </row>
    <row r="978" spans="1:9" x14ac:dyDescent="0.25">
      <c r="A978">
        <v>977</v>
      </c>
      <c r="B978">
        <v>195.43263899999999</v>
      </c>
      <c r="C978">
        <v>5.5226980000000001</v>
      </c>
      <c r="H978">
        <v>206.737617</v>
      </c>
      <c r="I978">
        <v>7.4776490000000004</v>
      </c>
    </row>
    <row r="979" spans="1:9" x14ac:dyDescent="0.25">
      <c r="A979">
        <v>978</v>
      </c>
      <c r="B979">
        <v>195.43263899999999</v>
      </c>
      <c r="C979">
        <v>5.5226980000000001</v>
      </c>
      <c r="H979">
        <v>206.737617</v>
      </c>
      <c r="I979">
        <v>7.4776490000000004</v>
      </c>
    </row>
    <row r="980" spans="1:9" x14ac:dyDescent="0.25">
      <c r="A980">
        <v>979</v>
      </c>
      <c r="B980">
        <v>195.43263899999999</v>
      </c>
      <c r="C980">
        <v>5.5226980000000001</v>
      </c>
      <c r="H980">
        <v>206.737617</v>
      </c>
      <c r="I980">
        <v>7.4776490000000004</v>
      </c>
    </row>
    <row r="981" spans="1:9" x14ac:dyDescent="0.25">
      <c r="A981">
        <v>980</v>
      </c>
      <c r="B981">
        <v>195.43263899999999</v>
      </c>
      <c r="C981">
        <v>5.5226980000000001</v>
      </c>
      <c r="H981">
        <v>206.737617</v>
      </c>
      <c r="I981">
        <v>7.4776490000000004</v>
      </c>
    </row>
    <row r="982" spans="1:9" x14ac:dyDescent="0.25">
      <c r="A982">
        <v>981</v>
      </c>
      <c r="B982">
        <v>195.43263899999999</v>
      </c>
      <c r="C982">
        <v>5.5226980000000001</v>
      </c>
      <c r="H982">
        <v>206.737617</v>
      </c>
      <c r="I982">
        <v>7.4776490000000004</v>
      </c>
    </row>
    <row r="983" spans="1:9" x14ac:dyDescent="0.25">
      <c r="A983">
        <v>982</v>
      </c>
      <c r="B983">
        <v>195.43263899999999</v>
      </c>
      <c r="C983">
        <v>5.5226980000000001</v>
      </c>
      <c r="D983">
        <v>190.138667</v>
      </c>
      <c r="E983">
        <v>8.3437169999999998</v>
      </c>
      <c r="H983">
        <v>206.737617</v>
      </c>
      <c r="I983">
        <v>7.4776490000000004</v>
      </c>
    </row>
    <row r="984" spans="1:9" x14ac:dyDescent="0.25">
      <c r="A984">
        <v>983</v>
      </c>
      <c r="B984">
        <v>195.43263899999999</v>
      </c>
      <c r="C984">
        <v>5.5226980000000001</v>
      </c>
      <c r="D984">
        <v>190.19619299999999</v>
      </c>
      <c r="E984">
        <v>8.3573509999999995</v>
      </c>
      <c r="H984">
        <v>206.737617</v>
      </c>
      <c r="I984">
        <v>7.4776490000000004</v>
      </c>
    </row>
    <row r="985" spans="1:9" x14ac:dyDescent="0.25">
      <c r="A985">
        <v>984</v>
      </c>
      <c r="B985">
        <v>195.43263899999999</v>
      </c>
      <c r="C985">
        <v>5.5226980000000001</v>
      </c>
      <c r="D985">
        <v>190.19619299999999</v>
      </c>
      <c r="E985">
        <v>8.3573509999999995</v>
      </c>
      <c r="H985">
        <v>206.737617</v>
      </c>
      <c r="I985">
        <v>7.4776490000000004</v>
      </c>
    </row>
    <row r="986" spans="1:9" x14ac:dyDescent="0.25">
      <c r="A986">
        <v>985</v>
      </c>
      <c r="B986">
        <v>195.43263899999999</v>
      </c>
      <c r="C986">
        <v>5.5226980000000001</v>
      </c>
      <c r="D986">
        <v>190.19619299999999</v>
      </c>
      <c r="E986">
        <v>8.3573509999999995</v>
      </c>
      <c r="H986">
        <v>206.737617</v>
      </c>
      <c r="I986">
        <v>7.4776490000000004</v>
      </c>
    </row>
    <row r="987" spans="1:9" x14ac:dyDescent="0.25">
      <c r="A987">
        <v>986</v>
      </c>
      <c r="B987">
        <v>195.43263899999999</v>
      </c>
      <c r="C987">
        <v>5.5226980000000001</v>
      </c>
      <c r="D987">
        <v>190.19619299999999</v>
      </c>
      <c r="E987">
        <v>8.3573509999999995</v>
      </c>
      <c r="H987">
        <v>206.737617</v>
      </c>
      <c r="I987">
        <v>7.4776490000000004</v>
      </c>
    </row>
    <row r="988" spans="1:9" x14ac:dyDescent="0.25">
      <c r="A988">
        <v>987</v>
      </c>
      <c r="B988">
        <v>195.43263899999999</v>
      </c>
      <c r="C988">
        <v>5.5226980000000001</v>
      </c>
      <c r="D988">
        <v>190.19619299999999</v>
      </c>
      <c r="E988">
        <v>8.3573509999999995</v>
      </c>
      <c r="H988">
        <v>206.737617</v>
      </c>
      <c r="I988">
        <v>7.4776490000000004</v>
      </c>
    </row>
    <row r="989" spans="1:9" x14ac:dyDescent="0.25">
      <c r="A989">
        <v>988</v>
      </c>
      <c r="B989">
        <v>195.43263899999999</v>
      </c>
      <c r="C989">
        <v>5.5226980000000001</v>
      </c>
      <c r="D989">
        <v>190.19619299999999</v>
      </c>
      <c r="E989">
        <v>8.3573509999999995</v>
      </c>
      <c r="H989">
        <v>206.737617</v>
      </c>
      <c r="I989">
        <v>7.4776490000000004</v>
      </c>
    </row>
    <row r="990" spans="1:9" x14ac:dyDescent="0.25">
      <c r="A990">
        <v>989</v>
      </c>
      <c r="B990">
        <v>195.43263899999999</v>
      </c>
      <c r="C990">
        <v>5.5226980000000001</v>
      </c>
      <c r="D990">
        <v>190.19619299999999</v>
      </c>
      <c r="E990">
        <v>8.3573509999999995</v>
      </c>
      <c r="H990">
        <v>206.737617</v>
      </c>
      <c r="I990">
        <v>7.4776490000000004</v>
      </c>
    </row>
    <row r="991" spans="1:9" x14ac:dyDescent="0.25">
      <c r="A991">
        <v>990</v>
      </c>
      <c r="B991">
        <v>195.43263899999999</v>
      </c>
      <c r="C991">
        <v>5.5226980000000001</v>
      </c>
      <c r="D991">
        <v>190.19619299999999</v>
      </c>
      <c r="E991">
        <v>8.3573509999999995</v>
      </c>
      <c r="H991">
        <v>206.737617</v>
      </c>
      <c r="I991">
        <v>7.4776490000000004</v>
      </c>
    </row>
    <row r="992" spans="1:9" x14ac:dyDescent="0.25">
      <c r="A992">
        <v>991</v>
      </c>
      <c r="B992">
        <v>195.44405699999999</v>
      </c>
      <c r="C992">
        <v>5.5253240000000003</v>
      </c>
      <c r="D992">
        <v>190.19619299999999</v>
      </c>
      <c r="E992">
        <v>8.3573509999999995</v>
      </c>
      <c r="F992">
        <v>199.76575400000002</v>
      </c>
      <c r="G992">
        <v>4.6078460000000003</v>
      </c>
      <c r="H992">
        <v>206.737617</v>
      </c>
      <c r="I992">
        <v>7.4776490000000004</v>
      </c>
    </row>
    <row r="993" spans="1:9" x14ac:dyDescent="0.25">
      <c r="A993">
        <v>992</v>
      </c>
      <c r="D993">
        <v>190.19619299999999</v>
      </c>
      <c r="E993">
        <v>8.3573509999999995</v>
      </c>
      <c r="F993">
        <v>199.76575400000002</v>
      </c>
      <c r="G993">
        <v>4.6078460000000003</v>
      </c>
      <c r="H993">
        <v>206.737617</v>
      </c>
      <c r="I993">
        <v>7.4776490000000004</v>
      </c>
    </row>
    <row r="994" spans="1:9" x14ac:dyDescent="0.25">
      <c r="A994">
        <v>993</v>
      </c>
      <c r="D994">
        <v>190.19619299999999</v>
      </c>
      <c r="E994">
        <v>8.3573509999999995</v>
      </c>
      <c r="F994">
        <v>199.69035300000002</v>
      </c>
      <c r="G994">
        <v>4.4475009999999999</v>
      </c>
      <c r="H994">
        <v>206.737617</v>
      </c>
      <c r="I994">
        <v>7.4776490000000004</v>
      </c>
    </row>
    <row r="995" spans="1:9" x14ac:dyDescent="0.25">
      <c r="A995">
        <v>994</v>
      </c>
      <c r="D995">
        <v>190.19619299999999</v>
      </c>
      <c r="E995">
        <v>8.3573509999999995</v>
      </c>
      <c r="F995">
        <v>199.69035300000002</v>
      </c>
      <c r="G995">
        <v>4.4475009999999999</v>
      </c>
      <c r="H995">
        <v>206.737617</v>
      </c>
      <c r="I995">
        <v>7.4776490000000004</v>
      </c>
    </row>
    <row r="996" spans="1:9" x14ac:dyDescent="0.25">
      <c r="A996">
        <v>995</v>
      </c>
      <c r="D996">
        <v>190.19619299999999</v>
      </c>
      <c r="E996">
        <v>8.3573509999999995</v>
      </c>
      <c r="F996">
        <v>199.69035300000002</v>
      </c>
      <c r="G996">
        <v>4.4475009999999999</v>
      </c>
      <c r="H996">
        <v>206.92236199999999</v>
      </c>
      <c r="I996">
        <v>7.4290649999999996</v>
      </c>
    </row>
    <row r="997" spans="1:9" x14ac:dyDescent="0.25">
      <c r="A997">
        <v>996</v>
      </c>
      <c r="D997">
        <v>190.19619299999999</v>
      </c>
      <c r="E997">
        <v>8.3573509999999995</v>
      </c>
      <c r="F997">
        <v>199.69035300000002</v>
      </c>
      <c r="G997">
        <v>4.4475009999999999</v>
      </c>
      <c r="H997">
        <v>206.92236199999999</v>
      </c>
      <c r="I997">
        <v>7.4290649999999996</v>
      </c>
    </row>
    <row r="998" spans="1:9" x14ac:dyDescent="0.25">
      <c r="A998">
        <v>997</v>
      </c>
      <c r="D998">
        <v>190.19619299999999</v>
      </c>
      <c r="E998">
        <v>8.3573509999999995</v>
      </c>
      <c r="F998">
        <v>199.69035300000002</v>
      </c>
      <c r="G998">
        <v>4.4475009999999999</v>
      </c>
      <c r="H998">
        <v>206.92236199999999</v>
      </c>
      <c r="I998">
        <v>7.4290649999999996</v>
      </c>
    </row>
    <row r="999" spans="1:9" x14ac:dyDescent="0.25">
      <c r="A999">
        <v>998</v>
      </c>
      <c r="D999">
        <v>190.19619299999999</v>
      </c>
      <c r="E999">
        <v>8.3573509999999995</v>
      </c>
      <c r="F999">
        <v>199.69035300000002</v>
      </c>
      <c r="G999">
        <v>4.4475009999999999</v>
      </c>
    </row>
    <row r="1000" spans="1:9" x14ac:dyDescent="0.25">
      <c r="A1000">
        <v>999</v>
      </c>
      <c r="D1000">
        <v>190.19619299999999</v>
      </c>
      <c r="E1000">
        <v>8.3573509999999995</v>
      </c>
      <c r="F1000">
        <v>199.69035300000002</v>
      </c>
      <c r="G1000">
        <v>4.4475009999999999</v>
      </c>
    </row>
    <row r="1001" spans="1:9" x14ac:dyDescent="0.25">
      <c r="A1001">
        <v>1000</v>
      </c>
      <c r="D1001">
        <v>190.19619299999999</v>
      </c>
      <c r="E1001">
        <v>8.3573509999999995</v>
      </c>
      <c r="F1001">
        <v>199.69035300000002</v>
      </c>
      <c r="G1001">
        <v>4.4475009999999999</v>
      </c>
    </row>
    <row r="1002" spans="1:9" x14ac:dyDescent="0.25">
      <c r="A1002">
        <v>1001</v>
      </c>
      <c r="D1002">
        <v>190.19619299999999</v>
      </c>
      <c r="E1002">
        <v>8.3573509999999995</v>
      </c>
      <c r="F1002">
        <v>199.69035300000002</v>
      </c>
      <c r="G1002">
        <v>4.4475009999999999</v>
      </c>
    </row>
    <row r="1003" spans="1:9" x14ac:dyDescent="0.25">
      <c r="A1003">
        <v>1002</v>
      </c>
      <c r="D1003">
        <v>190.19619299999999</v>
      </c>
      <c r="E1003">
        <v>8.3573509999999995</v>
      </c>
      <c r="F1003">
        <v>199.69035300000002</v>
      </c>
      <c r="G1003">
        <v>4.4475009999999999</v>
      </c>
    </row>
    <row r="1004" spans="1:9" x14ac:dyDescent="0.25">
      <c r="A1004">
        <v>1003</v>
      </c>
      <c r="D1004">
        <v>190.19619299999999</v>
      </c>
      <c r="E1004">
        <v>8.3573509999999995</v>
      </c>
      <c r="F1004">
        <v>199.69035300000002</v>
      </c>
      <c r="G1004">
        <v>4.4475009999999999</v>
      </c>
    </row>
    <row r="1005" spans="1:9" x14ac:dyDescent="0.25">
      <c r="A1005">
        <v>1004</v>
      </c>
      <c r="D1005">
        <v>190.19619299999999</v>
      </c>
      <c r="E1005">
        <v>8.3573509999999995</v>
      </c>
      <c r="F1005">
        <v>199.69035300000002</v>
      </c>
      <c r="G1005">
        <v>4.4475009999999999</v>
      </c>
    </row>
    <row r="1006" spans="1:9" x14ac:dyDescent="0.25">
      <c r="A1006">
        <v>1005</v>
      </c>
      <c r="D1006">
        <v>190.19619299999999</v>
      </c>
      <c r="E1006">
        <v>8.3573509999999995</v>
      </c>
      <c r="F1006">
        <v>199.69035300000002</v>
      </c>
      <c r="G1006">
        <v>4.4475009999999999</v>
      </c>
    </row>
    <row r="1007" spans="1:9" x14ac:dyDescent="0.25">
      <c r="A1007">
        <v>1006</v>
      </c>
      <c r="B1007">
        <v>181.50133399999999</v>
      </c>
      <c r="C1007">
        <v>8.0425699999999996</v>
      </c>
      <c r="D1007">
        <v>190.19619299999999</v>
      </c>
      <c r="E1007">
        <v>8.3573509999999995</v>
      </c>
      <c r="F1007">
        <v>199.69035300000002</v>
      </c>
      <c r="G1007">
        <v>4.4475009999999999</v>
      </c>
    </row>
    <row r="1008" spans="1:9" x14ac:dyDescent="0.25">
      <c r="A1008">
        <v>1007</v>
      </c>
      <c r="B1008">
        <v>181.53395800000001</v>
      </c>
      <c r="C1008">
        <v>8.0640839999999994</v>
      </c>
      <c r="D1008">
        <v>190.138667</v>
      </c>
      <c r="E1008">
        <v>8.3437169999999998</v>
      </c>
      <c r="F1008">
        <v>199.69035300000002</v>
      </c>
      <c r="G1008">
        <v>4.4475009999999999</v>
      </c>
    </row>
    <row r="1009" spans="1:9" x14ac:dyDescent="0.25">
      <c r="A1009">
        <v>1008</v>
      </c>
      <c r="B1009">
        <v>181.53395800000001</v>
      </c>
      <c r="C1009">
        <v>8.0640839999999994</v>
      </c>
      <c r="D1009">
        <v>190.138667</v>
      </c>
      <c r="E1009">
        <v>8.3437169999999998</v>
      </c>
      <c r="F1009">
        <v>199.69035300000002</v>
      </c>
      <c r="G1009">
        <v>4.4475009999999999</v>
      </c>
    </row>
    <row r="1010" spans="1:9" x14ac:dyDescent="0.25">
      <c r="A1010">
        <v>1009</v>
      </c>
      <c r="B1010">
        <v>181.53395800000001</v>
      </c>
      <c r="C1010">
        <v>8.0640839999999994</v>
      </c>
      <c r="D1010">
        <v>190.138667</v>
      </c>
      <c r="E1010">
        <v>8.3437169999999998</v>
      </c>
      <c r="F1010">
        <v>199.69035300000002</v>
      </c>
      <c r="G1010">
        <v>4.4475009999999999</v>
      </c>
    </row>
    <row r="1011" spans="1:9" x14ac:dyDescent="0.25">
      <c r="A1011">
        <v>1010</v>
      </c>
      <c r="B1011">
        <v>181.53395800000001</v>
      </c>
      <c r="C1011">
        <v>8.0640839999999994</v>
      </c>
      <c r="F1011">
        <v>199.69035300000002</v>
      </c>
      <c r="G1011">
        <v>4.4475009999999999</v>
      </c>
    </row>
    <row r="1012" spans="1:9" x14ac:dyDescent="0.25">
      <c r="A1012">
        <v>1011</v>
      </c>
      <c r="B1012">
        <v>181.53395800000001</v>
      </c>
      <c r="C1012">
        <v>8.0640839999999994</v>
      </c>
      <c r="F1012">
        <v>199.69035300000002</v>
      </c>
      <c r="G1012">
        <v>4.4475009999999999</v>
      </c>
    </row>
    <row r="1013" spans="1:9" x14ac:dyDescent="0.25">
      <c r="A1013">
        <v>1012</v>
      </c>
      <c r="B1013">
        <v>181.53395800000001</v>
      </c>
      <c r="C1013">
        <v>8.0640839999999994</v>
      </c>
      <c r="F1013">
        <v>199.69035300000002</v>
      </c>
      <c r="G1013">
        <v>4.4475009999999999</v>
      </c>
      <c r="H1013">
        <v>192.34830400000001</v>
      </c>
      <c r="I1013">
        <v>9.2775569999999998</v>
      </c>
    </row>
    <row r="1014" spans="1:9" x14ac:dyDescent="0.25">
      <c r="A1014">
        <v>1013</v>
      </c>
      <c r="B1014">
        <v>181.53395800000001</v>
      </c>
      <c r="C1014">
        <v>8.0640839999999994</v>
      </c>
      <c r="F1014">
        <v>199.69035300000002</v>
      </c>
      <c r="G1014">
        <v>4.4475009999999999</v>
      </c>
      <c r="H1014">
        <v>192.25163900000001</v>
      </c>
      <c r="I1014">
        <v>9.2370540000000005</v>
      </c>
    </row>
    <row r="1015" spans="1:9" x14ac:dyDescent="0.25">
      <c r="A1015">
        <v>1014</v>
      </c>
      <c r="B1015">
        <v>181.53395800000001</v>
      </c>
      <c r="C1015">
        <v>8.0640839999999994</v>
      </c>
      <c r="F1015">
        <v>199.69035300000002</v>
      </c>
      <c r="G1015">
        <v>4.4475009999999999</v>
      </c>
      <c r="H1015">
        <v>192.25163900000001</v>
      </c>
      <c r="I1015">
        <v>9.2370540000000005</v>
      </c>
    </row>
    <row r="1016" spans="1:9" x14ac:dyDescent="0.25">
      <c r="A1016">
        <v>1015</v>
      </c>
      <c r="B1016">
        <v>181.53395800000001</v>
      </c>
      <c r="C1016">
        <v>8.0640839999999994</v>
      </c>
      <c r="F1016">
        <v>199.69035300000002</v>
      </c>
      <c r="G1016">
        <v>4.4475009999999999</v>
      </c>
      <c r="H1016">
        <v>192.25163900000001</v>
      </c>
      <c r="I1016">
        <v>9.2370540000000005</v>
      </c>
    </row>
    <row r="1017" spans="1:9" x14ac:dyDescent="0.25">
      <c r="A1017">
        <v>1016</v>
      </c>
      <c r="B1017">
        <v>181.53395800000001</v>
      </c>
      <c r="C1017">
        <v>8.0640839999999994</v>
      </c>
      <c r="F1017">
        <v>199.69035300000002</v>
      </c>
      <c r="G1017">
        <v>4.4475009999999999</v>
      </c>
      <c r="H1017">
        <v>192.25163900000001</v>
      </c>
      <c r="I1017">
        <v>9.2370540000000005</v>
      </c>
    </row>
    <row r="1018" spans="1:9" x14ac:dyDescent="0.25">
      <c r="A1018">
        <v>1017</v>
      </c>
      <c r="B1018">
        <v>181.53395800000001</v>
      </c>
      <c r="C1018">
        <v>8.0640839999999994</v>
      </c>
      <c r="F1018">
        <v>199.69035300000002</v>
      </c>
      <c r="G1018">
        <v>4.4475009999999999</v>
      </c>
      <c r="H1018">
        <v>192.25163900000001</v>
      </c>
      <c r="I1018">
        <v>9.2370540000000005</v>
      </c>
    </row>
    <row r="1019" spans="1:9" x14ac:dyDescent="0.25">
      <c r="A1019">
        <v>1018</v>
      </c>
      <c r="B1019">
        <v>181.53395800000001</v>
      </c>
      <c r="C1019">
        <v>8.0640839999999994</v>
      </c>
      <c r="H1019">
        <v>192.25163900000001</v>
      </c>
      <c r="I1019">
        <v>9.2370540000000005</v>
      </c>
    </row>
    <row r="1020" spans="1:9" x14ac:dyDescent="0.25">
      <c r="A1020">
        <v>1019</v>
      </c>
      <c r="B1020">
        <v>181.53395800000001</v>
      </c>
      <c r="C1020">
        <v>8.0640839999999994</v>
      </c>
      <c r="H1020">
        <v>192.25163900000001</v>
      </c>
      <c r="I1020">
        <v>9.2370540000000005</v>
      </c>
    </row>
    <row r="1021" spans="1:9" x14ac:dyDescent="0.25">
      <c r="A1021">
        <v>1020</v>
      </c>
      <c r="B1021">
        <v>181.53395800000001</v>
      </c>
      <c r="C1021">
        <v>8.0640839999999994</v>
      </c>
      <c r="H1021">
        <v>192.25163900000001</v>
      </c>
      <c r="I1021">
        <v>9.2370540000000005</v>
      </c>
    </row>
    <row r="1022" spans="1:9" x14ac:dyDescent="0.25">
      <c r="A1022">
        <v>1021</v>
      </c>
      <c r="B1022">
        <v>181.53395800000001</v>
      </c>
      <c r="C1022">
        <v>8.0640839999999994</v>
      </c>
      <c r="H1022">
        <v>192.25163900000001</v>
      </c>
      <c r="I1022">
        <v>9.2370540000000005</v>
      </c>
    </row>
    <row r="1023" spans="1:9" x14ac:dyDescent="0.25">
      <c r="A1023">
        <v>1022</v>
      </c>
      <c r="B1023">
        <v>181.53395800000001</v>
      </c>
      <c r="C1023">
        <v>8.0640839999999994</v>
      </c>
      <c r="H1023">
        <v>192.25163900000001</v>
      </c>
      <c r="I1023">
        <v>9.2370540000000005</v>
      </c>
    </row>
    <row r="1024" spans="1:9" x14ac:dyDescent="0.25">
      <c r="A1024">
        <v>1023</v>
      </c>
      <c r="B1024">
        <v>181.53395800000001</v>
      </c>
      <c r="C1024">
        <v>8.0640839999999994</v>
      </c>
      <c r="H1024">
        <v>192.25163900000001</v>
      </c>
      <c r="I1024">
        <v>9.2370540000000005</v>
      </c>
    </row>
    <row r="1025" spans="1:9" x14ac:dyDescent="0.25">
      <c r="A1025">
        <v>1024</v>
      </c>
      <c r="B1025">
        <v>181.53395800000001</v>
      </c>
      <c r="C1025">
        <v>8.0640839999999994</v>
      </c>
      <c r="H1025">
        <v>192.25163900000001</v>
      </c>
      <c r="I1025">
        <v>9.2370540000000005</v>
      </c>
    </row>
    <row r="1026" spans="1:9" x14ac:dyDescent="0.25">
      <c r="A1026">
        <v>1025</v>
      </c>
      <c r="B1026">
        <v>181.53395800000001</v>
      </c>
      <c r="C1026">
        <v>8.0640839999999994</v>
      </c>
      <c r="H1026">
        <v>192.25163900000001</v>
      </c>
      <c r="I1026">
        <v>9.2370540000000005</v>
      </c>
    </row>
    <row r="1027" spans="1:9" x14ac:dyDescent="0.25">
      <c r="A1027">
        <v>1026</v>
      </c>
      <c r="B1027">
        <v>181.53395800000001</v>
      </c>
      <c r="C1027">
        <v>8.0640839999999994</v>
      </c>
      <c r="H1027">
        <v>192.25163900000001</v>
      </c>
      <c r="I1027">
        <v>9.2370540000000005</v>
      </c>
    </row>
    <row r="1028" spans="1:9" x14ac:dyDescent="0.25">
      <c r="A1028">
        <v>1027</v>
      </c>
      <c r="B1028">
        <v>181.53395800000001</v>
      </c>
      <c r="C1028">
        <v>8.0640839999999994</v>
      </c>
      <c r="H1028">
        <v>192.25163900000001</v>
      </c>
      <c r="I1028">
        <v>9.2370540000000005</v>
      </c>
    </row>
    <row r="1029" spans="1:9" x14ac:dyDescent="0.25">
      <c r="A1029">
        <v>1028</v>
      </c>
      <c r="B1029">
        <v>181.53395800000001</v>
      </c>
      <c r="C1029">
        <v>8.0640839999999994</v>
      </c>
      <c r="D1029">
        <v>174.332404</v>
      </c>
      <c r="E1029">
        <v>8.2724069999999994</v>
      </c>
      <c r="H1029">
        <v>192.25163900000001</v>
      </c>
      <c r="I1029">
        <v>9.2370540000000005</v>
      </c>
    </row>
    <row r="1030" spans="1:9" x14ac:dyDescent="0.25">
      <c r="A1030">
        <v>1029</v>
      </c>
      <c r="B1030">
        <v>181.53395800000001</v>
      </c>
      <c r="C1030">
        <v>8.0640839999999994</v>
      </c>
      <c r="D1030">
        <v>174.339879</v>
      </c>
      <c r="E1030">
        <v>8.2107430000000008</v>
      </c>
      <c r="H1030">
        <v>192.25163900000001</v>
      </c>
      <c r="I1030">
        <v>9.2370540000000005</v>
      </c>
    </row>
    <row r="1031" spans="1:9" x14ac:dyDescent="0.25">
      <c r="A1031">
        <v>1030</v>
      </c>
      <c r="B1031">
        <v>181.50133399999999</v>
      </c>
      <c r="C1031">
        <v>8.0425699999999996</v>
      </c>
      <c r="D1031">
        <v>174.339879</v>
      </c>
      <c r="E1031">
        <v>8.2107430000000008</v>
      </c>
      <c r="H1031">
        <v>192.25163900000001</v>
      </c>
      <c r="I1031">
        <v>9.2370540000000005</v>
      </c>
    </row>
    <row r="1032" spans="1:9" x14ac:dyDescent="0.25">
      <c r="A1032">
        <v>1031</v>
      </c>
      <c r="B1032">
        <v>181.50133399999999</v>
      </c>
      <c r="C1032">
        <v>8.0425699999999996</v>
      </c>
      <c r="D1032">
        <v>174.339879</v>
      </c>
      <c r="E1032">
        <v>8.2107430000000008</v>
      </c>
      <c r="H1032">
        <v>192.25163900000001</v>
      </c>
      <c r="I1032">
        <v>9.2370540000000005</v>
      </c>
    </row>
    <row r="1033" spans="1:9" x14ac:dyDescent="0.25">
      <c r="A1033">
        <v>1032</v>
      </c>
      <c r="B1033">
        <v>181.50133399999999</v>
      </c>
      <c r="C1033">
        <v>8.0425699999999996</v>
      </c>
      <c r="D1033">
        <v>174.339879</v>
      </c>
      <c r="E1033">
        <v>8.2107430000000008</v>
      </c>
      <c r="H1033">
        <v>192.25163900000001</v>
      </c>
      <c r="I1033">
        <v>9.2370540000000005</v>
      </c>
    </row>
    <row r="1034" spans="1:9" x14ac:dyDescent="0.25">
      <c r="A1034">
        <v>1033</v>
      </c>
      <c r="D1034">
        <v>174.339879</v>
      </c>
      <c r="E1034">
        <v>8.2107430000000008</v>
      </c>
      <c r="H1034">
        <v>192.25163900000001</v>
      </c>
      <c r="I1034">
        <v>9.2370540000000005</v>
      </c>
    </row>
    <row r="1035" spans="1:9" x14ac:dyDescent="0.25">
      <c r="A1035">
        <v>1034</v>
      </c>
      <c r="D1035">
        <v>174.339879</v>
      </c>
      <c r="E1035">
        <v>8.2107430000000008</v>
      </c>
      <c r="F1035">
        <v>185.04145299999999</v>
      </c>
      <c r="G1035">
        <v>5.6339040000000002</v>
      </c>
      <c r="H1035">
        <v>192.25163900000001</v>
      </c>
      <c r="I1035">
        <v>9.2370540000000005</v>
      </c>
    </row>
    <row r="1036" spans="1:9" x14ac:dyDescent="0.25">
      <c r="A1036">
        <v>1035</v>
      </c>
      <c r="D1036">
        <v>174.339879</v>
      </c>
      <c r="E1036">
        <v>8.2107430000000008</v>
      </c>
      <c r="F1036">
        <v>184.959689</v>
      </c>
      <c r="G1036">
        <v>5.4738119999999997</v>
      </c>
      <c r="H1036">
        <v>192.25163900000001</v>
      </c>
      <c r="I1036">
        <v>9.2370540000000005</v>
      </c>
    </row>
    <row r="1037" spans="1:9" x14ac:dyDescent="0.25">
      <c r="A1037">
        <v>1036</v>
      </c>
      <c r="D1037">
        <v>174.339879</v>
      </c>
      <c r="E1037">
        <v>8.2107430000000008</v>
      </c>
      <c r="F1037">
        <v>184.959689</v>
      </c>
      <c r="G1037">
        <v>5.4738119999999997</v>
      </c>
      <c r="H1037">
        <v>192.25163900000001</v>
      </c>
      <c r="I1037">
        <v>9.2370540000000005</v>
      </c>
    </row>
    <row r="1038" spans="1:9" x14ac:dyDescent="0.25">
      <c r="A1038">
        <v>1037</v>
      </c>
      <c r="D1038">
        <v>174.339879</v>
      </c>
      <c r="E1038">
        <v>8.2107430000000008</v>
      </c>
      <c r="F1038">
        <v>184.959689</v>
      </c>
      <c r="G1038">
        <v>5.4738119999999997</v>
      </c>
      <c r="H1038">
        <v>192.25163900000001</v>
      </c>
      <c r="I1038">
        <v>9.2370540000000005</v>
      </c>
    </row>
    <row r="1039" spans="1:9" x14ac:dyDescent="0.25">
      <c r="A1039">
        <v>1038</v>
      </c>
      <c r="D1039">
        <v>174.339879</v>
      </c>
      <c r="E1039">
        <v>8.2107430000000008</v>
      </c>
      <c r="F1039">
        <v>184.959689</v>
      </c>
      <c r="G1039">
        <v>5.4738119999999997</v>
      </c>
      <c r="H1039">
        <v>192.25163900000001</v>
      </c>
      <c r="I1039">
        <v>9.2370540000000005</v>
      </c>
    </row>
    <row r="1040" spans="1:9" x14ac:dyDescent="0.25">
      <c r="A1040">
        <v>1039</v>
      </c>
      <c r="D1040">
        <v>174.339879</v>
      </c>
      <c r="E1040">
        <v>8.2107430000000008</v>
      </c>
      <c r="F1040">
        <v>184.959689</v>
      </c>
      <c r="G1040">
        <v>5.4738119999999997</v>
      </c>
      <c r="H1040">
        <v>192.25163900000001</v>
      </c>
      <c r="I1040">
        <v>9.2370540000000005</v>
      </c>
    </row>
    <row r="1041" spans="1:9" x14ac:dyDescent="0.25">
      <c r="A1041">
        <v>1040</v>
      </c>
      <c r="D1041">
        <v>174.339879</v>
      </c>
      <c r="E1041">
        <v>8.2107430000000008</v>
      </c>
      <c r="F1041">
        <v>184.959689</v>
      </c>
      <c r="G1041">
        <v>5.4738119999999997</v>
      </c>
      <c r="H1041">
        <v>192.25163900000001</v>
      </c>
      <c r="I1041">
        <v>9.2370540000000005</v>
      </c>
    </row>
    <row r="1042" spans="1:9" x14ac:dyDescent="0.25">
      <c r="A1042">
        <v>1041</v>
      </c>
      <c r="D1042">
        <v>174.339879</v>
      </c>
      <c r="E1042">
        <v>8.2107430000000008</v>
      </c>
      <c r="F1042">
        <v>184.959689</v>
      </c>
      <c r="G1042">
        <v>5.4738119999999997</v>
      </c>
      <c r="H1042">
        <v>192.25163900000001</v>
      </c>
      <c r="I1042">
        <v>9.2370540000000005</v>
      </c>
    </row>
    <row r="1043" spans="1:9" x14ac:dyDescent="0.25">
      <c r="A1043">
        <v>1042</v>
      </c>
      <c r="D1043">
        <v>174.339879</v>
      </c>
      <c r="E1043">
        <v>8.2107430000000008</v>
      </c>
      <c r="F1043">
        <v>184.959689</v>
      </c>
      <c r="G1043">
        <v>5.4738119999999997</v>
      </c>
      <c r="H1043">
        <v>192.25163900000001</v>
      </c>
      <c r="I1043">
        <v>9.2370540000000005</v>
      </c>
    </row>
    <row r="1044" spans="1:9" x14ac:dyDescent="0.25">
      <c r="A1044">
        <v>1043</v>
      </c>
      <c r="D1044">
        <v>174.339879</v>
      </c>
      <c r="E1044">
        <v>8.2107430000000008</v>
      </c>
      <c r="F1044">
        <v>184.959689</v>
      </c>
      <c r="G1044">
        <v>5.4738119999999997</v>
      </c>
      <c r="H1044">
        <v>192.34830400000001</v>
      </c>
      <c r="I1044">
        <v>9.2775569999999998</v>
      </c>
    </row>
    <row r="1045" spans="1:9" x14ac:dyDescent="0.25">
      <c r="A1045">
        <v>1044</v>
      </c>
      <c r="D1045">
        <v>174.339879</v>
      </c>
      <c r="E1045">
        <v>8.2107430000000008</v>
      </c>
      <c r="F1045">
        <v>184.959689</v>
      </c>
      <c r="G1045">
        <v>5.4738119999999997</v>
      </c>
    </row>
    <row r="1046" spans="1:9" x14ac:dyDescent="0.25">
      <c r="A1046">
        <v>1045</v>
      </c>
      <c r="D1046">
        <v>174.339879</v>
      </c>
      <c r="E1046">
        <v>8.2107430000000008</v>
      </c>
      <c r="F1046">
        <v>184.959689</v>
      </c>
      <c r="G1046">
        <v>5.4738119999999997</v>
      </c>
    </row>
    <row r="1047" spans="1:9" x14ac:dyDescent="0.25">
      <c r="A1047">
        <v>1046</v>
      </c>
      <c r="D1047">
        <v>174.339879</v>
      </c>
      <c r="E1047">
        <v>8.2107430000000008</v>
      </c>
      <c r="F1047">
        <v>184.959689</v>
      </c>
      <c r="G1047">
        <v>5.4738119999999997</v>
      </c>
    </row>
    <row r="1048" spans="1:9" x14ac:dyDescent="0.25">
      <c r="A1048">
        <v>1047</v>
      </c>
      <c r="D1048">
        <v>174.339879</v>
      </c>
      <c r="E1048">
        <v>8.2107430000000008</v>
      </c>
      <c r="F1048">
        <v>184.959689</v>
      </c>
      <c r="G1048">
        <v>5.4738119999999997</v>
      </c>
    </row>
    <row r="1049" spans="1:9" x14ac:dyDescent="0.25">
      <c r="A1049">
        <v>1048</v>
      </c>
      <c r="B1049">
        <v>167.636888</v>
      </c>
      <c r="C1049">
        <v>7.0613570000000001</v>
      </c>
      <c r="D1049">
        <v>174.339879</v>
      </c>
      <c r="E1049">
        <v>8.2107430000000008</v>
      </c>
      <c r="F1049">
        <v>184.959689</v>
      </c>
      <c r="G1049">
        <v>5.4738119999999997</v>
      </c>
    </row>
    <row r="1050" spans="1:9" x14ac:dyDescent="0.25">
      <c r="A1050">
        <v>1049</v>
      </c>
      <c r="B1050">
        <v>167.635223</v>
      </c>
      <c r="C1050">
        <v>7.0377720000000004</v>
      </c>
      <c r="D1050">
        <v>174.339879</v>
      </c>
      <c r="E1050">
        <v>8.2107430000000008</v>
      </c>
      <c r="F1050">
        <v>184.959689</v>
      </c>
      <c r="G1050">
        <v>5.4738119999999997</v>
      </c>
    </row>
    <row r="1051" spans="1:9" x14ac:dyDescent="0.25">
      <c r="A1051">
        <v>1050</v>
      </c>
      <c r="B1051">
        <v>167.635223</v>
      </c>
      <c r="C1051">
        <v>7.0377720000000004</v>
      </c>
      <c r="D1051">
        <v>174.339879</v>
      </c>
      <c r="E1051">
        <v>8.2107430000000008</v>
      </c>
      <c r="F1051">
        <v>184.959689</v>
      </c>
      <c r="G1051">
        <v>5.4738119999999997</v>
      </c>
    </row>
    <row r="1052" spans="1:9" x14ac:dyDescent="0.25">
      <c r="A1052">
        <v>1051</v>
      </c>
      <c r="B1052">
        <v>167.635223</v>
      </c>
      <c r="C1052">
        <v>7.0377720000000004</v>
      </c>
      <c r="D1052">
        <v>174.339879</v>
      </c>
      <c r="E1052">
        <v>8.2107430000000008</v>
      </c>
      <c r="F1052">
        <v>184.959689</v>
      </c>
      <c r="G1052">
        <v>5.4738119999999997</v>
      </c>
    </row>
    <row r="1053" spans="1:9" x14ac:dyDescent="0.25">
      <c r="A1053">
        <v>1052</v>
      </c>
      <c r="B1053">
        <v>167.635223</v>
      </c>
      <c r="C1053">
        <v>7.0377720000000004</v>
      </c>
      <c r="D1053">
        <v>174.339879</v>
      </c>
      <c r="E1053">
        <v>8.2107430000000008</v>
      </c>
      <c r="F1053">
        <v>184.959689</v>
      </c>
      <c r="G1053">
        <v>5.4738119999999997</v>
      </c>
    </row>
    <row r="1054" spans="1:9" x14ac:dyDescent="0.25">
      <c r="A1054">
        <v>1053</v>
      </c>
      <c r="B1054">
        <v>167.635223</v>
      </c>
      <c r="C1054">
        <v>7.0377720000000004</v>
      </c>
      <c r="D1054">
        <v>174.332404</v>
      </c>
      <c r="E1054">
        <v>8.2724069999999994</v>
      </c>
      <c r="F1054">
        <v>184.959689</v>
      </c>
      <c r="G1054">
        <v>5.4738119999999997</v>
      </c>
    </row>
    <row r="1055" spans="1:9" x14ac:dyDescent="0.25">
      <c r="A1055">
        <v>1054</v>
      </c>
      <c r="B1055">
        <v>167.635223</v>
      </c>
      <c r="C1055">
        <v>7.0377720000000004</v>
      </c>
      <c r="F1055">
        <v>184.959689</v>
      </c>
      <c r="G1055">
        <v>5.4738119999999997</v>
      </c>
    </row>
    <row r="1056" spans="1:9" x14ac:dyDescent="0.25">
      <c r="A1056">
        <v>1055</v>
      </c>
      <c r="B1056">
        <v>167.635223</v>
      </c>
      <c r="C1056">
        <v>7.0377720000000004</v>
      </c>
      <c r="F1056">
        <v>184.959689</v>
      </c>
      <c r="G1056">
        <v>5.4738119999999997</v>
      </c>
    </row>
    <row r="1057" spans="1:9" x14ac:dyDescent="0.25">
      <c r="A1057">
        <v>1056</v>
      </c>
      <c r="B1057">
        <v>167.635223</v>
      </c>
      <c r="C1057">
        <v>7.0377720000000004</v>
      </c>
      <c r="F1057">
        <v>184.959689</v>
      </c>
      <c r="G1057">
        <v>5.4738119999999997</v>
      </c>
      <c r="H1057">
        <v>177.51577900000001</v>
      </c>
      <c r="I1057">
        <v>9.5823900000000002</v>
      </c>
    </row>
    <row r="1058" spans="1:9" x14ac:dyDescent="0.25">
      <c r="A1058">
        <v>1057</v>
      </c>
      <c r="B1058">
        <v>167.635223</v>
      </c>
      <c r="C1058">
        <v>7.0377720000000004</v>
      </c>
      <c r="F1058">
        <v>184.959689</v>
      </c>
      <c r="G1058">
        <v>5.4738119999999997</v>
      </c>
      <c r="H1058">
        <v>177.42305500000001</v>
      </c>
      <c r="I1058">
        <v>9.530322</v>
      </c>
    </row>
    <row r="1059" spans="1:9" x14ac:dyDescent="0.25">
      <c r="A1059">
        <v>1058</v>
      </c>
      <c r="B1059">
        <v>167.635223</v>
      </c>
      <c r="C1059">
        <v>7.0377720000000004</v>
      </c>
      <c r="F1059">
        <v>184.959689</v>
      </c>
      <c r="G1059">
        <v>5.4738119999999997</v>
      </c>
      <c r="H1059">
        <v>177.42305500000001</v>
      </c>
      <c r="I1059">
        <v>9.530322</v>
      </c>
    </row>
    <row r="1060" spans="1:9" x14ac:dyDescent="0.25">
      <c r="A1060">
        <v>1059</v>
      </c>
      <c r="B1060">
        <v>167.635223</v>
      </c>
      <c r="C1060">
        <v>7.0377720000000004</v>
      </c>
      <c r="F1060">
        <v>184.959689</v>
      </c>
      <c r="G1060">
        <v>5.4738119999999997</v>
      </c>
      <c r="H1060">
        <v>177.42305500000001</v>
      </c>
      <c r="I1060">
        <v>9.530322</v>
      </c>
    </row>
    <row r="1061" spans="1:9" x14ac:dyDescent="0.25">
      <c r="A1061">
        <v>1060</v>
      </c>
      <c r="B1061">
        <v>167.635223</v>
      </c>
      <c r="C1061">
        <v>7.0377720000000004</v>
      </c>
      <c r="F1061">
        <v>185.04145299999999</v>
      </c>
      <c r="G1061">
        <v>5.6339040000000002</v>
      </c>
      <c r="H1061">
        <v>177.42305500000001</v>
      </c>
      <c r="I1061">
        <v>9.530322</v>
      </c>
    </row>
    <row r="1062" spans="1:9" x14ac:dyDescent="0.25">
      <c r="A1062">
        <v>1061</v>
      </c>
      <c r="B1062">
        <v>167.635223</v>
      </c>
      <c r="C1062">
        <v>7.0377720000000004</v>
      </c>
      <c r="F1062">
        <v>185.04145299999999</v>
      </c>
      <c r="G1062">
        <v>5.6339040000000002</v>
      </c>
      <c r="H1062">
        <v>177.42305500000001</v>
      </c>
      <c r="I1062">
        <v>9.530322</v>
      </c>
    </row>
    <row r="1063" spans="1:9" x14ac:dyDescent="0.25">
      <c r="A1063">
        <v>1062</v>
      </c>
      <c r="B1063">
        <v>167.635223</v>
      </c>
      <c r="C1063">
        <v>7.0377720000000004</v>
      </c>
      <c r="F1063">
        <v>185.04145299999999</v>
      </c>
      <c r="G1063">
        <v>5.6339040000000002</v>
      </c>
      <c r="H1063">
        <v>177.42305500000001</v>
      </c>
      <c r="I1063">
        <v>9.530322</v>
      </c>
    </row>
    <row r="1064" spans="1:9" x14ac:dyDescent="0.25">
      <c r="A1064">
        <v>1063</v>
      </c>
      <c r="B1064">
        <v>167.635223</v>
      </c>
      <c r="C1064">
        <v>7.0377720000000004</v>
      </c>
      <c r="H1064">
        <v>177.42305500000001</v>
      </c>
      <c r="I1064">
        <v>9.530322</v>
      </c>
    </row>
    <row r="1065" spans="1:9" x14ac:dyDescent="0.25">
      <c r="A1065">
        <v>1064</v>
      </c>
      <c r="B1065">
        <v>167.635223</v>
      </c>
      <c r="C1065">
        <v>7.0377720000000004</v>
      </c>
      <c r="H1065">
        <v>177.42305500000001</v>
      </c>
      <c r="I1065">
        <v>9.530322</v>
      </c>
    </row>
    <row r="1066" spans="1:9" x14ac:dyDescent="0.25">
      <c r="A1066">
        <v>1065</v>
      </c>
      <c r="B1066">
        <v>167.635223</v>
      </c>
      <c r="C1066">
        <v>7.0377720000000004</v>
      </c>
      <c r="H1066">
        <v>177.42305500000001</v>
      </c>
      <c r="I1066">
        <v>9.530322</v>
      </c>
    </row>
    <row r="1067" spans="1:9" x14ac:dyDescent="0.25">
      <c r="A1067">
        <v>1066</v>
      </c>
      <c r="B1067">
        <v>167.635223</v>
      </c>
      <c r="C1067">
        <v>7.0377720000000004</v>
      </c>
      <c r="D1067">
        <v>162.340137</v>
      </c>
      <c r="E1067">
        <v>8.70486</v>
      </c>
      <c r="H1067">
        <v>177.42305500000001</v>
      </c>
      <c r="I1067">
        <v>9.530322</v>
      </c>
    </row>
    <row r="1068" spans="1:9" x14ac:dyDescent="0.25">
      <c r="A1068">
        <v>1067</v>
      </c>
      <c r="B1068">
        <v>167.635223</v>
      </c>
      <c r="C1068">
        <v>7.0377720000000004</v>
      </c>
      <c r="D1068">
        <v>162.300847</v>
      </c>
      <c r="E1068">
        <v>8.6994550000000004</v>
      </c>
      <c r="H1068">
        <v>177.42305500000001</v>
      </c>
      <c r="I1068">
        <v>9.530322</v>
      </c>
    </row>
    <row r="1069" spans="1:9" x14ac:dyDescent="0.25">
      <c r="A1069">
        <v>1068</v>
      </c>
      <c r="B1069">
        <v>167.635223</v>
      </c>
      <c r="C1069">
        <v>7.0377720000000004</v>
      </c>
      <c r="D1069">
        <v>162.300847</v>
      </c>
      <c r="E1069">
        <v>8.6994550000000004</v>
      </c>
      <c r="H1069">
        <v>177.42305500000001</v>
      </c>
      <c r="I1069">
        <v>9.530322</v>
      </c>
    </row>
    <row r="1070" spans="1:9" x14ac:dyDescent="0.25">
      <c r="A1070">
        <v>1069</v>
      </c>
      <c r="B1070">
        <v>167.635223</v>
      </c>
      <c r="C1070">
        <v>7.0377720000000004</v>
      </c>
      <c r="D1070">
        <v>162.300847</v>
      </c>
      <c r="E1070">
        <v>8.6994550000000004</v>
      </c>
      <c r="H1070">
        <v>177.42305500000001</v>
      </c>
      <c r="I1070">
        <v>9.530322</v>
      </c>
    </row>
    <row r="1071" spans="1:9" x14ac:dyDescent="0.25">
      <c r="A1071">
        <v>1070</v>
      </c>
      <c r="B1071">
        <v>167.635223</v>
      </c>
      <c r="C1071">
        <v>7.0377720000000004</v>
      </c>
      <c r="D1071">
        <v>162.300847</v>
      </c>
      <c r="E1071">
        <v>8.6994550000000004</v>
      </c>
      <c r="H1071">
        <v>177.42305500000001</v>
      </c>
      <c r="I1071">
        <v>9.530322</v>
      </c>
    </row>
    <row r="1072" spans="1:9" x14ac:dyDescent="0.25">
      <c r="A1072">
        <v>1071</v>
      </c>
      <c r="B1072">
        <v>167.635223</v>
      </c>
      <c r="C1072">
        <v>7.0377720000000004</v>
      </c>
      <c r="D1072">
        <v>162.300847</v>
      </c>
      <c r="E1072">
        <v>8.6994550000000004</v>
      </c>
      <c r="H1072">
        <v>177.42305500000001</v>
      </c>
      <c r="I1072">
        <v>9.530322</v>
      </c>
    </row>
    <row r="1073" spans="1:9" x14ac:dyDescent="0.25">
      <c r="A1073">
        <v>1072</v>
      </c>
      <c r="B1073">
        <v>167.635223</v>
      </c>
      <c r="C1073">
        <v>7.0377720000000004</v>
      </c>
      <c r="D1073">
        <v>162.300847</v>
      </c>
      <c r="E1073">
        <v>8.6994550000000004</v>
      </c>
      <c r="H1073">
        <v>177.42305500000001</v>
      </c>
      <c r="I1073">
        <v>9.530322</v>
      </c>
    </row>
    <row r="1074" spans="1:9" x14ac:dyDescent="0.25">
      <c r="A1074">
        <v>1073</v>
      </c>
      <c r="B1074">
        <v>167.636888</v>
      </c>
      <c r="C1074">
        <v>7.0613570000000001</v>
      </c>
      <c r="D1074">
        <v>162.300847</v>
      </c>
      <c r="E1074">
        <v>8.6994550000000004</v>
      </c>
      <c r="H1074">
        <v>177.42305500000001</v>
      </c>
      <c r="I1074">
        <v>9.530322</v>
      </c>
    </row>
    <row r="1075" spans="1:9" x14ac:dyDescent="0.25">
      <c r="A1075">
        <v>1074</v>
      </c>
      <c r="D1075">
        <v>162.300847</v>
      </c>
      <c r="E1075">
        <v>8.6994550000000004</v>
      </c>
      <c r="H1075">
        <v>177.42305500000001</v>
      </c>
      <c r="I1075">
        <v>9.530322</v>
      </c>
    </row>
    <row r="1076" spans="1:9" x14ac:dyDescent="0.25">
      <c r="A1076">
        <v>1075</v>
      </c>
      <c r="D1076">
        <v>162.300847</v>
      </c>
      <c r="E1076">
        <v>8.6994550000000004</v>
      </c>
      <c r="H1076">
        <v>177.42305500000001</v>
      </c>
      <c r="I1076">
        <v>9.530322</v>
      </c>
    </row>
    <row r="1077" spans="1:9" x14ac:dyDescent="0.25">
      <c r="A1077">
        <v>1076</v>
      </c>
      <c r="D1077">
        <v>162.300847</v>
      </c>
      <c r="E1077">
        <v>8.6994550000000004</v>
      </c>
      <c r="H1077">
        <v>177.42305500000001</v>
      </c>
      <c r="I1077">
        <v>9.530322</v>
      </c>
    </row>
    <row r="1078" spans="1:9" x14ac:dyDescent="0.25">
      <c r="A1078">
        <v>1077</v>
      </c>
      <c r="D1078">
        <v>162.300847</v>
      </c>
      <c r="E1078">
        <v>8.6994550000000004</v>
      </c>
      <c r="F1078">
        <v>170.96252699999999</v>
      </c>
      <c r="G1078">
        <v>5.5739580000000002</v>
      </c>
      <c r="H1078">
        <v>177.42305500000001</v>
      </c>
      <c r="I1078">
        <v>9.530322</v>
      </c>
    </row>
    <row r="1079" spans="1:9" x14ac:dyDescent="0.25">
      <c r="A1079">
        <v>1078</v>
      </c>
      <c r="D1079">
        <v>162.300847</v>
      </c>
      <c r="E1079">
        <v>8.6994550000000004</v>
      </c>
      <c r="F1079">
        <v>170.86520899999999</v>
      </c>
      <c r="G1079">
        <v>5.4738119999999997</v>
      </c>
      <c r="H1079">
        <v>177.42305500000001</v>
      </c>
      <c r="I1079">
        <v>9.530322</v>
      </c>
    </row>
    <row r="1080" spans="1:9" x14ac:dyDescent="0.25">
      <c r="A1080">
        <v>1079</v>
      </c>
      <c r="D1080">
        <v>162.300847</v>
      </c>
      <c r="E1080">
        <v>8.6994550000000004</v>
      </c>
      <c r="F1080">
        <v>170.86520899999999</v>
      </c>
      <c r="G1080">
        <v>5.4738119999999997</v>
      </c>
      <c r="H1080">
        <v>177.42305500000001</v>
      </c>
      <c r="I1080">
        <v>9.530322</v>
      </c>
    </row>
    <row r="1081" spans="1:9" x14ac:dyDescent="0.25">
      <c r="A1081">
        <v>1080</v>
      </c>
      <c r="D1081">
        <v>162.300847</v>
      </c>
      <c r="E1081">
        <v>8.6994550000000004</v>
      </c>
      <c r="F1081">
        <v>170.86520899999999</v>
      </c>
      <c r="G1081">
        <v>5.4738119999999997</v>
      </c>
      <c r="H1081">
        <v>177.42305500000001</v>
      </c>
      <c r="I1081">
        <v>9.530322</v>
      </c>
    </row>
    <row r="1082" spans="1:9" x14ac:dyDescent="0.25">
      <c r="A1082">
        <v>1081</v>
      </c>
      <c r="D1082">
        <v>162.300847</v>
      </c>
      <c r="E1082">
        <v>8.6994550000000004</v>
      </c>
      <c r="F1082">
        <v>170.86520899999999</v>
      </c>
      <c r="G1082">
        <v>5.4738119999999997</v>
      </c>
      <c r="H1082">
        <v>177.42305500000001</v>
      </c>
      <c r="I1082">
        <v>9.530322</v>
      </c>
    </row>
    <row r="1083" spans="1:9" x14ac:dyDescent="0.25">
      <c r="A1083">
        <v>1082</v>
      </c>
      <c r="D1083">
        <v>162.300847</v>
      </c>
      <c r="E1083">
        <v>8.6994550000000004</v>
      </c>
      <c r="F1083">
        <v>170.86520899999999</v>
      </c>
      <c r="G1083">
        <v>5.4738119999999997</v>
      </c>
      <c r="H1083">
        <v>177.42305500000001</v>
      </c>
      <c r="I1083">
        <v>9.530322</v>
      </c>
    </row>
    <row r="1084" spans="1:9" x14ac:dyDescent="0.25">
      <c r="A1084">
        <v>1083</v>
      </c>
      <c r="D1084">
        <v>162.300847</v>
      </c>
      <c r="E1084">
        <v>8.6994550000000004</v>
      </c>
      <c r="F1084">
        <v>170.86520899999999</v>
      </c>
      <c r="G1084">
        <v>5.4738119999999997</v>
      </c>
      <c r="H1084">
        <v>177.42305500000001</v>
      </c>
      <c r="I1084">
        <v>9.530322</v>
      </c>
    </row>
    <row r="1085" spans="1:9" x14ac:dyDescent="0.25">
      <c r="A1085">
        <v>1084</v>
      </c>
      <c r="D1085">
        <v>162.300847</v>
      </c>
      <c r="E1085">
        <v>8.6994550000000004</v>
      </c>
      <c r="F1085">
        <v>170.86520899999999</v>
      </c>
      <c r="G1085">
        <v>5.4738119999999997</v>
      </c>
      <c r="H1085">
        <v>177.42305500000001</v>
      </c>
      <c r="I1085">
        <v>9.530322</v>
      </c>
    </row>
    <row r="1086" spans="1:9" x14ac:dyDescent="0.25">
      <c r="A1086">
        <v>1085</v>
      </c>
      <c r="B1086">
        <v>157.262114</v>
      </c>
      <c r="C1086">
        <v>6.7573319999999999</v>
      </c>
      <c r="D1086">
        <v>162.300847</v>
      </c>
      <c r="E1086">
        <v>8.6994550000000004</v>
      </c>
      <c r="F1086">
        <v>170.86520899999999</v>
      </c>
      <c r="G1086">
        <v>5.4738119999999997</v>
      </c>
      <c r="H1086">
        <v>177.51577900000001</v>
      </c>
      <c r="I1086">
        <v>9.5823900000000002</v>
      </c>
    </row>
    <row r="1087" spans="1:9" x14ac:dyDescent="0.25">
      <c r="A1087">
        <v>1086</v>
      </c>
      <c r="B1087">
        <v>157.30908099999999</v>
      </c>
      <c r="C1087">
        <v>6.7445050000000002</v>
      </c>
      <c r="D1087">
        <v>162.300847</v>
      </c>
      <c r="E1087">
        <v>8.6994550000000004</v>
      </c>
      <c r="F1087">
        <v>170.86520899999999</v>
      </c>
      <c r="G1087">
        <v>5.4738119999999997</v>
      </c>
    </row>
    <row r="1088" spans="1:9" x14ac:dyDescent="0.25">
      <c r="A1088">
        <v>1087</v>
      </c>
      <c r="B1088">
        <v>157.30908099999999</v>
      </c>
      <c r="C1088">
        <v>6.7445050000000002</v>
      </c>
      <c r="D1088">
        <v>162.300847</v>
      </c>
      <c r="E1088">
        <v>8.6994550000000004</v>
      </c>
      <c r="F1088">
        <v>170.86520899999999</v>
      </c>
      <c r="G1088">
        <v>5.4738119999999997</v>
      </c>
    </row>
    <row r="1089" spans="1:15" x14ac:dyDescent="0.25">
      <c r="A1089">
        <v>1088</v>
      </c>
      <c r="B1089">
        <v>157.30908099999999</v>
      </c>
      <c r="C1089">
        <v>6.7445050000000002</v>
      </c>
      <c r="D1089">
        <v>162.300847</v>
      </c>
      <c r="E1089">
        <v>8.6994550000000004</v>
      </c>
      <c r="F1089">
        <v>170.86520899999999</v>
      </c>
      <c r="G1089">
        <v>5.4738119999999997</v>
      </c>
    </row>
    <row r="1090" spans="1:15" x14ac:dyDescent="0.25">
      <c r="A1090">
        <v>1089</v>
      </c>
      <c r="B1090">
        <v>157.30908099999999</v>
      </c>
      <c r="C1090">
        <v>6.7445050000000002</v>
      </c>
      <c r="D1090">
        <v>162.300847</v>
      </c>
      <c r="E1090">
        <v>8.6994550000000004</v>
      </c>
      <c r="F1090">
        <v>170.86520899999999</v>
      </c>
      <c r="G1090">
        <v>5.4738119999999997</v>
      </c>
    </row>
    <row r="1091" spans="1:15" x14ac:dyDescent="0.25">
      <c r="A1091">
        <v>1090</v>
      </c>
      <c r="B1091">
        <v>157.30908099999999</v>
      </c>
      <c r="C1091">
        <v>6.7445050000000002</v>
      </c>
      <c r="D1091">
        <v>162.300847</v>
      </c>
      <c r="E1091">
        <v>8.6994550000000004</v>
      </c>
      <c r="F1091">
        <v>170.86520899999999</v>
      </c>
      <c r="G1091">
        <v>5.4738119999999997</v>
      </c>
    </row>
    <row r="1092" spans="1:15" x14ac:dyDescent="0.25">
      <c r="A1092">
        <v>1091</v>
      </c>
      <c r="B1092">
        <v>157.30908099999999</v>
      </c>
      <c r="C1092">
        <v>6.7445050000000002</v>
      </c>
      <c r="D1092">
        <v>162.340137</v>
      </c>
      <c r="E1092">
        <v>8.70486</v>
      </c>
      <c r="F1092">
        <v>170.86520899999999</v>
      </c>
      <c r="G1092">
        <v>5.4738119999999997</v>
      </c>
    </row>
    <row r="1093" spans="1:15" x14ac:dyDescent="0.25">
      <c r="A1093">
        <v>1092</v>
      </c>
      <c r="B1093">
        <v>157.30908099999999</v>
      </c>
      <c r="C1093">
        <v>6.7445050000000002</v>
      </c>
      <c r="F1093">
        <v>170.86520899999999</v>
      </c>
      <c r="G1093">
        <v>5.4738119999999997</v>
      </c>
    </row>
    <row r="1094" spans="1:15" x14ac:dyDescent="0.25">
      <c r="A1094">
        <v>1093</v>
      </c>
      <c r="B1094">
        <v>157.30908099999999</v>
      </c>
      <c r="C1094">
        <v>6.7445050000000002</v>
      </c>
      <c r="F1094">
        <v>170.86520899999999</v>
      </c>
      <c r="G1094">
        <v>5.4738119999999997</v>
      </c>
    </row>
    <row r="1095" spans="1:15" x14ac:dyDescent="0.25">
      <c r="A1095">
        <v>1094</v>
      </c>
      <c r="B1095">
        <v>157.30908099999999</v>
      </c>
      <c r="C1095">
        <v>6.7445050000000002</v>
      </c>
      <c r="F1095">
        <v>170.86520899999999</v>
      </c>
      <c r="G1095">
        <v>5.4738119999999997</v>
      </c>
    </row>
    <row r="1096" spans="1:15" x14ac:dyDescent="0.25">
      <c r="A1096">
        <v>1095</v>
      </c>
      <c r="B1096">
        <v>157.30908099999999</v>
      </c>
      <c r="C1096">
        <v>6.7445050000000002</v>
      </c>
      <c r="F1096">
        <v>170.86520899999999</v>
      </c>
      <c r="G1096">
        <v>5.4738119999999997</v>
      </c>
    </row>
    <row r="1097" spans="1:15" x14ac:dyDescent="0.25">
      <c r="A1097">
        <v>1096</v>
      </c>
      <c r="B1097">
        <v>157.30908099999999</v>
      </c>
      <c r="C1097">
        <v>6.7445050000000002</v>
      </c>
      <c r="F1097">
        <v>170.86520899999999</v>
      </c>
      <c r="G1097">
        <v>5.4738119999999997</v>
      </c>
    </row>
    <row r="1098" spans="1:15" x14ac:dyDescent="0.25">
      <c r="A1098">
        <v>1097</v>
      </c>
      <c r="B1098">
        <v>157.30908099999999</v>
      </c>
      <c r="C1098">
        <v>6.7445050000000002</v>
      </c>
      <c r="F1098">
        <v>170.86520899999999</v>
      </c>
      <c r="G1098">
        <v>5.4738119999999997</v>
      </c>
    </row>
    <row r="1099" spans="1:15" x14ac:dyDescent="0.25">
      <c r="A1099">
        <v>1098</v>
      </c>
      <c r="B1099">
        <v>157.30908099999999</v>
      </c>
      <c r="C1099">
        <v>6.7445050000000002</v>
      </c>
      <c r="F1099">
        <v>170.86520899999999</v>
      </c>
      <c r="G1099">
        <v>5.4738119999999997</v>
      </c>
    </row>
    <row r="1100" spans="1:15" x14ac:dyDescent="0.25">
      <c r="A1100">
        <v>1099</v>
      </c>
      <c r="B1100">
        <v>157.30908099999999</v>
      </c>
      <c r="C1100">
        <v>6.7445050000000002</v>
      </c>
      <c r="F1100">
        <v>170.86520899999999</v>
      </c>
      <c r="G1100">
        <v>5.4738119999999997</v>
      </c>
    </row>
    <row r="1101" spans="1:15" x14ac:dyDescent="0.25">
      <c r="A1101">
        <v>1100</v>
      </c>
      <c r="B1101">
        <v>157.30908099999999</v>
      </c>
      <c r="C1101">
        <v>6.7445050000000002</v>
      </c>
      <c r="F1101">
        <v>170.86520899999999</v>
      </c>
      <c r="G1101">
        <v>5.4738119999999997</v>
      </c>
    </row>
    <row r="1102" spans="1:15" x14ac:dyDescent="0.25">
      <c r="A1102">
        <v>1101</v>
      </c>
      <c r="B1102">
        <v>157.30908099999999</v>
      </c>
      <c r="C1102">
        <v>6.7445050000000002</v>
      </c>
      <c r="F1102">
        <v>170.86520899999999</v>
      </c>
      <c r="G1102">
        <v>5.4738119999999997</v>
      </c>
    </row>
    <row r="1103" spans="1:15" x14ac:dyDescent="0.25">
      <c r="A1103">
        <v>1102</v>
      </c>
      <c r="B1103">
        <v>157.30908099999999</v>
      </c>
      <c r="C1103">
        <v>6.7445050000000002</v>
      </c>
      <c r="D1103">
        <v>153.736536</v>
      </c>
      <c r="E1103">
        <v>8.9926729999999999</v>
      </c>
      <c r="F1103">
        <v>170.86520899999999</v>
      </c>
      <c r="G1103">
        <v>5.4738119999999997</v>
      </c>
    </row>
    <row r="1104" spans="1:15" x14ac:dyDescent="0.25">
      <c r="A1104">
        <v>1103</v>
      </c>
      <c r="B1104">
        <v>157.30908099999999</v>
      </c>
      <c r="C1104">
        <v>6.7445050000000002</v>
      </c>
      <c r="D1104">
        <v>153.736536</v>
      </c>
      <c r="E1104">
        <v>8.9927229999999998</v>
      </c>
      <c r="F1104">
        <v>170.86520899999999</v>
      </c>
      <c r="G1104">
        <v>5.4738119999999997</v>
      </c>
      <c r="N1104">
        <v>163.92647099999999</v>
      </c>
      <c r="O1104">
        <v>8.8277819999999991</v>
      </c>
    </row>
    <row r="1105" spans="1:15" x14ac:dyDescent="0.25">
      <c r="A1105">
        <v>1104</v>
      </c>
      <c r="B1105">
        <v>157.30908099999999</v>
      </c>
      <c r="C1105">
        <v>6.7445050000000002</v>
      </c>
      <c r="D1105">
        <v>153.736536</v>
      </c>
      <c r="E1105">
        <v>8.9927229999999998</v>
      </c>
      <c r="F1105">
        <v>170.96252699999999</v>
      </c>
      <c r="G1105">
        <v>5.5739580000000002</v>
      </c>
      <c r="N1105">
        <v>164.16055</v>
      </c>
      <c r="O1105">
        <v>8.9438370000000003</v>
      </c>
    </row>
    <row r="1106" spans="1:15" x14ac:dyDescent="0.25">
      <c r="A1106">
        <v>1105</v>
      </c>
      <c r="B1106">
        <v>157.30908099999999</v>
      </c>
      <c r="C1106">
        <v>6.7445050000000002</v>
      </c>
      <c r="D1106">
        <v>153.736536</v>
      </c>
      <c r="E1106">
        <v>8.9927229999999998</v>
      </c>
      <c r="F1106">
        <v>170.96252699999999</v>
      </c>
      <c r="G1106">
        <v>5.5739580000000002</v>
      </c>
      <c r="N1106">
        <v>164.16055</v>
      </c>
      <c r="O1106">
        <v>8.9438370000000003</v>
      </c>
    </row>
    <row r="1107" spans="1:15" x14ac:dyDescent="0.25">
      <c r="A1107">
        <v>1106</v>
      </c>
      <c r="B1107">
        <v>157.30908099999999</v>
      </c>
      <c r="C1107">
        <v>6.7445050000000002</v>
      </c>
      <c r="D1107">
        <v>153.736536</v>
      </c>
      <c r="E1107">
        <v>8.9927229999999998</v>
      </c>
      <c r="N1107">
        <v>164.16055</v>
      </c>
      <c r="O1107">
        <v>8.9438370000000003</v>
      </c>
    </row>
    <row r="1108" spans="1:15" x14ac:dyDescent="0.25">
      <c r="A1108">
        <v>1107</v>
      </c>
      <c r="B1108">
        <v>157.30908099999999</v>
      </c>
      <c r="C1108">
        <v>6.7445050000000002</v>
      </c>
      <c r="D1108">
        <v>153.736536</v>
      </c>
      <c r="E1108">
        <v>8.9927229999999998</v>
      </c>
      <c r="N1108">
        <v>164.16055</v>
      </c>
      <c r="O1108">
        <v>8.9438370000000003</v>
      </c>
    </row>
    <row r="1109" spans="1:15" x14ac:dyDescent="0.25">
      <c r="A1109">
        <v>1108</v>
      </c>
      <c r="B1109">
        <v>157.30908099999999</v>
      </c>
      <c r="C1109">
        <v>6.7445050000000002</v>
      </c>
      <c r="D1109">
        <v>153.736536</v>
      </c>
      <c r="E1109">
        <v>8.9927229999999998</v>
      </c>
      <c r="N1109">
        <v>164.16055</v>
      </c>
      <c r="O1109">
        <v>8.9438370000000003</v>
      </c>
    </row>
    <row r="1110" spans="1:15" x14ac:dyDescent="0.25">
      <c r="A1110">
        <v>1109</v>
      </c>
      <c r="B1110">
        <v>157.30908099999999</v>
      </c>
      <c r="C1110">
        <v>6.7445050000000002</v>
      </c>
      <c r="D1110">
        <v>153.736536</v>
      </c>
      <c r="E1110">
        <v>8.9927229999999998</v>
      </c>
      <c r="N1110">
        <v>164.16055</v>
      </c>
      <c r="O1110">
        <v>8.9438370000000003</v>
      </c>
    </row>
    <row r="1111" spans="1:15" x14ac:dyDescent="0.25">
      <c r="A1111">
        <v>1110</v>
      </c>
      <c r="B1111">
        <v>157.30908099999999</v>
      </c>
      <c r="C1111">
        <v>6.7445050000000002</v>
      </c>
      <c r="D1111">
        <v>153.736536</v>
      </c>
      <c r="E1111">
        <v>8.9927229999999998</v>
      </c>
      <c r="N1111">
        <v>164.16055</v>
      </c>
      <c r="O1111">
        <v>8.9438370000000003</v>
      </c>
    </row>
    <row r="1112" spans="1:15" x14ac:dyDescent="0.25">
      <c r="A1112">
        <v>1111</v>
      </c>
      <c r="B1112">
        <v>157.262114</v>
      </c>
      <c r="C1112">
        <v>6.7573319999999999</v>
      </c>
      <c r="D1112">
        <v>153.736536</v>
      </c>
      <c r="E1112">
        <v>8.9927229999999998</v>
      </c>
      <c r="N1112">
        <v>164.16055</v>
      </c>
      <c r="O1112">
        <v>8.9438370000000003</v>
      </c>
    </row>
    <row r="1113" spans="1:15" x14ac:dyDescent="0.25">
      <c r="A1113">
        <v>1112</v>
      </c>
      <c r="D1113">
        <v>153.736536</v>
      </c>
      <c r="E1113">
        <v>8.9927229999999998</v>
      </c>
      <c r="N1113">
        <v>164.16055</v>
      </c>
      <c r="O1113">
        <v>8.9438370000000003</v>
      </c>
    </row>
    <row r="1114" spans="1:15" x14ac:dyDescent="0.25">
      <c r="A1114">
        <v>1113</v>
      </c>
      <c r="D1114">
        <v>153.736536</v>
      </c>
      <c r="E1114">
        <v>8.9927229999999998</v>
      </c>
      <c r="N1114">
        <v>164.16055</v>
      </c>
      <c r="O1114">
        <v>8.9438370000000003</v>
      </c>
    </row>
    <row r="1115" spans="1:15" x14ac:dyDescent="0.25">
      <c r="A1115">
        <v>1114</v>
      </c>
      <c r="D1115">
        <v>153.736536</v>
      </c>
      <c r="E1115">
        <v>8.9927229999999998</v>
      </c>
      <c r="N1115">
        <v>164.16055</v>
      </c>
      <c r="O1115">
        <v>8.9438370000000003</v>
      </c>
    </row>
    <row r="1116" spans="1:15" x14ac:dyDescent="0.25">
      <c r="A1116">
        <v>1115</v>
      </c>
      <c r="D1116">
        <v>153.736536</v>
      </c>
      <c r="E1116">
        <v>8.9927229999999998</v>
      </c>
      <c r="N1116">
        <v>164.16055</v>
      </c>
      <c r="O1116">
        <v>8.9438370000000003</v>
      </c>
    </row>
    <row r="1117" spans="1:15" x14ac:dyDescent="0.25">
      <c r="A1117">
        <v>1116</v>
      </c>
      <c r="D1117">
        <v>153.736536</v>
      </c>
      <c r="E1117">
        <v>8.9927229999999998</v>
      </c>
      <c r="N1117">
        <v>164.16055</v>
      </c>
      <c r="O1117">
        <v>8.9438370000000003</v>
      </c>
    </row>
    <row r="1118" spans="1:15" x14ac:dyDescent="0.25">
      <c r="A1118">
        <v>1117</v>
      </c>
      <c r="D1118">
        <v>153.736536</v>
      </c>
      <c r="E1118">
        <v>8.9927229999999998</v>
      </c>
      <c r="N1118">
        <v>164.16055</v>
      </c>
      <c r="O1118">
        <v>8.9438370000000003</v>
      </c>
    </row>
    <row r="1119" spans="1:15" x14ac:dyDescent="0.25">
      <c r="A1119">
        <v>1118</v>
      </c>
      <c r="D1119">
        <v>153.736536</v>
      </c>
      <c r="E1119">
        <v>8.9927229999999998</v>
      </c>
      <c r="N1119">
        <v>164.16055</v>
      </c>
      <c r="O1119">
        <v>8.9438370000000003</v>
      </c>
    </row>
    <row r="1120" spans="1:15" x14ac:dyDescent="0.25">
      <c r="A1120">
        <v>1119</v>
      </c>
      <c r="B1120">
        <v>151.865318</v>
      </c>
      <c r="C1120">
        <v>6.2742760000000004</v>
      </c>
      <c r="D1120">
        <v>153.736536</v>
      </c>
      <c r="E1120">
        <v>8.9927229999999998</v>
      </c>
      <c r="N1120">
        <v>164.16055</v>
      </c>
      <c r="O1120">
        <v>8.9438370000000003</v>
      </c>
    </row>
    <row r="1121" spans="1:15" x14ac:dyDescent="0.25">
      <c r="A1121">
        <v>1120</v>
      </c>
      <c r="B1121">
        <v>151.82789600000001</v>
      </c>
      <c r="C1121">
        <v>6.304678</v>
      </c>
      <c r="D1121">
        <v>153.736536</v>
      </c>
      <c r="E1121">
        <v>8.9927229999999998</v>
      </c>
      <c r="N1121">
        <v>164.16055</v>
      </c>
      <c r="O1121">
        <v>8.9438370000000003</v>
      </c>
    </row>
    <row r="1122" spans="1:15" x14ac:dyDescent="0.25">
      <c r="A1122">
        <v>1121</v>
      </c>
      <c r="B1122">
        <v>151.82789600000001</v>
      </c>
      <c r="C1122">
        <v>6.304678</v>
      </c>
      <c r="D1122">
        <v>153.736536</v>
      </c>
      <c r="E1122">
        <v>8.9927229999999998</v>
      </c>
      <c r="N1122">
        <v>164.16055</v>
      </c>
      <c r="O1122">
        <v>8.9438370000000003</v>
      </c>
    </row>
    <row r="1123" spans="1:15" x14ac:dyDescent="0.25">
      <c r="A1123">
        <v>1122</v>
      </c>
      <c r="B1123">
        <v>151.82789600000001</v>
      </c>
      <c r="C1123">
        <v>6.304678</v>
      </c>
      <c r="D1123">
        <v>153.736536</v>
      </c>
      <c r="E1123">
        <v>8.9927229999999998</v>
      </c>
      <c r="L1123">
        <v>161.94197700000001</v>
      </c>
      <c r="M1123">
        <v>5.5234560000000004</v>
      </c>
      <c r="N1123">
        <v>164.16055</v>
      </c>
      <c r="O1123">
        <v>8.9438370000000003</v>
      </c>
    </row>
    <row r="1124" spans="1:15" x14ac:dyDescent="0.25">
      <c r="A1124">
        <v>1123</v>
      </c>
      <c r="B1124">
        <v>151.82789600000001</v>
      </c>
      <c r="C1124">
        <v>6.304678</v>
      </c>
      <c r="D1124">
        <v>153.736536</v>
      </c>
      <c r="E1124">
        <v>8.9927229999999998</v>
      </c>
      <c r="L1124">
        <v>161.95828900000001</v>
      </c>
      <c r="M1124">
        <v>5.5715839999999996</v>
      </c>
      <c r="N1124">
        <v>164.16055</v>
      </c>
      <c r="O1124">
        <v>8.9438370000000003</v>
      </c>
    </row>
    <row r="1125" spans="1:15" x14ac:dyDescent="0.25">
      <c r="A1125">
        <v>1124</v>
      </c>
      <c r="B1125">
        <v>151.82789600000001</v>
      </c>
      <c r="C1125">
        <v>6.304678</v>
      </c>
      <c r="D1125">
        <v>153.736536</v>
      </c>
      <c r="E1125">
        <v>8.9927229999999998</v>
      </c>
      <c r="L1125">
        <v>161.95828900000001</v>
      </c>
      <c r="M1125">
        <v>5.5715839999999996</v>
      </c>
      <c r="N1125">
        <v>164.16055</v>
      </c>
      <c r="O1125">
        <v>8.9438370000000003</v>
      </c>
    </row>
    <row r="1126" spans="1:15" x14ac:dyDescent="0.25">
      <c r="A1126">
        <v>1125</v>
      </c>
      <c r="B1126">
        <v>151.82789600000001</v>
      </c>
      <c r="C1126">
        <v>6.304678</v>
      </c>
      <c r="D1126">
        <v>153.736536</v>
      </c>
      <c r="E1126">
        <v>8.9927229999999998</v>
      </c>
      <c r="L1126">
        <v>161.95828900000001</v>
      </c>
      <c r="M1126">
        <v>5.5715839999999996</v>
      </c>
      <c r="N1126">
        <v>164.16055</v>
      </c>
      <c r="O1126">
        <v>8.9438370000000003</v>
      </c>
    </row>
    <row r="1127" spans="1:15" x14ac:dyDescent="0.25">
      <c r="A1127">
        <v>1126</v>
      </c>
      <c r="B1127">
        <v>151.82789600000001</v>
      </c>
      <c r="C1127">
        <v>6.304678</v>
      </c>
      <c r="D1127">
        <v>153.736536</v>
      </c>
      <c r="E1127">
        <v>8.9927229999999998</v>
      </c>
      <c r="L1127">
        <v>161.95828900000001</v>
      </c>
      <c r="M1127">
        <v>5.5715839999999996</v>
      </c>
      <c r="N1127">
        <v>164.16055</v>
      </c>
      <c r="O1127">
        <v>8.9438370000000003</v>
      </c>
    </row>
    <row r="1128" spans="1:15" x14ac:dyDescent="0.25">
      <c r="A1128">
        <v>1127</v>
      </c>
      <c r="B1128">
        <v>151.82789600000001</v>
      </c>
      <c r="C1128">
        <v>6.304678</v>
      </c>
      <c r="D1128">
        <v>153.736536</v>
      </c>
      <c r="E1128">
        <v>8.9927229999999998</v>
      </c>
      <c r="L1128">
        <v>161.95828900000001</v>
      </c>
      <c r="M1128">
        <v>5.5715839999999996</v>
      </c>
      <c r="N1128">
        <v>164.16055</v>
      </c>
      <c r="O1128">
        <v>8.9438370000000003</v>
      </c>
    </row>
    <row r="1129" spans="1:15" x14ac:dyDescent="0.25">
      <c r="A1129">
        <v>1128</v>
      </c>
      <c r="B1129">
        <v>151.82789600000001</v>
      </c>
      <c r="C1129">
        <v>6.304678</v>
      </c>
      <c r="D1129">
        <v>153.736536</v>
      </c>
      <c r="E1129">
        <v>8.9927229999999998</v>
      </c>
      <c r="L1129">
        <v>161.95828900000001</v>
      </c>
      <c r="M1129">
        <v>5.5715839999999996</v>
      </c>
      <c r="N1129">
        <v>164.16055</v>
      </c>
      <c r="O1129">
        <v>8.9438370000000003</v>
      </c>
    </row>
    <row r="1130" spans="1:15" x14ac:dyDescent="0.25">
      <c r="A1130">
        <v>1129</v>
      </c>
      <c r="B1130">
        <v>151.82789600000001</v>
      </c>
      <c r="C1130">
        <v>6.304678</v>
      </c>
      <c r="D1130">
        <v>153.736536</v>
      </c>
      <c r="E1130">
        <v>8.9927229999999998</v>
      </c>
      <c r="L1130">
        <v>161.95828900000001</v>
      </c>
      <c r="M1130">
        <v>5.5715839999999996</v>
      </c>
      <c r="N1130">
        <v>164.16055</v>
      </c>
      <c r="O1130">
        <v>8.9438370000000003</v>
      </c>
    </row>
    <row r="1131" spans="1:15" x14ac:dyDescent="0.25">
      <c r="A1131">
        <v>1130</v>
      </c>
      <c r="B1131">
        <v>151.82789600000001</v>
      </c>
      <c r="C1131">
        <v>6.304678</v>
      </c>
      <c r="D1131">
        <v>153.736536</v>
      </c>
      <c r="E1131">
        <v>8.9927229999999998</v>
      </c>
      <c r="L1131">
        <v>161.95828900000001</v>
      </c>
      <c r="M1131">
        <v>5.5715839999999996</v>
      </c>
      <c r="N1131">
        <v>164.16055</v>
      </c>
      <c r="O1131">
        <v>8.9438370000000003</v>
      </c>
    </row>
    <row r="1132" spans="1:15" x14ac:dyDescent="0.25">
      <c r="A1132">
        <v>1131</v>
      </c>
      <c r="B1132">
        <v>151.82789600000001</v>
      </c>
      <c r="C1132">
        <v>6.304678</v>
      </c>
      <c r="D1132">
        <v>153.736536</v>
      </c>
      <c r="E1132">
        <v>8.9927229999999998</v>
      </c>
      <c r="L1132">
        <v>161.95828900000001</v>
      </c>
      <c r="M1132">
        <v>5.5715839999999996</v>
      </c>
      <c r="N1132">
        <v>164.16055</v>
      </c>
      <c r="O1132">
        <v>8.9438370000000003</v>
      </c>
    </row>
    <row r="1133" spans="1:15" x14ac:dyDescent="0.25">
      <c r="A1133">
        <v>1132</v>
      </c>
      <c r="B1133">
        <v>151.82789600000001</v>
      </c>
      <c r="C1133">
        <v>6.304678</v>
      </c>
      <c r="D1133">
        <v>153.736536</v>
      </c>
      <c r="E1133">
        <v>8.9927229999999998</v>
      </c>
      <c r="L1133">
        <v>161.95828900000001</v>
      </c>
      <c r="M1133">
        <v>5.5715839999999996</v>
      </c>
      <c r="N1133">
        <v>164.16055</v>
      </c>
      <c r="O1133">
        <v>8.9438370000000003</v>
      </c>
    </row>
    <row r="1134" spans="1:15" x14ac:dyDescent="0.25">
      <c r="A1134">
        <v>1133</v>
      </c>
      <c r="B1134">
        <v>151.82789600000001</v>
      </c>
      <c r="C1134">
        <v>6.304678</v>
      </c>
      <c r="D1134">
        <v>153.736536</v>
      </c>
      <c r="E1134">
        <v>8.9927229999999998</v>
      </c>
      <c r="L1134">
        <v>161.95828900000001</v>
      </c>
      <c r="M1134">
        <v>5.5715839999999996</v>
      </c>
      <c r="N1134">
        <v>164.16055</v>
      </c>
      <c r="O1134">
        <v>8.9438370000000003</v>
      </c>
    </row>
    <row r="1135" spans="1:15" x14ac:dyDescent="0.25">
      <c r="A1135">
        <v>1134</v>
      </c>
      <c r="B1135">
        <v>151.82789600000001</v>
      </c>
      <c r="C1135">
        <v>6.304678</v>
      </c>
      <c r="D1135">
        <v>153.736536</v>
      </c>
      <c r="E1135">
        <v>8.9927229999999998</v>
      </c>
      <c r="L1135">
        <v>161.95828900000001</v>
      </c>
      <c r="M1135">
        <v>5.5715839999999996</v>
      </c>
      <c r="N1135">
        <v>164.16055</v>
      </c>
      <c r="O1135">
        <v>8.9438370000000003</v>
      </c>
    </row>
    <row r="1136" spans="1:15" x14ac:dyDescent="0.25">
      <c r="A1136">
        <v>1135</v>
      </c>
      <c r="B1136">
        <v>151.82789600000001</v>
      </c>
      <c r="C1136">
        <v>6.304678</v>
      </c>
      <c r="D1136">
        <v>153.736536</v>
      </c>
      <c r="E1136">
        <v>8.9926729999999999</v>
      </c>
      <c r="L1136">
        <v>161.95828900000001</v>
      </c>
      <c r="M1136">
        <v>5.5715839999999996</v>
      </c>
      <c r="N1136">
        <v>164.16055</v>
      </c>
      <c r="O1136">
        <v>8.9438370000000003</v>
      </c>
    </row>
    <row r="1137" spans="1:15" x14ac:dyDescent="0.25">
      <c r="A1137">
        <v>1136</v>
      </c>
      <c r="B1137">
        <v>151.82789600000001</v>
      </c>
      <c r="C1137">
        <v>6.304678</v>
      </c>
      <c r="L1137">
        <v>161.95828900000001</v>
      </c>
      <c r="M1137">
        <v>5.5715839999999996</v>
      </c>
      <c r="N1137">
        <v>164.16055</v>
      </c>
      <c r="O1137">
        <v>8.9438370000000003</v>
      </c>
    </row>
    <row r="1138" spans="1:15" x14ac:dyDescent="0.25">
      <c r="A1138">
        <v>1137</v>
      </c>
      <c r="B1138">
        <v>151.82789600000001</v>
      </c>
      <c r="C1138">
        <v>6.304678</v>
      </c>
      <c r="L1138">
        <v>161.95828900000001</v>
      </c>
      <c r="M1138">
        <v>5.5715839999999996</v>
      </c>
      <c r="N1138">
        <v>163.92647099999999</v>
      </c>
      <c r="O1138">
        <v>8.8277819999999991</v>
      </c>
    </row>
    <row r="1139" spans="1:15" x14ac:dyDescent="0.25">
      <c r="A1139">
        <v>1138</v>
      </c>
      <c r="B1139">
        <v>151.82789600000001</v>
      </c>
      <c r="C1139">
        <v>6.304678</v>
      </c>
      <c r="L1139">
        <v>161.95828900000001</v>
      </c>
      <c r="M1139">
        <v>5.5715839999999996</v>
      </c>
    </row>
    <row r="1140" spans="1:15" x14ac:dyDescent="0.25">
      <c r="A1140">
        <v>1139</v>
      </c>
      <c r="B1140">
        <v>151.82789600000001</v>
      </c>
      <c r="C1140">
        <v>6.304678</v>
      </c>
      <c r="L1140">
        <v>161.95828900000001</v>
      </c>
      <c r="M1140">
        <v>5.5715839999999996</v>
      </c>
    </row>
    <row r="1141" spans="1:15" x14ac:dyDescent="0.25">
      <c r="A1141">
        <v>1140</v>
      </c>
      <c r="B1141">
        <v>151.82789600000001</v>
      </c>
      <c r="C1141">
        <v>6.304678</v>
      </c>
      <c r="L1141">
        <v>161.95828900000001</v>
      </c>
      <c r="M1141">
        <v>5.5715839999999996</v>
      </c>
    </row>
    <row r="1142" spans="1:15" x14ac:dyDescent="0.25">
      <c r="A1142">
        <v>1141</v>
      </c>
      <c r="B1142">
        <v>151.82789600000001</v>
      </c>
      <c r="C1142">
        <v>6.304678</v>
      </c>
      <c r="L1142">
        <v>161.95828900000001</v>
      </c>
      <c r="M1142">
        <v>5.5715839999999996</v>
      </c>
    </row>
    <row r="1143" spans="1:15" x14ac:dyDescent="0.25">
      <c r="A1143">
        <v>1142</v>
      </c>
      <c r="B1143">
        <v>151.82789600000001</v>
      </c>
      <c r="C1143">
        <v>6.304678</v>
      </c>
      <c r="D1143">
        <v>150.05450200000001</v>
      </c>
      <c r="E1143">
        <v>9.5596130000000006</v>
      </c>
      <c r="L1143">
        <v>161.95828900000001</v>
      </c>
      <c r="M1143">
        <v>5.5715839999999996</v>
      </c>
    </row>
    <row r="1144" spans="1:15" x14ac:dyDescent="0.25">
      <c r="A1144">
        <v>1143</v>
      </c>
      <c r="B1144">
        <v>151.82789600000001</v>
      </c>
      <c r="C1144">
        <v>6.304678</v>
      </c>
      <c r="D1144">
        <v>150.05450200000001</v>
      </c>
      <c r="E1144">
        <v>9.5596130000000006</v>
      </c>
      <c r="L1144">
        <v>161.95828900000001</v>
      </c>
      <c r="M1144">
        <v>5.5715839999999996</v>
      </c>
    </row>
    <row r="1145" spans="1:15" x14ac:dyDescent="0.25">
      <c r="A1145">
        <v>1144</v>
      </c>
      <c r="B1145">
        <v>151.82789600000001</v>
      </c>
      <c r="C1145">
        <v>6.304678</v>
      </c>
      <c r="D1145">
        <v>150.05450200000001</v>
      </c>
      <c r="E1145">
        <v>9.5596130000000006</v>
      </c>
      <c r="L1145">
        <v>161.95828900000001</v>
      </c>
      <c r="M1145">
        <v>5.5715839999999996</v>
      </c>
    </row>
    <row r="1146" spans="1:15" x14ac:dyDescent="0.25">
      <c r="A1146">
        <v>1145</v>
      </c>
      <c r="B1146">
        <v>151.82789600000001</v>
      </c>
      <c r="C1146">
        <v>6.304678</v>
      </c>
      <c r="D1146">
        <v>150.05450200000001</v>
      </c>
      <c r="E1146">
        <v>9.5596130000000006</v>
      </c>
      <c r="L1146">
        <v>161.95828900000001</v>
      </c>
      <c r="M1146">
        <v>5.5715839999999996</v>
      </c>
    </row>
    <row r="1147" spans="1:15" x14ac:dyDescent="0.25">
      <c r="A1147">
        <v>1146</v>
      </c>
      <c r="B1147">
        <v>151.82789600000001</v>
      </c>
      <c r="C1147">
        <v>6.304678</v>
      </c>
      <c r="D1147">
        <v>150.05450200000001</v>
      </c>
      <c r="E1147">
        <v>9.5596130000000006</v>
      </c>
      <c r="L1147">
        <v>161.95828900000001</v>
      </c>
      <c r="M1147">
        <v>5.5715839999999996</v>
      </c>
    </row>
    <row r="1148" spans="1:15" x14ac:dyDescent="0.25">
      <c r="A1148">
        <v>1147</v>
      </c>
      <c r="B1148">
        <v>151.82789600000001</v>
      </c>
      <c r="C1148">
        <v>6.304678</v>
      </c>
      <c r="D1148">
        <v>150.05450200000001</v>
      </c>
      <c r="E1148">
        <v>9.5596130000000006</v>
      </c>
      <c r="L1148">
        <v>161.95828900000001</v>
      </c>
      <c r="M1148">
        <v>5.5715839999999996</v>
      </c>
    </row>
    <row r="1149" spans="1:15" x14ac:dyDescent="0.25">
      <c r="A1149">
        <v>1148</v>
      </c>
      <c r="B1149">
        <v>151.82789600000001</v>
      </c>
      <c r="C1149">
        <v>6.304678</v>
      </c>
      <c r="D1149">
        <v>150.05450200000001</v>
      </c>
      <c r="E1149">
        <v>9.5596130000000006</v>
      </c>
      <c r="H1149">
        <v>156.90809200000001</v>
      </c>
      <c r="I1149">
        <v>8.4742639999999998</v>
      </c>
      <c r="L1149">
        <v>161.95828900000001</v>
      </c>
      <c r="M1149">
        <v>5.5715839999999996</v>
      </c>
    </row>
    <row r="1150" spans="1:15" x14ac:dyDescent="0.25">
      <c r="A1150">
        <v>1149</v>
      </c>
      <c r="B1150">
        <v>151.82789600000001</v>
      </c>
      <c r="C1150">
        <v>6.304678</v>
      </c>
      <c r="D1150">
        <v>150.05450200000001</v>
      </c>
      <c r="E1150">
        <v>9.5596130000000006</v>
      </c>
      <c r="H1150">
        <v>156.819661</v>
      </c>
      <c r="I1150">
        <v>8.5528469999999999</v>
      </c>
      <c r="L1150">
        <v>161.95828900000001</v>
      </c>
      <c r="M1150">
        <v>5.5715839999999996</v>
      </c>
    </row>
    <row r="1151" spans="1:15" x14ac:dyDescent="0.25">
      <c r="A1151">
        <v>1150</v>
      </c>
      <c r="B1151">
        <v>151.82789600000001</v>
      </c>
      <c r="C1151">
        <v>6.304678</v>
      </c>
      <c r="D1151">
        <v>150.05450200000001</v>
      </c>
      <c r="E1151">
        <v>9.5596130000000006</v>
      </c>
      <c r="H1151">
        <v>156.819661</v>
      </c>
      <c r="I1151">
        <v>8.5528469999999999</v>
      </c>
      <c r="L1151">
        <v>161.95828900000001</v>
      </c>
      <c r="M1151">
        <v>5.5715839999999996</v>
      </c>
    </row>
    <row r="1152" spans="1:15" x14ac:dyDescent="0.25">
      <c r="A1152">
        <v>1151</v>
      </c>
      <c r="B1152">
        <v>151.82789600000001</v>
      </c>
      <c r="C1152">
        <v>6.304678</v>
      </c>
      <c r="D1152">
        <v>150.05450200000001</v>
      </c>
      <c r="E1152">
        <v>9.5596130000000006</v>
      </c>
      <c r="H1152">
        <v>156.819661</v>
      </c>
      <c r="I1152">
        <v>8.5528469999999999</v>
      </c>
      <c r="L1152">
        <v>161.95828900000001</v>
      </c>
      <c r="M1152">
        <v>5.5715839999999996</v>
      </c>
    </row>
    <row r="1153" spans="1:13" x14ac:dyDescent="0.25">
      <c r="A1153">
        <v>1152</v>
      </c>
      <c r="B1153">
        <v>151.82789600000001</v>
      </c>
      <c r="C1153">
        <v>6.304678</v>
      </c>
      <c r="D1153">
        <v>150.05450200000001</v>
      </c>
      <c r="E1153">
        <v>9.5596130000000006</v>
      </c>
      <c r="H1153">
        <v>156.819661</v>
      </c>
      <c r="I1153">
        <v>8.5528469999999999</v>
      </c>
      <c r="L1153">
        <v>161.95828900000001</v>
      </c>
      <c r="M1153">
        <v>5.5715839999999996</v>
      </c>
    </row>
    <row r="1154" spans="1:13" x14ac:dyDescent="0.25">
      <c r="A1154">
        <v>1153</v>
      </c>
      <c r="B1154">
        <v>151.82789600000001</v>
      </c>
      <c r="C1154">
        <v>6.304678</v>
      </c>
      <c r="D1154">
        <v>150.05450200000001</v>
      </c>
      <c r="E1154">
        <v>9.5596130000000006</v>
      </c>
      <c r="H1154">
        <v>156.819661</v>
      </c>
      <c r="I1154">
        <v>8.5528469999999999</v>
      </c>
      <c r="L1154">
        <v>161.95828900000001</v>
      </c>
      <c r="M1154">
        <v>5.5715839999999996</v>
      </c>
    </row>
    <row r="1155" spans="1:13" x14ac:dyDescent="0.25">
      <c r="A1155">
        <v>1154</v>
      </c>
      <c r="B1155">
        <v>151.82789600000001</v>
      </c>
      <c r="C1155">
        <v>6.304678</v>
      </c>
      <c r="D1155">
        <v>150.05450200000001</v>
      </c>
      <c r="E1155">
        <v>9.5596130000000006</v>
      </c>
      <c r="H1155">
        <v>156.819661</v>
      </c>
      <c r="I1155">
        <v>8.5528469999999999</v>
      </c>
      <c r="L1155">
        <v>161.95828900000001</v>
      </c>
      <c r="M1155">
        <v>5.5715839999999996</v>
      </c>
    </row>
    <row r="1156" spans="1:13" x14ac:dyDescent="0.25">
      <c r="A1156">
        <v>1155</v>
      </c>
      <c r="B1156">
        <v>151.82789600000001</v>
      </c>
      <c r="C1156">
        <v>6.304678</v>
      </c>
      <c r="D1156">
        <v>150.05450200000001</v>
      </c>
      <c r="E1156">
        <v>9.5596130000000006</v>
      </c>
      <c r="H1156">
        <v>156.819661</v>
      </c>
      <c r="I1156">
        <v>8.5528469999999999</v>
      </c>
      <c r="L1156">
        <v>161.95828900000001</v>
      </c>
      <c r="M1156">
        <v>5.5715839999999996</v>
      </c>
    </row>
    <row r="1157" spans="1:13" x14ac:dyDescent="0.25">
      <c r="A1157">
        <v>1156</v>
      </c>
      <c r="B1157">
        <v>151.82789600000001</v>
      </c>
      <c r="C1157">
        <v>6.304678</v>
      </c>
      <c r="D1157">
        <v>150.05450200000001</v>
      </c>
      <c r="E1157">
        <v>9.5596130000000006</v>
      </c>
      <c r="H1157">
        <v>156.819661</v>
      </c>
      <c r="I1157">
        <v>8.5528469999999999</v>
      </c>
      <c r="L1157">
        <v>161.95828900000001</v>
      </c>
      <c r="M1157">
        <v>5.5715839999999996</v>
      </c>
    </row>
    <row r="1158" spans="1:13" x14ac:dyDescent="0.25">
      <c r="A1158">
        <v>1157</v>
      </c>
      <c r="B1158">
        <v>151.82789600000001</v>
      </c>
      <c r="C1158">
        <v>6.304678</v>
      </c>
      <c r="D1158">
        <v>150.05450200000001</v>
      </c>
      <c r="E1158">
        <v>9.5596130000000006</v>
      </c>
      <c r="H1158">
        <v>156.819661</v>
      </c>
      <c r="I1158">
        <v>8.5528469999999999</v>
      </c>
      <c r="L1158">
        <v>161.95828900000001</v>
      </c>
      <c r="M1158">
        <v>5.5715839999999996</v>
      </c>
    </row>
    <row r="1159" spans="1:13" x14ac:dyDescent="0.25">
      <c r="A1159">
        <v>1158</v>
      </c>
      <c r="B1159">
        <v>151.82789600000001</v>
      </c>
      <c r="C1159">
        <v>6.304678</v>
      </c>
      <c r="D1159">
        <v>150.05450200000001</v>
      </c>
      <c r="E1159">
        <v>9.5596130000000006</v>
      </c>
      <c r="H1159">
        <v>156.819661</v>
      </c>
      <c r="I1159">
        <v>8.5528469999999999</v>
      </c>
      <c r="L1159">
        <v>161.95828900000001</v>
      </c>
      <c r="M1159">
        <v>5.5715839999999996</v>
      </c>
    </row>
    <row r="1160" spans="1:13" x14ac:dyDescent="0.25">
      <c r="A1160">
        <v>1159</v>
      </c>
      <c r="B1160">
        <v>151.82789600000001</v>
      </c>
      <c r="C1160">
        <v>6.304678</v>
      </c>
      <c r="D1160">
        <v>150.05450200000001</v>
      </c>
      <c r="E1160">
        <v>9.5596130000000006</v>
      </c>
      <c r="H1160">
        <v>156.819661</v>
      </c>
      <c r="I1160">
        <v>8.5528469999999999</v>
      </c>
      <c r="L1160">
        <v>161.94197700000001</v>
      </c>
      <c r="M1160">
        <v>5.5234560000000004</v>
      </c>
    </row>
    <row r="1161" spans="1:13" x14ac:dyDescent="0.25">
      <c r="A1161">
        <v>1160</v>
      </c>
      <c r="B1161">
        <v>151.82789600000001</v>
      </c>
      <c r="C1161">
        <v>6.304678</v>
      </c>
      <c r="D1161">
        <v>150.05450200000001</v>
      </c>
      <c r="E1161">
        <v>9.5596130000000006</v>
      </c>
      <c r="H1161">
        <v>156.819661</v>
      </c>
      <c r="I1161">
        <v>8.5528469999999999</v>
      </c>
    </row>
    <row r="1162" spans="1:13" x14ac:dyDescent="0.25">
      <c r="A1162">
        <v>1161</v>
      </c>
      <c r="B1162">
        <v>151.865318</v>
      </c>
      <c r="C1162">
        <v>6.2742760000000004</v>
      </c>
      <c r="D1162">
        <v>150.05450200000001</v>
      </c>
      <c r="E1162">
        <v>9.5596130000000006</v>
      </c>
      <c r="H1162">
        <v>156.819661</v>
      </c>
      <c r="I1162">
        <v>8.5528469999999999</v>
      </c>
    </row>
    <row r="1163" spans="1:13" x14ac:dyDescent="0.25">
      <c r="A1163">
        <v>1162</v>
      </c>
      <c r="D1163">
        <v>150.05450200000001</v>
      </c>
      <c r="E1163">
        <v>9.5596130000000006</v>
      </c>
      <c r="H1163">
        <v>156.819661</v>
      </c>
      <c r="I1163">
        <v>8.5528469999999999</v>
      </c>
    </row>
    <row r="1164" spans="1:13" x14ac:dyDescent="0.25">
      <c r="A1164">
        <v>1163</v>
      </c>
      <c r="D1164">
        <v>150.05450200000001</v>
      </c>
      <c r="E1164">
        <v>9.5596130000000006</v>
      </c>
      <c r="H1164">
        <v>156.819661</v>
      </c>
      <c r="I1164">
        <v>8.5528469999999999</v>
      </c>
    </row>
    <row r="1165" spans="1:13" x14ac:dyDescent="0.25">
      <c r="A1165">
        <v>1164</v>
      </c>
      <c r="D1165">
        <v>150.05450200000001</v>
      </c>
      <c r="E1165">
        <v>9.5596130000000006</v>
      </c>
      <c r="H1165">
        <v>156.819661</v>
      </c>
      <c r="I1165">
        <v>8.5528469999999999</v>
      </c>
    </row>
    <row r="1166" spans="1:13" x14ac:dyDescent="0.25">
      <c r="A1166">
        <v>1165</v>
      </c>
      <c r="D1166">
        <v>150.05450200000001</v>
      </c>
      <c r="E1166">
        <v>9.5596130000000006</v>
      </c>
      <c r="H1166">
        <v>156.819661</v>
      </c>
      <c r="I1166">
        <v>8.5528469999999999</v>
      </c>
    </row>
    <row r="1167" spans="1:13" x14ac:dyDescent="0.25">
      <c r="A1167">
        <v>1166</v>
      </c>
      <c r="D1167">
        <v>150.05450200000001</v>
      </c>
      <c r="E1167">
        <v>9.5596130000000006</v>
      </c>
      <c r="H1167">
        <v>156.819661</v>
      </c>
      <c r="I1167">
        <v>8.5528469999999999</v>
      </c>
    </row>
    <row r="1168" spans="1:13" x14ac:dyDescent="0.25">
      <c r="A1168">
        <v>1167</v>
      </c>
      <c r="D1168">
        <v>150.05450200000001</v>
      </c>
      <c r="E1168">
        <v>9.5596130000000006</v>
      </c>
      <c r="H1168">
        <v>156.819661</v>
      </c>
      <c r="I1168">
        <v>8.5528469999999999</v>
      </c>
    </row>
    <row r="1169" spans="1:9" x14ac:dyDescent="0.25">
      <c r="A1169">
        <v>1168</v>
      </c>
      <c r="D1169">
        <v>150.05450200000001</v>
      </c>
      <c r="E1169">
        <v>9.5596130000000006</v>
      </c>
      <c r="H1169">
        <v>156.819661</v>
      </c>
      <c r="I1169">
        <v>8.5528469999999999</v>
      </c>
    </row>
    <row r="1170" spans="1:9" x14ac:dyDescent="0.25">
      <c r="A1170">
        <v>1169</v>
      </c>
      <c r="D1170">
        <v>150.05450200000001</v>
      </c>
      <c r="E1170">
        <v>9.5596130000000006</v>
      </c>
      <c r="H1170">
        <v>156.819661</v>
      </c>
      <c r="I1170">
        <v>8.5528469999999999</v>
      </c>
    </row>
    <row r="1171" spans="1:9" x14ac:dyDescent="0.25">
      <c r="A1171">
        <v>1170</v>
      </c>
      <c r="D1171">
        <v>150.05450200000001</v>
      </c>
      <c r="E1171">
        <v>9.5596130000000006</v>
      </c>
      <c r="H1171">
        <v>156.819661</v>
      </c>
      <c r="I1171">
        <v>8.5528469999999999</v>
      </c>
    </row>
    <row r="1172" spans="1:9" x14ac:dyDescent="0.25">
      <c r="A1172">
        <v>1171</v>
      </c>
      <c r="B1172">
        <v>132.29596000000001</v>
      </c>
      <c r="C1172">
        <v>6.5240400000000003</v>
      </c>
      <c r="D1172">
        <v>150.05450200000001</v>
      </c>
      <c r="E1172">
        <v>9.5596130000000006</v>
      </c>
      <c r="H1172">
        <v>156.819661</v>
      </c>
      <c r="I1172">
        <v>8.5528469999999999</v>
      </c>
    </row>
    <row r="1173" spans="1:9" x14ac:dyDescent="0.25">
      <c r="A1173">
        <v>1172</v>
      </c>
      <c r="B1173">
        <v>132.30151500000002</v>
      </c>
      <c r="C1173">
        <v>6.5005050000000004</v>
      </c>
      <c r="D1173">
        <v>150.05450200000001</v>
      </c>
      <c r="E1173">
        <v>9.5596130000000006</v>
      </c>
      <c r="H1173">
        <v>156.819661</v>
      </c>
      <c r="I1173">
        <v>8.5528469999999999</v>
      </c>
    </row>
    <row r="1174" spans="1:9" x14ac:dyDescent="0.25">
      <c r="A1174">
        <v>1173</v>
      </c>
      <c r="B1174">
        <v>132.30151500000002</v>
      </c>
      <c r="C1174">
        <v>6.5005050000000004</v>
      </c>
      <c r="D1174">
        <v>150.05450200000001</v>
      </c>
      <c r="E1174">
        <v>9.5596130000000006</v>
      </c>
      <c r="H1174">
        <v>156.819661</v>
      </c>
      <c r="I1174">
        <v>8.5528469999999999</v>
      </c>
    </row>
    <row r="1175" spans="1:9" x14ac:dyDescent="0.25">
      <c r="A1175">
        <v>1174</v>
      </c>
      <c r="B1175">
        <v>132.30151500000002</v>
      </c>
      <c r="C1175">
        <v>6.5005050000000004</v>
      </c>
      <c r="D1175">
        <v>150.05450200000001</v>
      </c>
      <c r="E1175">
        <v>9.5596130000000006</v>
      </c>
      <c r="H1175">
        <v>156.819661</v>
      </c>
      <c r="I1175">
        <v>8.5528469999999999</v>
      </c>
    </row>
    <row r="1176" spans="1:9" x14ac:dyDescent="0.25">
      <c r="A1176">
        <v>1175</v>
      </c>
      <c r="B1176">
        <v>132.30151500000002</v>
      </c>
      <c r="C1176">
        <v>6.5005050000000004</v>
      </c>
      <c r="F1176">
        <v>152.593412</v>
      </c>
      <c r="G1176">
        <v>6.4057849999999998</v>
      </c>
      <c r="H1176">
        <v>156.819661</v>
      </c>
      <c r="I1176">
        <v>8.5528469999999999</v>
      </c>
    </row>
    <row r="1177" spans="1:9" x14ac:dyDescent="0.25">
      <c r="A1177">
        <v>1176</v>
      </c>
      <c r="B1177">
        <v>132.30151500000002</v>
      </c>
      <c r="C1177">
        <v>6.5005050000000004</v>
      </c>
      <c r="F1177">
        <v>152.56200000000001</v>
      </c>
      <c r="G1177">
        <v>6.304678</v>
      </c>
      <c r="H1177">
        <v>156.819661</v>
      </c>
      <c r="I1177">
        <v>8.5528469999999999</v>
      </c>
    </row>
    <row r="1178" spans="1:9" x14ac:dyDescent="0.25">
      <c r="A1178">
        <v>1177</v>
      </c>
      <c r="B1178">
        <v>132.30151500000002</v>
      </c>
      <c r="C1178">
        <v>6.5005050000000004</v>
      </c>
      <c r="F1178">
        <v>152.56200000000001</v>
      </c>
      <c r="G1178">
        <v>6.304678</v>
      </c>
      <c r="H1178">
        <v>156.819661</v>
      </c>
      <c r="I1178">
        <v>8.5528469999999999</v>
      </c>
    </row>
    <row r="1179" spans="1:9" x14ac:dyDescent="0.25">
      <c r="A1179">
        <v>1178</v>
      </c>
      <c r="B1179">
        <v>132.30151500000002</v>
      </c>
      <c r="C1179">
        <v>6.5005050000000004</v>
      </c>
      <c r="F1179">
        <v>152.56200000000001</v>
      </c>
      <c r="G1179">
        <v>6.304678</v>
      </c>
      <c r="H1179">
        <v>156.819661</v>
      </c>
      <c r="I1179">
        <v>8.5528469999999999</v>
      </c>
    </row>
    <row r="1180" spans="1:9" x14ac:dyDescent="0.25">
      <c r="A1180">
        <v>1179</v>
      </c>
      <c r="B1180">
        <v>132.30151500000002</v>
      </c>
      <c r="C1180">
        <v>6.5005050000000004</v>
      </c>
      <c r="F1180">
        <v>152.56200000000001</v>
      </c>
      <c r="G1180">
        <v>6.304678</v>
      </c>
      <c r="H1180">
        <v>156.819661</v>
      </c>
      <c r="I1180">
        <v>8.5528469999999999</v>
      </c>
    </row>
    <row r="1181" spans="1:9" x14ac:dyDescent="0.25">
      <c r="A1181">
        <v>1180</v>
      </c>
      <c r="B1181">
        <v>132.30151500000002</v>
      </c>
      <c r="C1181">
        <v>6.5005050000000004</v>
      </c>
      <c r="F1181">
        <v>152.56200000000001</v>
      </c>
      <c r="G1181">
        <v>6.304678</v>
      </c>
      <c r="H1181">
        <v>156.819661</v>
      </c>
      <c r="I1181">
        <v>8.5528469999999999</v>
      </c>
    </row>
    <row r="1182" spans="1:9" x14ac:dyDescent="0.25">
      <c r="A1182">
        <v>1181</v>
      </c>
      <c r="B1182">
        <v>132.30151500000002</v>
      </c>
      <c r="C1182">
        <v>6.5005050000000004</v>
      </c>
      <c r="F1182">
        <v>152.56200000000001</v>
      </c>
      <c r="G1182">
        <v>6.304678</v>
      </c>
      <c r="H1182">
        <v>156.819661</v>
      </c>
      <c r="I1182">
        <v>8.5528469999999999</v>
      </c>
    </row>
    <row r="1183" spans="1:9" x14ac:dyDescent="0.25">
      <c r="A1183">
        <v>1182</v>
      </c>
      <c r="B1183">
        <v>132.30151500000002</v>
      </c>
      <c r="C1183">
        <v>6.5005050000000004</v>
      </c>
      <c r="F1183">
        <v>152.56200000000001</v>
      </c>
      <c r="G1183">
        <v>6.304678</v>
      </c>
      <c r="H1183">
        <v>156.819661</v>
      </c>
      <c r="I1183">
        <v>8.5528469999999999</v>
      </c>
    </row>
    <row r="1184" spans="1:9" x14ac:dyDescent="0.25">
      <c r="A1184">
        <v>1183</v>
      </c>
      <c r="B1184">
        <v>132.30151500000002</v>
      </c>
      <c r="C1184">
        <v>6.5005050000000004</v>
      </c>
      <c r="F1184">
        <v>152.56200000000001</v>
      </c>
      <c r="G1184">
        <v>6.304678</v>
      </c>
      <c r="H1184">
        <v>156.819661</v>
      </c>
      <c r="I1184">
        <v>8.5528469999999999</v>
      </c>
    </row>
    <row r="1185" spans="1:9" x14ac:dyDescent="0.25">
      <c r="A1185">
        <v>1184</v>
      </c>
      <c r="B1185">
        <v>132.30151500000002</v>
      </c>
      <c r="C1185">
        <v>6.5005050000000004</v>
      </c>
      <c r="F1185">
        <v>152.56200000000001</v>
      </c>
      <c r="G1185">
        <v>6.304678</v>
      </c>
      <c r="H1185">
        <v>156.819661</v>
      </c>
      <c r="I1185">
        <v>8.5528469999999999</v>
      </c>
    </row>
    <row r="1186" spans="1:9" x14ac:dyDescent="0.25">
      <c r="A1186">
        <v>1185</v>
      </c>
      <c r="B1186">
        <v>132.30151500000002</v>
      </c>
      <c r="C1186">
        <v>6.5005050000000004</v>
      </c>
      <c r="D1186">
        <v>127.42414200000002</v>
      </c>
      <c r="E1186">
        <v>8.9883330000000008</v>
      </c>
      <c r="F1186">
        <v>152.56200000000001</v>
      </c>
      <c r="G1186">
        <v>6.304678</v>
      </c>
      <c r="H1186">
        <v>156.90809200000001</v>
      </c>
      <c r="I1186">
        <v>8.4742639999999998</v>
      </c>
    </row>
    <row r="1187" spans="1:9" x14ac:dyDescent="0.25">
      <c r="A1187">
        <v>1186</v>
      </c>
      <c r="B1187">
        <v>132.30151500000002</v>
      </c>
      <c r="C1187">
        <v>6.5005050000000004</v>
      </c>
      <c r="D1187">
        <v>127.35843400000002</v>
      </c>
      <c r="E1187">
        <v>8.944293</v>
      </c>
      <c r="F1187">
        <v>152.56200000000001</v>
      </c>
      <c r="G1187">
        <v>6.304678</v>
      </c>
      <c r="H1187">
        <v>156.90809200000001</v>
      </c>
      <c r="I1187">
        <v>8.4742639999999998</v>
      </c>
    </row>
    <row r="1188" spans="1:9" x14ac:dyDescent="0.25">
      <c r="A1188">
        <v>1187</v>
      </c>
      <c r="B1188">
        <v>132.30151500000002</v>
      </c>
      <c r="C1188">
        <v>6.5005050000000004</v>
      </c>
      <c r="D1188">
        <v>127.35843400000002</v>
      </c>
      <c r="E1188">
        <v>8.944293</v>
      </c>
      <c r="F1188">
        <v>152.56200000000001</v>
      </c>
      <c r="G1188">
        <v>6.304678</v>
      </c>
      <c r="H1188">
        <v>156.90809200000001</v>
      </c>
      <c r="I1188">
        <v>8.4742639999999998</v>
      </c>
    </row>
    <row r="1189" spans="1:9" x14ac:dyDescent="0.25">
      <c r="A1189">
        <v>1188</v>
      </c>
      <c r="B1189">
        <v>132.30151500000002</v>
      </c>
      <c r="C1189">
        <v>6.5005050000000004</v>
      </c>
      <c r="D1189">
        <v>127.35843400000002</v>
      </c>
      <c r="E1189">
        <v>8.944293</v>
      </c>
      <c r="F1189">
        <v>152.56200000000001</v>
      </c>
      <c r="G1189">
        <v>6.304678</v>
      </c>
      <c r="H1189">
        <v>156.90809200000001</v>
      </c>
      <c r="I1189">
        <v>8.4742639999999998</v>
      </c>
    </row>
    <row r="1190" spans="1:9" x14ac:dyDescent="0.25">
      <c r="A1190">
        <v>1189</v>
      </c>
      <c r="B1190">
        <v>132.30151500000002</v>
      </c>
      <c r="C1190">
        <v>6.5005050000000004</v>
      </c>
      <c r="D1190">
        <v>127.35843400000002</v>
      </c>
      <c r="E1190">
        <v>8.944293</v>
      </c>
      <c r="F1190">
        <v>152.56200000000001</v>
      </c>
      <c r="G1190">
        <v>6.304678</v>
      </c>
      <c r="H1190">
        <v>156.90809200000001</v>
      </c>
      <c r="I1190">
        <v>8.4742639999999998</v>
      </c>
    </row>
    <row r="1191" spans="1:9" x14ac:dyDescent="0.25">
      <c r="A1191">
        <v>1190</v>
      </c>
      <c r="B1191">
        <v>132.30151500000002</v>
      </c>
      <c r="C1191">
        <v>6.5005050000000004</v>
      </c>
      <c r="D1191">
        <v>127.35843400000002</v>
      </c>
      <c r="E1191">
        <v>8.944293</v>
      </c>
      <c r="F1191">
        <v>152.56200000000001</v>
      </c>
      <c r="G1191">
        <v>6.304678</v>
      </c>
    </row>
    <row r="1192" spans="1:9" x14ac:dyDescent="0.25">
      <c r="A1192">
        <v>1191</v>
      </c>
      <c r="B1192">
        <v>132.30151500000002</v>
      </c>
      <c r="C1192">
        <v>6.5005050000000004</v>
      </c>
      <c r="D1192">
        <v>127.35843400000002</v>
      </c>
      <c r="E1192">
        <v>8.944293</v>
      </c>
      <c r="F1192">
        <v>152.56200000000001</v>
      </c>
      <c r="G1192">
        <v>6.304678</v>
      </c>
    </row>
    <row r="1193" spans="1:9" x14ac:dyDescent="0.25">
      <c r="A1193">
        <v>1192</v>
      </c>
      <c r="B1193">
        <v>132.29596000000001</v>
      </c>
      <c r="C1193">
        <v>6.5240400000000003</v>
      </c>
      <c r="D1193">
        <v>127.35843400000002</v>
      </c>
      <c r="E1193">
        <v>8.944293</v>
      </c>
      <c r="F1193">
        <v>152.56200000000001</v>
      </c>
      <c r="G1193">
        <v>6.304678</v>
      </c>
    </row>
    <row r="1194" spans="1:9" x14ac:dyDescent="0.25">
      <c r="A1194">
        <v>1193</v>
      </c>
      <c r="D1194">
        <v>127.35843400000002</v>
      </c>
      <c r="E1194">
        <v>8.944293</v>
      </c>
      <c r="F1194">
        <v>152.56200000000001</v>
      </c>
      <c r="G1194">
        <v>6.304678</v>
      </c>
    </row>
    <row r="1195" spans="1:9" x14ac:dyDescent="0.25">
      <c r="A1195">
        <v>1194</v>
      </c>
      <c r="D1195">
        <v>127.35843400000002</v>
      </c>
      <c r="E1195">
        <v>8.944293</v>
      </c>
      <c r="F1195">
        <v>152.56200000000001</v>
      </c>
      <c r="G1195">
        <v>6.304678</v>
      </c>
    </row>
    <row r="1196" spans="1:9" x14ac:dyDescent="0.25">
      <c r="A1196">
        <v>1195</v>
      </c>
      <c r="D1196">
        <v>127.35843400000002</v>
      </c>
      <c r="E1196">
        <v>8.944293</v>
      </c>
      <c r="F1196">
        <v>152.56200000000001</v>
      </c>
      <c r="G1196">
        <v>6.304678</v>
      </c>
    </row>
    <row r="1197" spans="1:9" x14ac:dyDescent="0.25">
      <c r="A1197">
        <v>1196</v>
      </c>
      <c r="D1197">
        <v>127.35843400000002</v>
      </c>
      <c r="E1197">
        <v>8.944293</v>
      </c>
      <c r="F1197">
        <v>152.56200000000001</v>
      </c>
      <c r="G1197">
        <v>6.304678</v>
      </c>
    </row>
    <row r="1198" spans="1:9" x14ac:dyDescent="0.25">
      <c r="A1198">
        <v>1197</v>
      </c>
      <c r="D1198">
        <v>127.35843400000002</v>
      </c>
      <c r="E1198">
        <v>8.944293</v>
      </c>
      <c r="F1198">
        <v>152.56200000000001</v>
      </c>
      <c r="G1198">
        <v>6.304678</v>
      </c>
    </row>
    <row r="1199" spans="1:9" x14ac:dyDescent="0.25">
      <c r="A1199">
        <v>1198</v>
      </c>
      <c r="D1199">
        <v>127.35843400000002</v>
      </c>
      <c r="E1199">
        <v>8.944293</v>
      </c>
      <c r="F1199">
        <v>152.56200000000001</v>
      </c>
      <c r="G1199">
        <v>6.304678</v>
      </c>
    </row>
    <row r="1200" spans="1:9" x14ac:dyDescent="0.25">
      <c r="A1200">
        <v>1199</v>
      </c>
      <c r="D1200">
        <v>127.35843400000002</v>
      </c>
      <c r="E1200">
        <v>8.944293</v>
      </c>
      <c r="F1200">
        <v>152.56200000000001</v>
      </c>
      <c r="G1200">
        <v>6.304678</v>
      </c>
    </row>
    <row r="1201" spans="1:9" x14ac:dyDescent="0.25">
      <c r="A1201">
        <v>1200</v>
      </c>
      <c r="D1201">
        <v>127.35843400000002</v>
      </c>
      <c r="E1201">
        <v>8.944293</v>
      </c>
      <c r="F1201">
        <v>152.593412</v>
      </c>
      <c r="G1201">
        <v>6.4057849999999998</v>
      </c>
      <c r="H1201">
        <v>134.13914600000001</v>
      </c>
      <c r="I1201">
        <v>9.1909080000000003</v>
      </c>
    </row>
    <row r="1202" spans="1:9" x14ac:dyDescent="0.25">
      <c r="A1202">
        <v>1201</v>
      </c>
      <c r="D1202">
        <v>127.35843400000002</v>
      </c>
      <c r="E1202">
        <v>8.944293</v>
      </c>
      <c r="H1202">
        <v>133.965554</v>
      </c>
      <c r="I1202">
        <v>9.1397980000000008</v>
      </c>
    </row>
    <row r="1203" spans="1:9" x14ac:dyDescent="0.25">
      <c r="A1203">
        <v>1202</v>
      </c>
      <c r="D1203">
        <v>127.35843400000002</v>
      </c>
      <c r="E1203">
        <v>8.944293</v>
      </c>
      <c r="H1203">
        <v>133.965554</v>
      </c>
      <c r="I1203">
        <v>9.1397980000000008</v>
      </c>
    </row>
    <row r="1204" spans="1:9" x14ac:dyDescent="0.25">
      <c r="A1204">
        <v>1203</v>
      </c>
      <c r="B1204">
        <v>120.44646500000002</v>
      </c>
      <c r="C1204">
        <v>7.0369700000000002</v>
      </c>
      <c r="D1204">
        <v>127.35843400000002</v>
      </c>
      <c r="E1204">
        <v>8.944293</v>
      </c>
      <c r="H1204">
        <v>133.965554</v>
      </c>
      <c r="I1204">
        <v>9.1397980000000008</v>
      </c>
    </row>
    <row r="1205" spans="1:9" x14ac:dyDescent="0.25">
      <c r="A1205">
        <v>1204</v>
      </c>
      <c r="B1205">
        <v>120.44646500000002</v>
      </c>
      <c r="C1205">
        <v>7.0369700000000002</v>
      </c>
      <c r="D1205">
        <v>127.35843400000002</v>
      </c>
      <c r="E1205">
        <v>8.944293</v>
      </c>
      <c r="H1205">
        <v>133.965554</v>
      </c>
      <c r="I1205">
        <v>9.1397980000000008</v>
      </c>
    </row>
    <row r="1206" spans="1:9" x14ac:dyDescent="0.25">
      <c r="A1206">
        <v>1205</v>
      </c>
      <c r="B1206">
        <v>120.45762300000001</v>
      </c>
      <c r="C1206">
        <v>6.989242</v>
      </c>
      <c r="D1206">
        <v>127.35843400000002</v>
      </c>
      <c r="E1206">
        <v>8.944293</v>
      </c>
      <c r="H1206">
        <v>133.965554</v>
      </c>
      <c r="I1206">
        <v>9.1397980000000008</v>
      </c>
    </row>
    <row r="1207" spans="1:9" x14ac:dyDescent="0.25">
      <c r="A1207">
        <v>1206</v>
      </c>
      <c r="B1207">
        <v>120.45762300000001</v>
      </c>
      <c r="C1207">
        <v>6.989242</v>
      </c>
      <c r="D1207">
        <v>127.35843400000002</v>
      </c>
      <c r="E1207">
        <v>8.944293</v>
      </c>
      <c r="H1207">
        <v>133.965554</v>
      </c>
      <c r="I1207">
        <v>9.1397980000000008</v>
      </c>
    </row>
    <row r="1208" spans="1:9" x14ac:dyDescent="0.25">
      <c r="A1208">
        <v>1207</v>
      </c>
      <c r="B1208">
        <v>120.45762300000001</v>
      </c>
      <c r="C1208">
        <v>6.989242</v>
      </c>
      <c r="D1208">
        <v>127.42414200000002</v>
      </c>
      <c r="E1208">
        <v>8.9883330000000008</v>
      </c>
      <c r="H1208">
        <v>133.965554</v>
      </c>
      <c r="I1208">
        <v>9.1397980000000008</v>
      </c>
    </row>
    <row r="1209" spans="1:9" x14ac:dyDescent="0.25">
      <c r="A1209">
        <v>1208</v>
      </c>
      <c r="B1209">
        <v>120.45762300000001</v>
      </c>
      <c r="C1209">
        <v>6.989242</v>
      </c>
      <c r="D1209">
        <v>127.42414200000002</v>
      </c>
      <c r="E1209">
        <v>8.9883330000000008</v>
      </c>
      <c r="H1209">
        <v>133.965554</v>
      </c>
      <c r="I1209">
        <v>9.1397980000000008</v>
      </c>
    </row>
    <row r="1210" spans="1:9" x14ac:dyDescent="0.25">
      <c r="A1210">
        <v>1209</v>
      </c>
      <c r="B1210">
        <v>120.45762300000001</v>
      </c>
      <c r="C1210">
        <v>6.989242</v>
      </c>
      <c r="H1210">
        <v>133.965554</v>
      </c>
      <c r="I1210">
        <v>9.1397980000000008</v>
      </c>
    </row>
    <row r="1211" spans="1:9" x14ac:dyDescent="0.25">
      <c r="A1211">
        <v>1210</v>
      </c>
      <c r="B1211">
        <v>120.45762300000001</v>
      </c>
      <c r="C1211">
        <v>6.989242</v>
      </c>
      <c r="H1211">
        <v>133.965554</v>
      </c>
      <c r="I1211">
        <v>9.1397980000000008</v>
      </c>
    </row>
    <row r="1212" spans="1:9" x14ac:dyDescent="0.25">
      <c r="A1212">
        <v>1211</v>
      </c>
      <c r="B1212">
        <v>120.45762300000001</v>
      </c>
      <c r="C1212">
        <v>6.989242</v>
      </c>
      <c r="H1212">
        <v>133.965554</v>
      </c>
      <c r="I1212">
        <v>9.1397980000000008</v>
      </c>
    </row>
    <row r="1213" spans="1:9" x14ac:dyDescent="0.25">
      <c r="A1213">
        <v>1212</v>
      </c>
      <c r="B1213">
        <v>120.45762300000001</v>
      </c>
      <c r="C1213">
        <v>6.989242</v>
      </c>
      <c r="H1213">
        <v>133.965554</v>
      </c>
      <c r="I1213">
        <v>9.1397980000000008</v>
      </c>
    </row>
    <row r="1214" spans="1:9" x14ac:dyDescent="0.25">
      <c r="A1214">
        <v>1213</v>
      </c>
      <c r="B1214">
        <v>120.45762300000001</v>
      </c>
      <c r="C1214">
        <v>6.989242</v>
      </c>
      <c r="H1214">
        <v>133.965554</v>
      </c>
      <c r="I1214">
        <v>9.1397980000000008</v>
      </c>
    </row>
    <row r="1215" spans="1:9" x14ac:dyDescent="0.25">
      <c r="A1215">
        <v>1214</v>
      </c>
      <c r="B1215">
        <v>120.45762300000001</v>
      </c>
      <c r="C1215">
        <v>6.989242</v>
      </c>
      <c r="H1215">
        <v>133.965554</v>
      </c>
      <c r="I1215">
        <v>9.1397980000000008</v>
      </c>
    </row>
    <row r="1216" spans="1:9" x14ac:dyDescent="0.25">
      <c r="A1216">
        <v>1215</v>
      </c>
      <c r="B1216">
        <v>120.45762300000001</v>
      </c>
      <c r="C1216">
        <v>6.989242</v>
      </c>
      <c r="H1216">
        <v>133.965554</v>
      </c>
      <c r="I1216">
        <v>9.1397980000000008</v>
      </c>
    </row>
    <row r="1217" spans="1:9" x14ac:dyDescent="0.25">
      <c r="A1217">
        <v>1216</v>
      </c>
      <c r="B1217">
        <v>120.45762300000001</v>
      </c>
      <c r="C1217">
        <v>6.989242</v>
      </c>
      <c r="H1217">
        <v>133.965554</v>
      </c>
      <c r="I1217">
        <v>9.1397980000000008</v>
      </c>
    </row>
    <row r="1218" spans="1:9" x14ac:dyDescent="0.25">
      <c r="A1218">
        <v>1217</v>
      </c>
      <c r="B1218">
        <v>120.45762300000001</v>
      </c>
      <c r="C1218">
        <v>6.989242</v>
      </c>
      <c r="H1218">
        <v>133.965554</v>
      </c>
      <c r="I1218">
        <v>9.1397980000000008</v>
      </c>
    </row>
    <row r="1219" spans="1:9" x14ac:dyDescent="0.25">
      <c r="A1219">
        <v>1218</v>
      </c>
      <c r="B1219">
        <v>120.45762300000001</v>
      </c>
      <c r="C1219">
        <v>6.989242</v>
      </c>
      <c r="H1219">
        <v>133.965554</v>
      </c>
      <c r="I1219">
        <v>9.1397980000000008</v>
      </c>
    </row>
    <row r="1220" spans="1:9" x14ac:dyDescent="0.25">
      <c r="A1220">
        <v>1219</v>
      </c>
      <c r="B1220">
        <v>120.45762300000001</v>
      </c>
      <c r="C1220">
        <v>6.989242</v>
      </c>
      <c r="H1220">
        <v>133.965554</v>
      </c>
      <c r="I1220">
        <v>9.1397980000000008</v>
      </c>
    </row>
    <row r="1221" spans="1:9" x14ac:dyDescent="0.25">
      <c r="A1221">
        <v>1220</v>
      </c>
      <c r="B1221">
        <v>120.45762300000001</v>
      </c>
      <c r="C1221">
        <v>6.989242</v>
      </c>
      <c r="H1221">
        <v>133.965554</v>
      </c>
      <c r="I1221">
        <v>9.1397980000000008</v>
      </c>
    </row>
    <row r="1222" spans="1:9" x14ac:dyDescent="0.25">
      <c r="A1222">
        <v>1221</v>
      </c>
      <c r="B1222">
        <v>120.45762300000001</v>
      </c>
      <c r="C1222">
        <v>6.989242</v>
      </c>
      <c r="D1222">
        <v>113.963887</v>
      </c>
      <c r="E1222">
        <v>9.6238880000000009</v>
      </c>
      <c r="H1222">
        <v>133.965554</v>
      </c>
      <c r="I1222">
        <v>9.1397980000000008</v>
      </c>
    </row>
    <row r="1223" spans="1:9" x14ac:dyDescent="0.25">
      <c r="A1223">
        <v>1222</v>
      </c>
      <c r="B1223">
        <v>120.45762300000001</v>
      </c>
      <c r="C1223">
        <v>6.989242</v>
      </c>
      <c r="D1223">
        <v>113.850503</v>
      </c>
      <c r="E1223">
        <v>9.5308080000000004</v>
      </c>
      <c r="H1223">
        <v>133.965554</v>
      </c>
      <c r="I1223">
        <v>9.1397980000000008</v>
      </c>
    </row>
    <row r="1224" spans="1:9" x14ac:dyDescent="0.25">
      <c r="A1224">
        <v>1223</v>
      </c>
      <c r="B1224">
        <v>120.45762300000001</v>
      </c>
      <c r="C1224">
        <v>6.989242</v>
      </c>
      <c r="D1224">
        <v>113.850503</v>
      </c>
      <c r="E1224">
        <v>9.5308080000000004</v>
      </c>
      <c r="F1224">
        <v>126.687478</v>
      </c>
      <c r="G1224">
        <v>5.7249999999999996</v>
      </c>
      <c r="H1224">
        <v>134.13914600000001</v>
      </c>
      <c r="I1224">
        <v>9.1909080000000003</v>
      </c>
    </row>
    <row r="1225" spans="1:9" x14ac:dyDescent="0.25">
      <c r="A1225">
        <v>1224</v>
      </c>
      <c r="B1225">
        <v>120.45762300000001</v>
      </c>
      <c r="C1225">
        <v>6.989242</v>
      </c>
      <c r="D1225">
        <v>113.850503</v>
      </c>
      <c r="E1225">
        <v>9.5308080000000004</v>
      </c>
      <c r="F1225">
        <v>126.72216900000001</v>
      </c>
      <c r="G1225">
        <v>5.6207070000000003</v>
      </c>
      <c r="H1225">
        <v>134.13914600000001</v>
      </c>
      <c r="I1225">
        <v>9.1909080000000003</v>
      </c>
    </row>
    <row r="1226" spans="1:9" x14ac:dyDescent="0.25">
      <c r="A1226">
        <v>1225</v>
      </c>
      <c r="B1226">
        <v>120.44646500000002</v>
      </c>
      <c r="C1226">
        <v>7.0369700000000002</v>
      </c>
      <c r="D1226">
        <v>113.850503</v>
      </c>
      <c r="E1226">
        <v>9.5308080000000004</v>
      </c>
      <c r="F1226">
        <v>126.72216900000001</v>
      </c>
      <c r="G1226">
        <v>5.6207070000000003</v>
      </c>
      <c r="H1226">
        <v>134.13914600000001</v>
      </c>
      <c r="I1226">
        <v>9.1909080000000003</v>
      </c>
    </row>
    <row r="1227" spans="1:9" x14ac:dyDescent="0.25">
      <c r="A1227">
        <v>1226</v>
      </c>
      <c r="D1227">
        <v>113.850503</v>
      </c>
      <c r="E1227">
        <v>9.5308080000000004</v>
      </c>
      <c r="F1227">
        <v>126.72216900000001</v>
      </c>
      <c r="G1227">
        <v>5.6207070000000003</v>
      </c>
    </row>
    <row r="1228" spans="1:9" x14ac:dyDescent="0.25">
      <c r="A1228">
        <v>1227</v>
      </c>
      <c r="D1228">
        <v>113.850503</v>
      </c>
      <c r="E1228">
        <v>9.5308080000000004</v>
      </c>
      <c r="F1228">
        <v>126.72216900000001</v>
      </c>
      <c r="G1228">
        <v>5.6207070000000003</v>
      </c>
    </row>
    <row r="1229" spans="1:9" x14ac:dyDescent="0.25">
      <c r="A1229">
        <v>1228</v>
      </c>
      <c r="D1229">
        <v>113.850503</v>
      </c>
      <c r="E1229">
        <v>9.5308080000000004</v>
      </c>
      <c r="F1229">
        <v>126.72216900000001</v>
      </c>
      <c r="G1229">
        <v>5.6207070000000003</v>
      </c>
    </row>
    <row r="1230" spans="1:9" x14ac:dyDescent="0.25">
      <c r="A1230">
        <v>1229</v>
      </c>
      <c r="D1230">
        <v>113.850503</v>
      </c>
      <c r="E1230">
        <v>9.5308080000000004</v>
      </c>
      <c r="F1230">
        <v>126.72216900000001</v>
      </c>
      <c r="G1230">
        <v>5.6207070000000003</v>
      </c>
    </row>
    <row r="1231" spans="1:9" x14ac:dyDescent="0.25">
      <c r="A1231">
        <v>1230</v>
      </c>
      <c r="D1231">
        <v>113.850503</v>
      </c>
      <c r="E1231">
        <v>9.5308080000000004</v>
      </c>
      <c r="F1231">
        <v>126.72216900000001</v>
      </c>
      <c r="G1231">
        <v>5.6207070000000003</v>
      </c>
    </row>
    <row r="1232" spans="1:9" x14ac:dyDescent="0.25">
      <c r="A1232">
        <v>1231</v>
      </c>
      <c r="D1232">
        <v>113.850503</v>
      </c>
      <c r="E1232">
        <v>9.5308080000000004</v>
      </c>
      <c r="F1232">
        <v>126.72216900000001</v>
      </c>
      <c r="G1232">
        <v>5.6207070000000003</v>
      </c>
    </row>
    <row r="1233" spans="1:9" x14ac:dyDescent="0.25">
      <c r="A1233">
        <v>1232</v>
      </c>
      <c r="D1233">
        <v>113.850503</v>
      </c>
      <c r="E1233">
        <v>9.5308080000000004</v>
      </c>
      <c r="F1233">
        <v>126.72216900000001</v>
      </c>
      <c r="G1233">
        <v>5.6207070000000003</v>
      </c>
    </row>
    <row r="1234" spans="1:9" x14ac:dyDescent="0.25">
      <c r="A1234">
        <v>1233</v>
      </c>
      <c r="D1234">
        <v>113.850503</v>
      </c>
      <c r="E1234">
        <v>9.5308080000000004</v>
      </c>
      <c r="F1234">
        <v>126.72216900000001</v>
      </c>
      <c r="G1234">
        <v>5.6207070000000003</v>
      </c>
    </row>
    <row r="1235" spans="1:9" x14ac:dyDescent="0.25">
      <c r="A1235">
        <v>1234</v>
      </c>
      <c r="D1235">
        <v>113.850503</v>
      </c>
      <c r="E1235">
        <v>9.5308080000000004</v>
      </c>
      <c r="F1235">
        <v>126.72216900000001</v>
      </c>
      <c r="G1235">
        <v>5.6207070000000003</v>
      </c>
    </row>
    <row r="1236" spans="1:9" x14ac:dyDescent="0.25">
      <c r="A1236">
        <v>1235</v>
      </c>
      <c r="D1236">
        <v>113.850503</v>
      </c>
      <c r="E1236">
        <v>9.5308080000000004</v>
      </c>
      <c r="F1236">
        <v>126.72216900000001</v>
      </c>
      <c r="G1236">
        <v>5.6207070000000003</v>
      </c>
    </row>
    <row r="1237" spans="1:9" x14ac:dyDescent="0.25">
      <c r="A1237">
        <v>1236</v>
      </c>
      <c r="D1237">
        <v>113.850503</v>
      </c>
      <c r="E1237">
        <v>9.5308080000000004</v>
      </c>
      <c r="F1237">
        <v>126.72216900000001</v>
      </c>
      <c r="G1237">
        <v>5.6207070000000003</v>
      </c>
    </row>
    <row r="1238" spans="1:9" x14ac:dyDescent="0.25">
      <c r="A1238">
        <v>1237</v>
      </c>
      <c r="D1238">
        <v>113.850503</v>
      </c>
      <c r="E1238">
        <v>9.5308080000000004</v>
      </c>
      <c r="F1238">
        <v>126.72216900000001</v>
      </c>
      <c r="G1238">
        <v>5.6207070000000003</v>
      </c>
    </row>
    <row r="1239" spans="1:9" x14ac:dyDescent="0.25">
      <c r="A1239">
        <v>1238</v>
      </c>
      <c r="B1239">
        <v>105.159997</v>
      </c>
      <c r="C1239">
        <v>7.9831820000000002</v>
      </c>
      <c r="D1239">
        <v>113.850503</v>
      </c>
      <c r="E1239">
        <v>9.5308080000000004</v>
      </c>
      <c r="F1239">
        <v>126.72216900000001</v>
      </c>
      <c r="G1239">
        <v>5.6207070000000003</v>
      </c>
    </row>
    <row r="1240" spans="1:9" x14ac:dyDescent="0.25">
      <c r="A1240">
        <v>1239</v>
      </c>
      <c r="B1240">
        <v>105.159997</v>
      </c>
      <c r="C1240">
        <v>7.9831820000000002</v>
      </c>
      <c r="D1240">
        <v>113.850503</v>
      </c>
      <c r="E1240">
        <v>9.5308080000000004</v>
      </c>
      <c r="F1240">
        <v>126.72216900000001</v>
      </c>
      <c r="G1240">
        <v>5.6207070000000003</v>
      </c>
    </row>
    <row r="1241" spans="1:9" x14ac:dyDescent="0.25">
      <c r="A1241">
        <v>1240</v>
      </c>
      <c r="B1241">
        <v>105.089951</v>
      </c>
      <c r="C1241">
        <v>7.9667680000000001</v>
      </c>
      <c r="D1241">
        <v>113.850503</v>
      </c>
      <c r="E1241">
        <v>9.5308080000000004</v>
      </c>
      <c r="F1241">
        <v>126.687478</v>
      </c>
      <c r="G1241">
        <v>5.7249999999999996</v>
      </c>
    </row>
    <row r="1242" spans="1:9" x14ac:dyDescent="0.25">
      <c r="A1242">
        <v>1241</v>
      </c>
      <c r="B1242">
        <v>105.089951</v>
      </c>
      <c r="C1242">
        <v>7.9667680000000001</v>
      </c>
      <c r="D1242">
        <v>113.963887</v>
      </c>
      <c r="E1242">
        <v>9.6238880000000009</v>
      </c>
      <c r="F1242">
        <v>126.687478</v>
      </c>
      <c r="G1242">
        <v>5.7249999999999996</v>
      </c>
      <c r="H1242">
        <v>117.49676600000001</v>
      </c>
      <c r="I1242">
        <v>10.035555</v>
      </c>
    </row>
    <row r="1243" spans="1:9" x14ac:dyDescent="0.25">
      <c r="A1243">
        <v>1242</v>
      </c>
      <c r="B1243">
        <v>105.089951</v>
      </c>
      <c r="C1243">
        <v>7.9667680000000001</v>
      </c>
      <c r="H1243">
        <v>117.42328300000001</v>
      </c>
      <c r="I1243">
        <v>10.117323000000001</v>
      </c>
    </row>
    <row r="1244" spans="1:9" x14ac:dyDescent="0.25">
      <c r="A1244">
        <v>1243</v>
      </c>
      <c r="B1244">
        <v>105.089951</v>
      </c>
      <c r="C1244">
        <v>7.9667680000000001</v>
      </c>
      <c r="H1244">
        <v>117.42328300000001</v>
      </c>
      <c r="I1244">
        <v>10.117323000000001</v>
      </c>
    </row>
    <row r="1245" spans="1:9" x14ac:dyDescent="0.25">
      <c r="A1245">
        <v>1244</v>
      </c>
      <c r="B1245">
        <v>105.089951</v>
      </c>
      <c r="C1245">
        <v>7.9667680000000001</v>
      </c>
      <c r="H1245">
        <v>117.42328300000001</v>
      </c>
      <c r="I1245">
        <v>10.117323000000001</v>
      </c>
    </row>
    <row r="1246" spans="1:9" x14ac:dyDescent="0.25">
      <c r="A1246">
        <v>1245</v>
      </c>
      <c r="B1246">
        <v>105.089951</v>
      </c>
      <c r="C1246">
        <v>7.9667680000000001</v>
      </c>
      <c r="H1246">
        <v>117.42328300000001</v>
      </c>
      <c r="I1246">
        <v>10.117323000000001</v>
      </c>
    </row>
    <row r="1247" spans="1:9" x14ac:dyDescent="0.25">
      <c r="A1247">
        <v>1246</v>
      </c>
      <c r="B1247">
        <v>105.089951</v>
      </c>
      <c r="C1247">
        <v>7.9667680000000001</v>
      </c>
      <c r="H1247">
        <v>117.42328300000001</v>
      </c>
      <c r="I1247">
        <v>10.117323000000001</v>
      </c>
    </row>
    <row r="1248" spans="1:9" x14ac:dyDescent="0.25">
      <c r="A1248">
        <v>1247</v>
      </c>
      <c r="B1248">
        <v>105.089951</v>
      </c>
      <c r="C1248">
        <v>7.9667680000000001</v>
      </c>
      <c r="H1248">
        <v>117.42328300000001</v>
      </c>
      <c r="I1248">
        <v>10.117323000000001</v>
      </c>
    </row>
    <row r="1249" spans="1:9" x14ac:dyDescent="0.25">
      <c r="A1249">
        <v>1248</v>
      </c>
      <c r="B1249">
        <v>105.089951</v>
      </c>
      <c r="C1249">
        <v>7.9667680000000001</v>
      </c>
      <c r="H1249">
        <v>117.42328300000001</v>
      </c>
      <c r="I1249">
        <v>10.117323000000001</v>
      </c>
    </row>
    <row r="1250" spans="1:9" x14ac:dyDescent="0.25">
      <c r="A1250">
        <v>1249</v>
      </c>
      <c r="B1250">
        <v>105.089951</v>
      </c>
      <c r="C1250">
        <v>7.9667680000000001</v>
      </c>
      <c r="H1250">
        <v>117.42328300000001</v>
      </c>
      <c r="I1250">
        <v>10.117323000000001</v>
      </c>
    </row>
    <row r="1251" spans="1:9" x14ac:dyDescent="0.25">
      <c r="A1251">
        <v>1250</v>
      </c>
      <c r="B1251">
        <v>105.089951</v>
      </c>
      <c r="C1251">
        <v>7.9667680000000001</v>
      </c>
      <c r="H1251">
        <v>117.42328300000001</v>
      </c>
      <c r="I1251">
        <v>10.117323000000001</v>
      </c>
    </row>
    <row r="1252" spans="1:9" x14ac:dyDescent="0.25">
      <c r="A1252">
        <v>1251</v>
      </c>
      <c r="B1252">
        <v>105.089951</v>
      </c>
      <c r="C1252">
        <v>7.9667680000000001</v>
      </c>
      <c r="H1252">
        <v>117.42328300000001</v>
      </c>
      <c r="I1252">
        <v>10.117323000000001</v>
      </c>
    </row>
    <row r="1253" spans="1:9" x14ac:dyDescent="0.25">
      <c r="A1253">
        <v>1252</v>
      </c>
      <c r="B1253">
        <v>105.089951</v>
      </c>
      <c r="C1253">
        <v>7.9667680000000001</v>
      </c>
      <c r="H1253">
        <v>117.42328300000001</v>
      </c>
      <c r="I1253">
        <v>10.117323000000001</v>
      </c>
    </row>
    <row r="1254" spans="1:9" x14ac:dyDescent="0.25">
      <c r="A1254">
        <v>1253</v>
      </c>
      <c r="B1254">
        <v>105.089951</v>
      </c>
      <c r="C1254">
        <v>7.9667680000000001</v>
      </c>
      <c r="H1254">
        <v>117.42328300000001</v>
      </c>
      <c r="I1254">
        <v>10.117323000000001</v>
      </c>
    </row>
    <row r="1255" spans="1:9" x14ac:dyDescent="0.25">
      <c r="A1255">
        <v>1254</v>
      </c>
      <c r="B1255">
        <v>105.089951</v>
      </c>
      <c r="C1255">
        <v>7.9667680000000001</v>
      </c>
      <c r="H1255">
        <v>117.42328300000001</v>
      </c>
      <c r="I1255">
        <v>10.117323000000001</v>
      </c>
    </row>
    <row r="1256" spans="1:9" x14ac:dyDescent="0.25">
      <c r="A1256">
        <v>1255</v>
      </c>
      <c r="B1256">
        <v>105.089951</v>
      </c>
      <c r="C1256">
        <v>7.9667680000000001</v>
      </c>
      <c r="H1256">
        <v>117.42328300000001</v>
      </c>
      <c r="I1256">
        <v>10.117323000000001</v>
      </c>
    </row>
    <row r="1257" spans="1:9" x14ac:dyDescent="0.25">
      <c r="A1257">
        <v>1256</v>
      </c>
      <c r="B1257">
        <v>105.089951</v>
      </c>
      <c r="C1257">
        <v>7.9667680000000001</v>
      </c>
      <c r="D1257">
        <v>97.501012000000003</v>
      </c>
      <c r="E1257">
        <v>9.1068689999999997</v>
      </c>
      <c r="H1257">
        <v>117.42328300000001</v>
      </c>
      <c r="I1257">
        <v>10.117323000000001</v>
      </c>
    </row>
    <row r="1258" spans="1:9" x14ac:dyDescent="0.25">
      <c r="A1258">
        <v>1257</v>
      </c>
      <c r="B1258">
        <v>105.089951</v>
      </c>
      <c r="C1258">
        <v>7.9667680000000001</v>
      </c>
      <c r="D1258">
        <v>97.45505</v>
      </c>
      <c r="E1258">
        <v>9.0420200000000008</v>
      </c>
      <c r="H1258">
        <v>117.42328300000001</v>
      </c>
      <c r="I1258">
        <v>10.117323000000001</v>
      </c>
    </row>
    <row r="1259" spans="1:9" x14ac:dyDescent="0.25">
      <c r="A1259">
        <v>1258</v>
      </c>
      <c r="B1259">
        <v>105.089951</v>
      </c>
      <c r="C1259">
        <v>7.9667680000000001</v>
      </c>
      <c r="D1259">
        <v>97.45505</v>
      </c>
      <c r="E1259">
        <v>9.0420200000000008</v>
      </c>
      <c r="H1259">
        <v>117.42328300000001</v>
      </c>
      <c r="I1259">
        <v>10.117323000000001</v>
      </c>
    </row>
    <row r="1260" spans="1:9" x14ac:dyDescent="0.25">
      <c r="A1260">
        <v>1259</v>
      </c>
      <c r="B1260">
        <v>105.089951</v>
      </c>
      <c r="C1260">
        <v>7.9667680000000001</v>
      </c>
      <c r="D1260">
        <v>97.45505</v>
      </c>
      <c r="E1260">
        <v>9.0420200000000008</v>
      </c>
      <c r="H1260">
        <v>117.42328300000001</v>
      </c>
      <c r="I1260">
        <v>10.117323000000001</v>
      </c>
    </row>
    <row r="1261" spans="1:9" x14ac:dyDescent="0.25">
      <c r="A1261">
        <v>1260</v>
      </c>
      <c r="B1261">
        <v>105.159997</v>
      </c>
      <c r="C1261">
        <v>7.9831820000000002</v>
      </c>
      <c r="D1261">
        <v>97.45505</v>
      </c>
      <c r="E1261">
        <v>9.0420200000000008</v>
      </c>
      <c r="H1261">
        <v>117.42328300000001</v>
      </c>
      <c r="I1261">
        <v>10.117323000000001</v>
      </c>
    </row>
    <row r="1262" spans="1:9" x14ac:dyDescent="0.25">
      <c r="A1262">
        <v>1261</v>
      </c>
      <c r="D1262">
        <v>97.45505</v>
      </c>
      <c r="E1262">
        <v>9.0420200000000008</v>
      </c>
      <c r="H1262">
        <v>117.42328300000001</v>
      </c>
      <c r="I1262">
        <v>10.117323000000001</v>
      </c>
    </row>
    <row r="1263" spans="1:9" x14ac:dyDescent="0.25">
      <c r="A1263">
        <v>1262</v>
      </c>
      <c r="D1263">
        <v>97.45505</v>
      </c>
      <c r="E1263">
        <v>9.0420200000000008</v>
      </c>
      <c r="F1263">
        <v>108.44232300000002</v>
      </c>
      <c r="G1263">
        <v>6.074141</v>
      </c>
      <c r="H1263">
        <v>117.42328300000001</v>
      </c>
      <c r="I1263">
        <v>10.117323000000001</v>
      </c>
    </row>
    <row r="1264" spans="1:9" x14ac:dyDescent="0.25">
      <c r="A1264">
        <v>1263</v>
      </c>
      <c r="D1264">
        <v>97.45505</v>
      </c>
      <c r="E1264">
        <v>9.0420200000000008</v>
      </c>
      <c r="F1264">
        <v>108.36903800000002</v>
      </c>
      <c r="G1264">
        <v>5.8651010000000001</v>
      </c>
      <c r="H1264">
        <v>117.42328300000001</v>
      </c>
      <c r="I1264">
        <v>10.117323000000001</v>
      </c>
    </row>
    <row r="1265" spans="1:9" x14ac:dyDescent="0.25">
      <c r="A1265">
        <v>1264</v>
      </c>
      <c r="D1265">
        <v>97.45505</v>
      </c>
      <c r="E1265">
        <v>9.0420200000000008</v>
      </c>
      <c r="F1265">
        <v>108.36903800000002</v>
      </c>
      <c r="G1265">
        <v>5.8651010000000001</v>
      </c>
      <c r="H1265">
        <v>117.42328300000001</v>
      </c>
      <c r="I1265">
        <v>10.117323000000001</v>
      </c>
    </row>
    <row r="1266" spans="1:9" x14ac:dyDescent="0.25">
      <c r="A1266">
        <v>1265</v>
      </c>
      <c r="D1266">
        <v>97.45505</v>
      </c>
      <c r="E1266">
        <v>9.0420200000000008</v>
      </c>
      <c r="F1266">
        <v>108.36903800000002</v>
      </c>
      <c r="G1266">
        <v>5.8651010000000001</v>
      </c>
      <c r="H1266">
        <v>117.42328300000001</v>
      </c>
      <c r="I1266">
        <v>10.117323000000001</v>
      </c>
    </row>
    <row r="1267" spans="1:9" x14ac:dyDescent="0.25">
      <c r="A1267">
        <v>1266</v>
      </c>
      <c r="D1267">
        <v>97.45505</v>
      </c>
      <c r="E1267">
        <v>9.0420200000000008</v>
      </c>
      <c r="F1267">
        <v>108.36903800000002</v>
      </c>
      <c r="G1267">
        <v>5.8651010000000001</v>
      </c>
      <c r="H1267">
        <v>117.49676600000001</v>
      </c>
      <c r="I1267">
        <v>10.035555</v>
      </c>
    </row>
    <row r="1268" spans="1:9" x14ac:dyDescent="0.25">
      <c r="A1268">
        <v>1267</v>
      </c>
      <c r="D1268">
        <v>97.45505</v>
      </c>
      <c r="E1268">
        <v>9.0420200000000008</v>
      </c>
      <c r="F1268">
        <v>108.36903800000002</v>
      </c>
      <c r="G1268">
        <v>5.8651010000000001</v>
      </c>
    </row>
    <row r="1269" spans="1:9" x14ac:dyDescent="0.25">
      <c r="A1269">
        <v>1268</v>
      </c>
      <c r="D1269">
        <v>97.45505</v>
      </c>
      <c r="E1269">
        <v>9.0420200000000008</v>
      </c>
      <c r="F1269">
        <v>108.36903800000002</v>
      </c>
      <c r="G1269">
        <v>5.8651010000000001</v>
      </c>
    </row>
    <row r="1270" spans="1:9" x14ac:dyDescent="0.25">
      <c r="A1270">
        <v>1269</v>
      </c>
      <c r="D1270">
        <v>97.45505</v>
      </c>
      <c r="E1270">
        <v>9.0420200000000008</v>
      </c>
      <c r="F1270">
        <v>108.36903800000002</v>
      </c>
      <c r="G1270">
        <v>5.8651010000000001</v>
      </c>
    </row>
    <row r="1271" spans="1:9" x14ac:dyDescent="0.25">
      <c r="A1271">
        <v>1270</v>
      </c>
      <c r="D1271">
        <v>97.45505</v>
      </c>
      <c r="E1271">
        <v>9.0420200000000008</v>
      </c>
      <c r="F1271">
        <v>108.36903800000002</v>
      </c>
      <c r="G1271">
        <v>5.8651010000000001</v>
      </c>
    </row>
    <row r="1272" spans="1:9" x14ac:dyDescent="0.25">
      <c r="A1272">
        <v>1271</v>
      </c>
      <c r="D1272">
        <v>97.45505</v>
      </c>
      <c r="E1272">
        <v>9.0420200000000008</v>
      </c>
      <c r="F1272">
        <v>108.36903800000002</v>
      </c>
      <c r="G1272">
        <v>5.8651010000000001</v>
      </c>
    </row>
    <row r="1273" spans="1:9" x14ac:dyDescent="0.25">
      <c r="A1273">
        <v>1272</v>
      </c>
      <c r="D1273">
        <v>97.45505</v>
      </c>
      <c r="E1273">
        <v>9.0420200000000008</v>
      </c>
      <c r="F1273">
        <v>108.36903800000002</v>
      </c>
      <c r="G1273">
        <v>5.8651010000000001</v>
      </c>
    </row>
    <row r="1274" spans="1:9" x14ac:dyDescent="0.25">
      <c r="A1274">
        <v>1273</v>
      </c>
      <c r="D1274">
        <v>97.45505</v>
      </c>
      <c r="E1274">
        <v>9.0420200000000008</v>
      </c>
      <c r="F1274">
        <v>108.36903800000002</v>
      </c>
      <c r="G1274">
        <v>5.8651010000000001</v>
      </c>
    </row>
    <row r="1275" spans="1:9" x14ac:dyDescent="0.25">
      <c r="A1275">
        <v>1274</v>
      </c>
      <c r="B1275">
        <v>89.532626000000008</v>
      </c>
      <c r="C1275">
        <v>7.3351009999999999</v>
      </c>
      <c r="D1275">
        <v>97.45505</v>
      </c>
      <c r="E1275">
        <v>9.0420200000000008</v>
      </c>
      <c r="F1275">
        <v>108.36903800000002</v>
      </c>
      <c r="G1275">
        <v>5.8651010000000001</v>
      </c>
    </row>
    <row r="1276" spans="1:9" x14ac:dyDescent="0.25">
      <c r="A1276">
        <v>1275</v>
      </c>
      <c r="B1276">
        <v>89.428637000000009</v>
      </c>
      <c r="C1276">
        <v>7.3313629999999996</v>
      </c>
      <c r="D1276">
        <v>97.45505</v>
      </c>
      <c r="E1276">
        <v>9.0420200000000008</v>
      </c>
      <c r="F1276">
        <v>108.36903800000002</v>
      </c>
      <c r="G1276">
        <v>5.8651010000000001</v>
      </c>
    </row>
    <row r="1277" spans="1:9" x14ac:dyDescent="0.25">
      <c r="A1277">
        <v>1276</v>
      </c>
      <c r="B1277">
        <v>89.428637000000009</v>
      </c>
      <c r="C1277">
        <v>7.3313629999999996</v>
      </c>
      <c r="D1277">
        <v>97.45505</v>
      </c>
      <c r="E1277">
        <v>9.0420200000000008</v>
      </c>
      <c r="F1277">
        <v>108.36903800000002</v>
      </c>
      <c r="G1277">
        <v>5.8651010000000001</v>
      </c>
    </row>
    <row r="1278" spans="1:9" x14ac:dyDescent="0.25">
      <c r="A1278">
        <v>1277</v>
      </c>
      <c r="B1278">
        <v>89.428637000000009</v>
      </c>
      <c r="C1278">
        <v>7.3313629999999996</v>
      </c>
      <c r="D1278">
        <v>97.501012000000003</v>
      </c>
      <c r="E1278">
        <v>9.1068689999999997</v>
      </c>
      <c r="F1278">
        <v>108.36903800000002</v>
      </c>
      <c r="G1278">
        <v>5.8651010000000001</v>
      </c>
    </row>
    <row r="1279" spans="1:9" x14ac:dyDescent="0.25">
      <c r="A1279">
        <v>1278</v>
      </c>
      <c r="B1279">
        <v>89.428637000000009</v>
      </c>
      <c r="C1279">
        <v>7.3313629999999996</v>
      </c>
      <c r="D1279">
        <v>97.501012000000003</v>
      </c>
      <c r="E1279">
        <v>9.1068689999999997</v>
      </c>
      <c r="F1279">
        <v>108.36903800000002</v>
      </c>
      <c r="G1279">
        <v>5.8651010000000001</v>
      </c>
    </row>
    <row r="1280" spans="1:9" x14ac:dyDescent="0.25">
      <c r="A1280">
        <v>1279</v>
      </c>
      <c r="B1280">
        <v>89.428637000000009</v>
      </c>
      <c r="C1280">
        <v>7.3313629999999996</v>
      </c>
      <c r="F1280">
        <v>108.36903800000002</v>
      </c>
      <c r="G1280">
        <v>5.8651010000000001</v>
      </c>
    </row>
    <row r="1281" spans="1:9" x14ac:dyDescent="0.25">
      <c r="A1281">
        <v>1280</v>
      </c>
      <c r="B1281">
        <v>89.428637000000009</v>
      </c>
      <c r="C1281">
        <v>7.3313629999999996</v>
      </c>
      <c r="F1281">
        <v>108.36903800000002</v>
      </c>
      <c r="G1281">
        <v>5.8651010000000001</v>
      </c>
    </row>
    <row r="1282" spans="1:9" x14ac:dyDescent="0.25">
      <c r="A1282">
        <v>1281</v>
      </c>
      <c r="B1282">
        <v>89.428637000000009</v>
      </c>
      <c r="C1282">
        <v>7.3313629999999996</v>
      </c>
      <c r="F1282">
        <v>108.36903800000002</v>
      </c>
      <c r="G1282">
        <v>5.8651010000000001</v>
      </c>
    </row>
    <row r="1283" spans="1:9" x14ac:dyDescent="0.25">
      <c r="A1283">
        <v>1282</v>
      </c>
      <c r="B1283">
        <v>89.428637000000009</v>
      </c>
      <c r="C1283">
        <v>7.3313629999999996</v>
      </c>
      <c r="F1283">
        <v>108.36903800000002</v>
      </c>
      <c r="G1283">
        <v>5.8651010000000001</v>
      </c>
      <c r="H1283">
        <v>99.326718</v>
      </c>
      <c r="I1283">
        <v>9.8638379999999994</v>
      </c>
    </row>
    <row r="1284" spans="1:9" x14ac:dyDescent="0.25">
      <c r="A1284">
        <v>1283</v>
      </c>
      <c r="B1284">
        <v>89.428637000000009</v>
      </c>
      <c r="C1284">
        <v>7.3313629999999996</v>
      </c>
      <c r="F1284">
        <v>108.36903800000002</v>
      </c>
      <c r="G1284">
        <v>5.8651010000000001</v>
      </c>
      <c r="H1284">
        <v>99.265910000000005</v>
      </c>
      <c r="I1284">
        <v>9.8729289999999992</v>
      </c>
    </row>
    <row r="1285" spans="1:9" x14ac:dyDescent="0.25">
      <c r="A1285">
        <v>1284</v>
      </c>
      <c r="B1285">
        <v>89.428637000000009</v>
      </c>
      <c r="C1285">
        <v>7.3313629999999996</v>
      </c>
      <c r="F1285">
        <v>108.44232300000002</v>
      </c>
      <c r="G1285">
        <v>6.074141</v>
      </c>
      <c r="H1285">
        <v>99.265910000000005</v>
      </c>
      <c r="I1285">
        <v>9.8729289999999992</v>
      </c>
    </row>
    <row r="1286" spans="1:9" x14ac:dyDescent="0.25">
      <c r="A1286">
        <v>1285</v>
      </c>
      <c r="B1286">
        <v>89.428637000000009</v>
      </c>
      <c r="C1286">
        <v>7.3313629999999996</v>
      </c>
      <c r="F1286">
        <v>108.44232300000002</v>
      </c>
      <c r="G1286">
        <v>6.074141</v>
      </c>
      <c r="H1286">
        <v>99.265910000000005</v>
      </c>
      <c r="I1286">
        <v>9.8729289999999992</v>
      </c>
    </row>
    <row r="1287" spans="1:9" x14ac:dyDescent="0.25">
      <c r="A1287">
        <v>1286</v>
      </c>
      <c r="B1287">
        <v>89.428637000000009</v>
      </c>
      <c r="C1287">
        <v>7.3313629999999996</v>
      </c>
      <c r="H1287">
        <v>99.265910000000005</v>
      </c>
      <c r="I1287">
        <v>9.8729289999999992</v>
      </c>
    </row>
    <row r="1288" spans="1:9" x14ac:dyDescent="0.25">
      <c r="A1288">
        <v>1287</v>
      </c>
      <c r="B1288">
        <v>89.428637000000009</v>
      </c>
      <c r="C1288">
        <v>7.3313629999999996</v>
      </c>
      <c r="H1288">
        <v>99.265910000000005</v>
      </c>
      <c r="I1288">
        <v>9.8729289999999992</v>
      </c>
    </row>
    <row r="1289" spans="1:9" x14ac:dyDescent="0.25">
      <c r="A1289">
        <v>1288</v>
      </c>
      <c r="B1289">
        <v>89.428637000000009</v>
      </c>
      <c r="C1289">
        <v>7.3313629999999996</v>
      </c>
      <c r="H1289">
        <v>99.265910000000005</v>
      </c>
      <c r="I1289">
        <v>9.8729289999999992</v>
      </c>
    </row>
    <row r="1290" spans="1:9" x14ac:dyDescent="0.25">
      <c r="A1290">
        <v>1289</v>
      </c>
      <c r="B1290">
        <v>89.428637000000009</v>
      </c>
      <c r="C1290">
        <v>7.3313629999999996</v>
      </c>
      <c r="H1290">
        <v>99.265910000000005</v>
      </c>
      <c r="I1290">
        <v>9.8729289999999992</v>
      </c>
    </row>
    <row r="1291" spans="1:9" x14ac:dyDescent="0.25">
      <c r="A1291">
        <v>1290</v>
      </c>
      <c r="B1291">
        <v>89.428637000000009</v>
      </c>
      <c r="C1291">
        <v>7.3313629999999996</v>
      </c>
      <c r="D1291">
        <v>83.697879</v>
      </c>
      <c r="E1291">
        <v>8.9676270000000002</v>
      </c>
      <c r="H1291">
        <v>99.265910000000005</v>
      </c>
      <c r="I1291">
        <v>9.8729289999999992</v>
      </c>
    </row>
    <row r="1292" spans="1:9" x14ac:dyDescent="0.25">
      <c r="A1292">
        <v>1291</v>
      </c>
      <c r="B1292">
        <v>89.428637000000009</v>
      </c>
      <c r="C1292">
        <v>7.3313629999999996</v>
      </c>
      <c r="D1292">
        <v>83.702474000000009</v>
      </c>
      <c r="E1292">
        <v>8.9931819999999991</v>
      </c>
      <c r="H1292">
        <v>99.265910000000005</v>
      </c>
      <c r="I1292">
        <v>9.8729289999999992</v>
      </c>
    </row>
    <row r="1293" spans="1:9" x14ac:dyDescent="0.25">
      <c r="A1293">
        <v>1292</v>
      </c>
      <c r="B1293">
        <v>89.428637000000009</v>
      </c>
      <c r="C1293">
        <v>7.3313629999999996</v>
      </c>
      <c r="D1293">
        <v>83.702474000000009</v>
      </c>
      <c r="E1293">
        <v>8.9931819999999991</v>
      </c>
      <c r="H1293">
        <v>99.265910000000005</v>
      </c>
      <c r="I1293">
        <v>9.8729289999999992</v>
      </c>
    </row>
    <row r="1294" spans="1:9" x14ac:dyDescent="0.25">
      <c r="A1294">
        <v>1293</v>
      </c>
      <c r="B1294">
        <v>89.428637000000009</v>
      </c>
      <c r="C1294">
        <v>7.3313629999999996</v>
      </c>
      <c r="D1294">
        <v>83.702474000000009</v>
      </c>
      <c r="E1294">
        <v>8.9931819999999991</v>
      </c>
      <c r="H1294">
        <v>99.265910000000005</v>
      </c>
      <c r="I1294">
        <v>9.8729289999999992</v>
      </c>
    </row>
    <row r="1295" spans="1:9" x14ac:dyDescent="0.25">
      <c r="A1295">
        <v>1294</v>
      </c>
      <c r="B1295">
        <v>89.428637000000009</v>
      </c>
      <c r="C1295">
        <v>7.3313629999999996</v>
      </c>
      <c r="D1295">
        <v>83.702474000000009</v>
      </c>
      <c r="E1295">
        <v>8.9931819999999991</v>
      </c>
      <c r="H1295">
        <v>99.265910000000005</v>
      </c>
      <c r="I1295">
        <v>9.8729289999999992</v>
      </c>
    </row>
    <row r="1296" spans="1:9" x14ac:dyDescent="0.25">
      <c r="A1296">
        <v>1295</v>
      </c>
      <c r="B1296">
        <v>89.532626000000008</v>
      </c>
      <c r="C1296">
        <v>7.3351009999999999</v>
      </c>
      <c r="D1296">
        <v>83.702474000000009</v>
      </c>
      <c r="E1296">
        <v>8.9931819999999991</v>
      </c>
      <c r="H1296">
        <v>99.265910000000005</v>
      </c>
      <c r="I1296">
        <v>9.8729289999999992</v>
      </c>
    </row>
    <row r="1297" spans="1:9" x14ac:dyDescent="0.25">
      <c r="A1297">
        <v>1296</v>
      </c>
      <c r="B1297">
        <v>89.532626000000008</v>
      </c>
      <c r="C1297">
        <v>7.3351009999999999</v>
      </c>
      <c r="D1297">
        <v>83.702474000000009</v>
      </c>
      <c r="E1297">
        <v>8.9931819999999991</v>
      </c>
      <c r="H1297">
        <v>99.265910000000005</v>
      </c>
      <c r="I1297">
        <v>9.8729289999999992</v>
      </c>
    </row>
    <row r="1298" spans="1:9" x14ac:dyDescent="0.25">
      <c r="A1298">
        <v>1297</v>
      </c>
      <c r="D1298">
        <v>83.702474000000009</v>
      </c>
      <c r="E1298">
        <v>8.9931819999999991</v>
      </c>
      <c r="H1298">
        <v>99.265910000000005</v>
      </c>
      <c r="I1298">
        <v>9.8729289999999992</v>
      </c>
    </row>
    <row r="1299" spans="1:9" x14ac:dyDescent="0.25">
      <c r="A1299">
        <v>1298</v>
      </c>
      <c r="D1299">
        <v>83.702474000000009</v>
      </c>
      <c r="E1299">
        <v>8.9931819999999991</v>
      </c>
      <c r="H1299">
        <v>99.265910000000005</v>
      </c>
      <c r="I1299">
        <v>9.8729289999999992</v>
      </c>
    </row>
    <row r="1300" spans="1:9" x14ac:dyDescent="0.25">
      <c r="A1300">
        <v>1299</v>
      </c>
      <c r="D1300">
        <v>83.702474000000009</v>
      </c>
      <c r="E1300">
        <v>8.9931819999999991</v>
      </c>
      <c r="H1300">
        <v>99.265910000000005</v>
      </c>
      <c r="I1300">
        <v>9.8729289999999992</v>
      </c>
    </row>
    <row r="1301" spans="1:9" x14ac:dyDescent="0.25">
      <c r="A1301">
        <v>1300</v>
      </c>
      <c r="D1301">
        <v>83.702474000000009</v>
      </c>
      <c r="E1301">
        <v>8.9931819999999991</v>
      </c>
      <c r="F1301">
        <v>91.930152000000007</v>
      </c>
      <c r="G1301">
        <v>6.1582319999999999</v>
      </c>
      <c r="H1301">
        <v>99.265910000000005</v>
      </c>
      <c r="I1301">
        <v>9.8729289999999992</v>
      </c>
    </row>
    <row r="1302" spans="1:9" x14ac:dyDescent="0.25">
      <c r="A1302">
        <v>1301</v>
      </c>
      <c r="D1302">
        <v>83.702474000000009</v>
      </c>
      <c r="E1302">
        <v>8.9931819999999991</v>
      </c>
      <c r="F1302">
        <v>91.875708000000003</v>
      </c>
      <c r="G1302">
        <v>5.962879</v>
      </c>
      <c r="H1302">
        <v>99.265910000000005</v>
      </c>
      <c r="I1302">
        <v>9.8729289999999992</v>
      </c>
    </row>
    <row r="1303" spans="1:9" x14ac:dyDescent="0.25">
      <c r="A1303">
        <v>1302</v>
      </c>
      <c r="D1303">
        <v>83.702474000000009</v>
      </c>
      <c r="E1303">
        <v>8.9931819999999991</v>
      </c>
      <c r="F1303">
        <v>91.875708000000003</v>
      </c>
      <c r="G1303">
        <v>5.962879</v>
      </c>
      <c r="H1303">
        <v>99.265910000000005</v>
      </c>
      <c r="I1303">
        <v>9.8729289999999992</v>
      </c>
    </row>
    <row r="1304" spans="1:9" x14ac:dyDescent="0.25">
      <c r="A1304">
        <v>1303</v>
      </c>
      <c r="D1304">
        <v>83.702474000000009</v>
      </c>
      <c r="E1304">
        <v>8.9931819999999991</v>
      </c>
      <c r="F1304">
        <v>91.875708000000003</v>
      </c>
      <c r="G1304">
        <v>5.962879</v>
      </c>
      <c r="H1304">
        <v>99.265910000000005</v>
      </c>
      <c r="I1304">
        <v>9.8729289999999992</v>
      </c>
    </row>
    <row r="1305" spans="1:9" x14ac:dyDescent="0.25">
      <c r="A1305">
        <v>1304</v>
      </c>
      <c r="D1305">
        <v>83.702474000000009</v>
      </c>
      <c r="E1305">
        <v>8.9931819999999991</v>
      </c>
      <c r="F1305">
        <v>91.875708000000003</v>
      </c>
      <c r="G1305">
        <v>5.962879</v>
      </c>
      <c r="H1305">
        <v>99.265910000000005</v>
      </c>
      <c r="I1305">
        <v>9.8729289999999992</v>
      </c>
    </row>
    <row r="1306" spans="1:9" x14ac:dyDescent="0.25">
      <c r="A1306">
        <v>1305</v>
      </c>
      <c r="D1306">
        <v>83.702474000000009</v>
      </c>
      <c r="E1306">
        <v>8.9931819999999991</v>
      </c>
      <c r="F1306">
        <v>91.875708000000003</v>
      </c>
      <c r="G1306">
        <v>5.962879</v>
      </c>
      <c r="H1306">
        <v>99.265910000000005</v>
      </c>
      <c r="I1306">
        <v>9.8729289999999992</v>
      </c>
    </row>
    <row r="1307" spans="1:9" x14ac:dyDescent="0.25">
      <c r="A1307">
        <v>1306</v>
      </c>
      <c r="D1307">
        <v>83.702474000000009</v>
      </c>
      <c r="E1307">
        <v>8.9931819999999991</v>
      </c>
      <c r="F1307">
        <v>91.875708000000003</v>
      </c>
      <c r="G1307">
        <v>5.962879</v>
      </c>
      <c r="H1307">
        <v>99.326718</v>
      </c>
      <c r="I1307">
        <v>9.8638379999999994</v>
      </c>
    </row>
    <row r="1308" spans="1:9" x14ac:dyDescent="0.25">
      <c r="A1308">
        <v>1307</v>
      </c>
      <c r="B1308">
        <v>77.828384</v>
      </c>
      <c r="C1308">
        <v>7.1508589999999996</v>
      </c>
      <c r="D1308">
        <v>83.702474000000009</v>
      </c>
      <c r="E1308">
        <v>8.9931819999999991</v>
      </c>
      <c r="F1308">
        <v>91.875708000000003</v>
      </c>
      <c r="G1308">
        <v>5.962879</v>
      </c>
    </row>
    <row r="1309" spans="1:9" x14ac:dyDescent="0.25">
      <c r="A1309">
        <v>1308</v>
      </c>
      <c r="B1309">
        <v>77.731617</v>
      </c>
      <c r="C1309">
        <v>7.1358579999999998</v>
      </c>
      <c r="D1309">
        <v>83.702474000000009</v>
      </c>
      <c r="E1309">
        <v>8.9931819999999991</v>
      </c>
      <c r="F1309">
        <v>91.875708000000003</v>
      </c>
      <c r="G1309">
        <v>5.962879</v>
      </c>
    </row>
    <row r="1310" spans="1:9" x14ac:dyDescent="0.25">
      <c r="A1310">
        <v>1309</v>
      </c>
      <c r="B1310">
        <v>77.731617</v>
      </c>
      <c r="C1310">
        <v>7.1358579999999998</v>
      </c>
      <c r="D1310">
        <v>83.702474000000009</v>
      </c>
      <c r="E1310">
        <v>8.9931819999999991</v>
      </c>
      <c r="F1310">
        <v>91.875708000000003</v>
      </c>
      <c r="G1310">
        <v>5.962879</v>
      </c>
    </row>
    <row r="1311" spans="1:9" x14ac:dyDescent="0.25">
      <c r="A1311">
        <v>1310</v>
      </c>
      <c r="B1311">
        <v>77.731617</v>
      </c>
      <c r="C1311">
        <v>7.1358579999999998</v>
      </c>
      <c r="D1311">
        <v>83.702474000000009</v>
      </c>
      <c r="E1311">
        <v>8.9931819999999991</v>
      </c>
      <c r="F1311">
        <v>91.875708000000003</v>
      </c>
      <c r="G1311">
        <v>5.962879</v>
      </c>
    </row>
    <row r="1312" spans="1:9" x14ac:dyDescent="0.25">
      <c r="A1312">
        <v>1311</v>
      </c>
      <c r="B1312">
        <v>77.731617</v>
      </c>
      <c r="C1312">
        <v>7.1358579999999998</v>
      </c>
      <c r="D1312">
        <v>83.702474000000009</v>
      </c>
      <c r="E1312">
        <v>8.9931819999999991</v>
      </c>
      <c r="F1312">
        <v>91.875708000000003</v>
      </c>
      <c r="G1312">
        <v>5.962879</v>
      </c>
    </row>
    <row r="1313" spans="1:15" x14ac:dyDescent="0.25">
      <c r="A1313">
        <v>1312</v>
      </c>
      <c r="B1313">
        <v>77.731617</v>
      </c>
      <c r="C1313">
        <v>7.1358579999999998</v>
      </c>
      <c r="D1313">
        <v>83.697879</v>
      </c>
      <c r="E1313">
        <v>8.9676270000000002</v>
      </c>
      <c r="F1313">
        <v>91.875708000000003</v>
      </c>
      <c r="G1313">
        <v>5.962879</v>
      </c>
    </row>
    <row r="1314" spans="1:15" x14ac:dyDescent="0.25">
      <c r="A1314">
        <v>1313</v>
      </c>
      <c r="B1314">
        <v>77.731617</v>
      </c>
      <c r="C1314">
        <v>7.1358579999999998</v>
      </c>
      <c r="F1314">
        <v>91.875708000000003</v>
      </c>
      <c r="G1314">
        <v>5.962879</v>
      </c>
    </row>
    <row r="1315" spans="1:15" x14ac:dyDescent="0.25">
      <c r="A1315">
        <v>1314</v>
      </c>
      <c r="B1315">
        <v>77.731617</v>
      </c>
      <c r="C1315">
        <v>7.1358579999999998</v>
      </c>
      <c r="F1315">
        <v>91.875708000000003</v>
      </c>
      <c r="G1315">
        <v>5.962879</v>
      </c>
    </row>
    <row r="1316" spans="1:15" x14ac:dyDescent="0.25">
      <c r="A1316">
        <v>1315</v>
      </c>
      <c r="B1316">
        <v>77.731617</v>
      </c>
      <c r="C1316">
        <v>7.1358579999999998</v>
      </c>
      <c r="F1316">
        <v>91.875708000000003</v>
      </c>
      <c r="G1316">
        <v>5.962879</v>
      </c>
    </row>
    <row r="1317" spans="1:15" x14ac:dyDescent="0.25">
      <c r="A1317">
        <v>1316</v>
      </c>
      <c r="B1317">
        <v>77.731617</v>
      </c>
      <c r="C1317">
        <v>7.1358579999999998</v>
      </c>
      <c r="F1317">
        <v>91.875708000000003</v>
      </c>
      <c r="G1317">
        <v>5.962879</v>
      </c>
    </row>
    <row r="1318" spans="1:15" x14ac:dyDescent="0.25">
      <c r="A1318">
        <v>1317</v>
      </c>
      <c r="B1318">
        <v>77.731617</v>
      </c>
      <c r="C1318">
        <v>7.1358579999999998</v>
      </c>
      <c r="F1318">
        <v>91.875708000000003</v>
      </c>
      <c r="G1318">
        <v>5.962879</v>
      </c>
    </row>
    <row r="1319" spans="1:15" x14ac:dyDescent="0.25">
      <c r="A1319">
        <v>1318</v>
      </c>
      <c r="B1319">
        <v>77.731617</v>
      </c>
      <c r="C1319">
        <v>7.1358579999999998</v>
      </c>
      <c r="F1319">
        <v>91.875708000000003</v>
      </c>
      <c r="G1319">
        <v>5.962879</v>
      </c>
    </row>
    <row r="1320" spans="1:15" x14ac:dyDescent="0.25">
      <c r="A1320">
        <v>1319</v>
      </c>
      <c r="B1320">
        <v>77.731617</v>
      </c>
      <c r="C1320">
        <v>7.1358579999999998</v>
      </c>
      <c r="F1320">
        <v>91.875708000000003</v>
      </c>
      <c r="G1320">
        <v>5.962879</v>
      </c>
    </row>
    <row r="1321" spans="1:15" x14ac:dyDescent="0.25">
      <c r="A1321">
        <v>1320</v>
      </c>
      <c r="B1321">
        <v>77.731617</v>
      </c>
      <c r="C1321">
        <v>7.1358579999999998</v>
      </c>
      <c r="F1321">
        <v>91.875708000000003</v>
      </c>
      <c r="G1321">
        <v>5.962879</v>
      </c>
    </row>
    <row r="1322" spans="1:15" x14ac:dyDescent="0.25">
      <c r="A1322">
        <v>1321</v>
      </c>
      <c r="B1322">
        <v>77.731617</v>
      </c>
      <c r="C1322">
        <v>7.1358579999999998</v>
      </c>
      <c r="F1322">
        <v>91.875708000000003</v>
      </c>
      <c r="G1322">
        <v>5.962879</v>
      </c>
    </row>
    <row r="1323" spans="1:15" x14ac:dyDescent="0.25">
      <c r="A1323">
        <v>1322</v>
      </c>
      <c r="B1323">
        <v>77.731617</v>
      </c>
      <c r="C1323">
        <v>7.1358579999999998</v>
      </c>
      <c r="F1323">
        <v>91.875708000000003</v>
      </c>
      <c r="G1323">
        <v>5.962879</v>
      </c>
    </row>
    <row r="1324" spans="1:15" x14ac:dyDescent="0.25">
      <c r="A1324">
        <v>1323</v>
      </c>
      <c r="B1324">
        <v>77.731617</v>
      </c>
      <c r="C1324">
        <v>7.1358579999999998</v>
      </c>
      <c r="D1324">
        <v>73.982727000000011</v>
      </c>
      <c r="E1324">
        <v>9.6448979999999995</v>
      </c>
      <c r="F1324">
        <v>91.930152000000007</v>
      </c>
      <c r="G1324">
        <v>6.1582319999999999</v>
      </c>
      <c r="N1324">
        <v>84.12858700000001</v>
      </c>
      <c r="O1324">
        <v>9.3844949999999994</v>
      </c>
    </row>
    <row r="1325" spans="1:15" x14ac:dyDescent="0.25">
      <c r="A1325">
        <v>1324</v>
      </c>
      <c r="B1325">
        <v>77.731617</v>
      </c>
      <c r="C1325">
        <v>7.1358579999999998</v>
      </c>
      <c r="D1325">
        <v>73.865202000000011</v>
      </c>
      <c r="E1325">
        <v>9.5796460000000003</v>
      </c>
      <c r="F1325">
        <v>91.930152000000007</v>
      </c>
      <c r="G1325">
        <v>6.1582319999999999</v>
      </c>
      <c r="N1325">
        <v>84.093990000000005</v>
      </c>
      <c r="O1325">
        <v>9.3841409999999996</v>
      </c>
    </row>
    <row r="1326" spans="1:15" x14ac:dyDescent="0.25">
      <c r="A1326">
        <v>1325</v>
      </c>
      <c r="B1326">
        <v>77.731617</v>
      </c>
      <c r="C1326">
        <v>7.1358579999999998</v>
      </c>
      <c r="D1326">
        <v>73.865202000000011</v>
      </c>
      <c r="E1326">
        <v>9.5796460000000003</v>
      </c>
      <c r="N1326">
        <v>84.093990000000005</v>
      </c>
      <c r="O1326">
        <v>9.3841409999999996</v>
      </c>
    </row>
    <row r="1327" spans="1:15" x14ac:dyDescent="0.25">
      <c r="A1327">
        <v>1326</v>
      </c>
      <c r="B1327">
        <v>77.731617</v>
      </c>
      <c r="C1327">
        <v>7.1358579999999998</v>
      </c>
      <c r="D1327">
        <v>73.865202000000011</v>
      </c>
      <c r="E1327">
        <v>9.5796460000000003</v>
      </c>
      <c r="N1327">
        <v>84.093990000000005</v>
      </c>
      <c r="O1327">
        <v>9.3841409999999996</v>
      </c>
    </row>
    <row r="1328" spans="1:15" x14ac:dyDescent="0.25">
      <c r="A1328">
        <v>1327</v>
      </c>
      <c r="B1328">
        <v>77.731617</v>
      </c>
      <c r="C1328">
        <v>7.1358579999999998</v>
      </c>
      <c r="D1328">
        <v>73.865202000000011</v>
      </c>
      <c r="E1328">
        <v>9.5796460000000003</v>
      </c>
      <c r="N1328">
        <v>84.093990000000005</v>
      </c>
      <c r="O1328">
        <v>9.3841409999999996</v>
      </c>
    </row>
    <row r="1329" spans="1:15" x14ac:dyDescent="0.25">
      <c r="A1329">
        <v>1328</v>
      </c>
      <c r="B1329">
        <v>77.828384</v>
      </c>
      <c r="C1329">
        <v>7.1508589999999996</v>
      </c>
      <c r="D1329">
        <v>73.865202000000011</v>
      </c>
      <c r="E1329">
        <v>9.5796460000000003</v>
      </c>
      <c r="N1329">
        <v>84.093990000000005</v>
      </c>
      <c r="O1329">
        <v>9.3841409999999996</v>
      </c>
    </row>
    <row r="1330" spans="1:15" x14ac:dyDescent="0.25">
      <c r="A1330">
        <v>1329</v>
      </c>
      <c r="B1330">
        <v>77.828384</v>
      </c>
      <c r="C1330">
        <v>7.1508589999999996</v>
      </c>
      <c r="D1330">
        <v>73.865202000000011</v>
      </c>
      <c r="E1330">
        <v>9.5796460000000003</v>
      </c>
      <c r="N1330">
        <v>84.093990000000005</v>
      </c>
      <c r="O1330">
        <v>9.3841409999999996</v>
      </c>
    </row>
    <row r="1331" spans="1:15" x14ac:dyDescent="0.25">
      <c r="A1331">
        <v>1330</v>
      </c>
      <c r="D1331">
        <v>73.865202000000011</v>
      </c>
      <c r="E1331">
        <v>9.5796460000000003</v>
      </c>
      <c r="N1331">
        <v>84.093990000000005</v>
      </c>
      <c r="O1331">
        <v>9.3841409999999996</v>
      </c>
    </row>
    <row r="1332" spans="1:15" x14ac:dyDescent="0.25">
      <c r="A1332">
        <v>1331</v>
      </c>
      <c r="D1332">
        <v>73.865202000000011</v>
      </c>
      <c r="E1332">
        <v>9.5796460000000003</v>
      </c>
      <c r="N1332">
        <v>84.093990000000005</v>
      </c>
      <c r="O1332">
        <v>9.3841409999999996</v>
      </c>
    </row>
    <row r="1333" spans="1:15" x14ac:dyDescent="0.25">
      <c r="A1333">
        <v>1332</v>
      </c>
      <c r="D1333">
        <v>73.865202000000011</v>
      </c>
      <c r="E1333">
        <v>9.5796460000000003</v>
      </c>
      <c r="N1333">
        <v>84.093990000000005</v>
      </c>
      <c r="O1333">
        <v>9.3841409999999996</v>
      </c>
    </row>
    <row r="1334" spans="1:15" x14ac:dyDescent="0.25">
      <c r="A1334">
        <v>1333</v>
      </c>
      <c r="D1334">
        <v>73.865202000000011</v>
      </c>
      <c r="E1334">
        <v>9.5796460000000003</v>
      </c>
      <c r="N1334">
        <v>84.093990000000005</v>
      </c>
      <c r="O1334">
        <v>9.3841409999999996</v>
      </c>
    </row>
    <row r="1335" spans="1:15" x14ac:dyDescent="0.25">
      <c r="A1335">
        <v>1334</v>
      </c>
      <c r="D1335">
        <v>73.865202000000011</v>
      </c>
      <c r="E1335">
        <v>9.5796460000000003</v>
      </c>
      <c r="N1335">
        <v>84.093990000000005</v>
      </c>
      <c r="O1335">
        <v>9.3841409999999996</v>
      </c>
    </row>
    <row r="1336" spans="1:15" x14ac:dyDescent="0.25">
      <c r="A1336">
        <v>1335</v>
      </c>
      <c r="D1336">
        <v>73.865202000000011</v>
      </c>
      <c r="E1336">
        <v>9.5796460000000003</v>
      </c>
      <c r="N1336">
        <v>84.093990000000005</v>
      </c>
      <c r="O1336">
        <v>9.3841409999999996</v>
      </c>
    </row>
    <row r="1337" spans="1:15" x14ac:dyDescent="0.25">
      <c r="A1337">
        <v>1336</v>
      </c>
      <c r="D1337">
        <v>73.865202000000011</v>
      </c>
      <c r="E1337">
        <v>9.5796460000000003</v>
      </c>
      <c r="N1337">
        <v>84.093990000000005</v>
      </c>
      <c r="O1337">
        <v>9.3841409999999996</v>
      </c>
    </row>
    <row r="1338" spans="1:15" x14ac:dyDescent="0.25">
      <c r="A1338">
        <v>1337</v>
      </c>
      <c r="B1338">
        <v>71.146667000000008</v>
      </c>
      <c r="C1338">
        <v>7.213889</v>
      </c>
      <c r="D1338">
        <v>73.865202000000011</v>
      </c>
      <c r="E1338">
        <v>9.5796460000000003</v>
      </c>
      <c r="N1338">
        <v>84.093990000000005</v>
      </c>
      <c r="O1338">
        <v>9.3841409999999996</v>
      </c>
    </row>
    <row r="1339" spans="1:15" x14ac:dyDescent="0.25">
      <c r="A1339">
        <v>1338</v>
      </c>
      <c r="B1339">
        <v>71.075556000000006</v>
      </c>
      <c r="C1339">
        <v>7.2825249999999997</v>
      </c>
      <c r="D1339">
        <v>73.865202000000011</v>
      </c>
      <c r="E1339">
        <v>9.5796460000000003</v>
      </c>
      <c r="N1339">
        <v>84.093990000000005</v>
      </c>
      <c r="O1339">
        <v>9.3841409999999996</v>
      </c>
    </row>
    <row r="1340" spans="1:15" x14ac:dyDescent="0.25">
      <c r="A1340">
        <v>1339</v>
      </c>
      <c r="B1340">
        <v>71.075556000000006</v>
      </c>
      <c r="C1340">
        <v>7.2825249999999997</v>
      </c>
      <c r="D1340">
        <v>73.865202000000011</v>
      </c>
      <c r="E1340">
        <v>9.5796460000000003</v>
      </c>
      <c r="N1340">
        <v>84.093990000000005</v>
      </c>
      <c r="O1340">
        <v>9.3841409999999996</v>
      </c>
    </row>
    <row r="1341" spans="1:15" x14ac:dyDescent="0.25">
      <c r="A1341">
        <v>1340</v>
      </c>
      <c r="B1341">
        <v>71.075556000000006</v>
      </c>
      <c r="C1341">
        <v>7.2825249999999997</v>
      </c>
      <c r="D1341">
        <v>73.865202000000011</v>
      </c>
      <c r="E1341">
        <v>9.5796460000000003</v>
      </c>
      <c r="N1341">
        <v>84.093990000000005</v>
      </c>
      <c r="O1341">
        <v>9.3841409999999996</v>
      </c>
    </row>
    <row r="1342" spans="1:15" x14ac:dyDescent="0.25">
      <c r="A1342">
        <v>1341</v>
      </c>
      <c r="B1342">
        <v>71.075556000000006</v>
      </c>
      <c r="C1342">
        <v>7.2825249999999997</v>
      </c>
      <c r="D1342">
        <v>73.865202000000011</v>
      </c>
      <c r="E1342">
        <v>9.5796460000000003</v>
      </c>
      <c r="L1342">
        <v>79.268485000000013</v>
      </c>
      <c r="M1342">
        <v>6.6419699999999997</v>
      </c>
      <c r="N1342">
        <v>84.093990000000005</v>
      </c>
      <c r="O1342">
        <v>9.3841409999999996</v>
      </c>
    </row>
    <row r="1343" spans="1:15" x14ac:dyDescent="0.25">
      <c r="A1343">
        <v>1342</v>
      </c>
      <c r="B1343">
        <v>71.075556000000006</v>
      </c>
      <c r="C1343">
        <v>7.2825249999999997</v>
      </c>
      <c r="D1343">
        <v>73.865202000000011</v>
      </c>
      <c r="E1343">
        <v>9.5796460000000003</v>
      </c>
      <c r="L1343">
        <v>79.248788000000005</v>
      </c>
      <c r="M1343">
        <v>6.6471210000000003</v>
      </c>
      <c r="N1343">
        <v>84.093990000000005</v>
      </c>
      <c r="O1343">
        <v>9.3841409999999996</v>
      </c>
    </row>
    <row r="1344" spans="1:15" x14ac:dyDescent="0.25">
      <c r="A1344">
        <v>1343</v>
      </c>
      <c r="B1344">
        <v>71.075556000000006</v>
      </c>
      <c r="C1344">
        <v>7.2825249999999997</v>
      </c>
      <c r="D1344">
        <v>73.865202000000011</v>
      </c>
      <c r="E1344">
        <v>9.5796460000000003</v>
      </c>
      <c r="L1344">
        <v>79.248788000000005</v>
      </c>
      <c r="M1344">
        <v>6.6471210000000003</v>
      </c>
      <c r="N1344">
        <v>84.093990000000005</v>
      </c>
      <c r="O1344">
        <v>9.3841409999999996</v>
      </c>
    </row>
    <row r="1345" spans="1:15" x14ac:dyDescent="0.25">
      <c r="A1345">
        <v>1344</v>
      </c>
      <c r="B1345">
        <v>71.075556000000006</v>
      </c>
      <c r="C1345">
        <v>7.2825249999999997</v>
      </c>
      <c r="D1345">
        <v>73.865202000000011</v>
      </c>
      <c r="E1345">
        <v>9.5796460000000003</v>
      </c>
      <c r="L1345">
        <v>79.248788000000005</v>
      </c>
      <c r="M1345">
        <v>6.6471210000000003</v>
      </c>
      <c r="N1345">
        <v>84.093990000000005</v>
      </c>
      <c r="O1345">
        <v>9.3841409999999996</v>
      </c>
    </row>
    <row r="1346" spans="1:15" x14ac:dyDescent="0.25">
      <c r="A1346">
        <v>1345</v>
      </c>
      <c r="B1346">
        <v>71.075556000000006</v>
      </c>
      <c r="C1346">
        <v>7.2825249999999997</v>
      </c>
      <c r="D1346">
        <v>73.865202000000011</v>
      </c>
      <c r="E1346">
        <v>9.5796460000000003</v>
      </c>
      <c r="L1346">
        <v>79.248788000000005</v>
      </c>
      <c r="M1346">
        <v>6.6471210000000003</v>
      </c>
      <c r="N1346">
        <v>84.093990000000005</v>
      </c>
      <c r="O1346">
        <v>9.3841409999999996</v>
      </c>
    </row>
    <row r="1347" spans="1:15" x14ac:dyDescent="0.25">
      <c r="A1347">
        <v>1346</v>
      </c>
      <c r="B1347">
        <v>71.075556000000006</v>
      </c>
      <c r="C1347">
        <v>7.2825249999999997</v>
      </c>
      <c r="D1347">
        <v>73.865202000000011</v>
      </c>
      <c r="E1347">
        <v>9.5796460000000003</v>
      </c>
      <c r="L1347">
        <v>79.248788000000005</v>
      </c>
      <c r="M1347">
        <v>6.6471210000000003</v>
      </c>
      <c r="N1347">
        <v>84.093990000000005</v>
      </c>
      <c r="O1347">
        <v>9.3841409999999996</v>
      </c>
    </row>
    <row r="1348" spans="1:15" x14ac:dyDescent="0.25">
      <c r="A1348">
        <v>1347</v>
      </c>
      <c r="B1348">
        <v>71.075556000000006</v>
      </c>
      <c r="C1348">
        <v>7.2825249999999997</v>
      </c>
      <c r="D1348">
        <v>73.982727000000011</v>
      </c>
      <c r="E1348">
        <v>9.6448979999999995</v>
      </c>
      <c r="L1348">
        <v>79.248788000000005</v>
      </c>
      <c r="M1348">
        <v>6.6471210000000003</v>
      </c>
      <c r="N1348">
        <v>84.093990000000005</v>
      </c>
      <c r="O1348">
        <v>9.3841409999999996</v>
      </c>
    </row>
    <row r="1349" spans="1:15" x14ac:dyDescent="0.25">
      <c r="A1349">
        <v>1348</v>
      </c>
      <c r="B1349">
        <v>71.075556000000006</v>
      </c>
      <c r="C1349">
        <v>7.2825249999999997</v>
      </c>
      <c r="D1349">
        <v>73.982727000000011</v>
      </c>
      <c r="E1349">
        <v>9.6448979999999995</v>
      </c>
      <c r="L1349">
        <v>79.248788000000005</v>
      </c>
      <c r="M1349">
        <v>6.6471210000000003</v>
      </c>
      <c r="N1349">
        <v>84.093990000000005</v>
      </c>
      <c r="O1349">
        <v>9.3841409999999996</v>
      </c>
    </row>
    <row r="1350" spans="1:15" x14ac:dyDescent="0.25">
      <c r="A1350">
        <v>1349</v>
      </c>
      <c r="B1350">
        <v>71.075556000000006</v>
      </c>
      <c r="C1350">
        <v>7.2825249999999997</v>
      </c>
      <c r="L1350">
        <v>79.248788000000005</v>
      </c>
      <c r="M1350">
        <v>6.6471210000000003</v>
      </c>
      <c r="N1350">
        <v>84.093990000000005</v>
      </c>
      <c r="O1350">
        <v>9.3841409999999996</v>
      </c>
    </row>
    <row r="1351" spans="1:15" x14ac:dyDescent="0.25">
      <c r="A1351">
        <v>1350</v>
      </c>
      <c r="B1351">
        <v>71.075556000000006</v>
      </c>
      <c r="C1351">
        <v>7.2825249999999997</v>
      </c>
      <c r="L1351">
        <v>79.248788000000005</v>
      </c>
      <c r="M1351">
        <v>6.6471210000000003</v>
      </c>
      <c r="N1351">
        <v>84.12858700000001</v>
      </c>
      <c r="O1351">
        <v>9.3844949999999994</v>
      </c>
    </row>
    <row r="1352" spans="1:15" x14ac:dyDescent="0.25">
      <c r="A1352">
        <v>1351</v>
      </c>
      <c r="B1352">
        <v>71.075556000000006</v>
      </c>
      <c r="C1352">
        <v>7.2825249999999997</v>
      </c>
      <c r="L1352">
        <v>79.248788000000005</v>
      </c>
      <c r="M1352">
        <v>6.6471210000000003</v>
      </c>
    </row>
    <row r="1353" spans="1:15" x14ac:dyDescent="0.25">
      <c r="A1353">
        <v>1352</v>
      </c>
      <c r="B1353">
        <v>71.075556000000006</v>
      </c>
      <c r="C1353">
        <v>7.2825249999999997</v>
      </c>
      <c r="L1353">
        <v>79.248788000000005</v>
      </c>
      <c r="M1353">
        <v>6.6471210000000003</v>
      </c>
    </row>
    <row r="1354" spans="1:15" x14ac:dyDescent="0.25">
      <c r="A1354">
        <v>1353</v>
      </c>
      <c r="B1354">
        <v>71.075556000000006</v>
      </c>
      <c r="C1354">
        <v>7.2825249999999997</v>
      </c>
      <c r="L1354">
        <v>79.248788000000005</v>
      </c>
      <c r="M1354">
        <v>6.6471210000000003</v>
      </c>
    </row>
    <row r="1355" spans="1:15" x14ac:dyDescent="0.25">
      <c r="A1355">
        <v>1354</v>
      </c>
      <c r="B1355">
        <v>71.075556000000006</v>
      </c>
      <c r="C1355">
        <v>7.2825249999999997</v>
      </c>
      <c r="L1355">
        <v>79.248788000000005</v>
      </c>
      <c r="M1355">
        <v>6.6471210000000003</v>
      </c>
    </row>
    <row r="1356" spans="1:15" x14ac:dyDescent="0.25">
      <c r="A1356">
        <v>1355</v>
      </c>
      <c r="B1356">
        <v>71.075556000000006</v>
      </c>
      <c r="C1356">
        <v>7.2825249999999997</v>
      </c>
      <c r="L1356">
        <v>79.248788000000005</v>
      </c>
      <c r="M1356">
        <v>6.6471210000000003</v>
      </c>
    </row>
    <row r="1357" spans="1:15" x14ac:dyDescent="0.25">
      <c r="A1357">
        <v>1356</v>
      </c>
      <c r="B1357">
        <v>71.075556000000006</v>
      </c>
      <c r="C1357">
        <v>7.2825249999999997</v>
      </c>
      <c r="L1357">
        <v>79.248788000000005</v>
      </c>
      <c r="M1357">
        <v>6.6471210000000003</v>
      </c>
    </row>
    <row r="1358" spans="1:15" x14ac:dyDescent="0.25">
      <c r="A1358">
        <v>1357</v>
      </c>
      <c r="B1358">
        <v>71.075556000000006</v>
      </c>
      <c r="C1358">
        <v>7.2825249999999997</v>
      </c>
      <c r="L1358">
        <v>79.248788000000005</v>
      </c>
      <c r="M1358">
        <v>6.6471210000000003</v>
      </c>
    </row>
    <row r="1359" spans="1:15" x14ac:dyDescent="0.25">
      <c r="A1359">
        <v>1358</v>
      </c>
      <c r="B1359">
        <v>71.075556000000006</v>
      </c>
      <c r="C1359">
        <v>7.2825249999999997</v>
      </c>
      <c r="L1359">
        <v>79.248788000000005</v>
      </c>
      <c r="M1359">
        <v>6.6471210000000003</v>
      </c>
    </row>
    <row r="1360" spans="1:15" x14ac:dyDescent="0.25">
      <c r="A1360">
        <v>1359</v>
      </c>
      <c r="B1360">
        <v>71.075556000000006</v>
      </c>
      <c r="C1360">
        <v>7.2825249999999997</v>
      </c>
      <c r="L1360">
        <v>79.248788000000005</v>
      </c>
      <c r="M1360">
        <v>6.6471210000000003</v>
      </c>
    </row>
    <row r="1361" spans="1:13" x14ac:dyDescent="0.25">
      <c r="A1361">
        <v>1360</v>
      </c>
      <c r="B1361">
        <v>71.075556000000006</v>
      </c>
      <c r="C1361">
        <v>7.2825249999999997</v>
      </c>
      <c r="D1361">
        <v>64.42958800000001</v>
      </c>
      <c r="E1361">
        <v>6.5203150000000001</v>
      </c>
      <c r="L1361">
        <v>79.248788000000005</v>
      </c>
      <c r="M1361">
        <v>6.6471210000000003</v>
      </c>
    </row>
    <row r="1362" spans="1:13" x14ac:dyDescent="0.25">
      <c r="A1362">
        <v>1361</v>
      </c>
      <c r="B1362">
        <v>71.075556000000006</v>
      </c>
      <c r="C1362">
        <v>7.2825249999999997</v>
      </c>
      <c r="D1362">
        <v>64.44046800000001</v>
      </c>
      <c r="E1362">
        <v>6.4834670000000001</v>
      </c>
      <c r="L1362">
        <v>79.248788000000005</v>
      </c>
      <c r="M1362">
        <v>6.6471210000000003</v>
      </c>
    </row>
    <row r="1363" spans="1:13" x14ac:dyDescent="0.25">
      <c r="A1363">
        <v>1362</v>
      </c>
      <c r="B1363">
        <v>71.075556000000006</v>
      </c>
      <c r="C1363">
        <v>7.2825249999999997</v>
      </c>
      <c r="D1363">
        <v>64.44046800000001</v>
      </c>
      <c r="E1363">
        <v>6.4834670000000001</v>
      </c>
      <c r="L1363">
        <v>79.248788000000005</v>
      </c>
      <c r="M1363">
        <v>6.6471210000000003</v>
      </c>
    </row>
    <row r="1364" spans="1:13" x14ac:dyDescent="0.25">
      <c r="A1364">
        <v>1363</v>
      </c>
      <c r="B1364">
        <v>71.075556000000006</v>
      </c>
      <c r="C1364">
        <v>7.2825249999999997</v>
      </c>
      <c r="D1364">
        <v>64.44046800000001</v>
      </c>
      <c r="E1364">
        <v>6.4834670000000001</v>
      </c>
      <c r="L1364">
        <v>79.248788000000005</v>
      </c>
      <c r="M1364">
        <v>6.6471210000000003</v>
      </c>
    </row>
    <row r="1365" spans="1:13" x14ac:dyDescent="0.25">
      <c r="A1365">
        <v>1364</v>
      </c>
      <c r="B1365">
        <v>71.075556000000006</v>
      </c>
      <c r="C1365">
        <v>7.2825249999999997</v>
      </c>
      <c r="D1365">
        <v>64.44046800000001</v>
      </c>
      <c r="E1365">
        <v>6.4834670000000001</v>
      </c>
      <c r="L1365">
        <v>79.248788000000005</v>
      </c>
      <c r="M1365">
        <v>6.6471210000000003</v>
      </c>
    </row>
    <row r="1366" spans="1:13" x14ac:dyDescent="0.25">
      <c r="A1366">
        <v>1365</v>
      </c>
      <c r="B1366">
        <v>71.075556000000006</v>
      </c>
      <c r="C1366">
        <v>7.2825249999999997</v>
      </c>
      <c r="D1366">
        <v>64.44046800000001</v>
      </c>
      <c r="E1366">
        <v>6.4834670000000001</v>
      </c>
      <c r="H1366">
        <v>74.240556000000012</v>
      </c>
      <c r="I1366">
        <v>9.0898990000000008</v>
      </c>
      <c r="L1366">
        <v>79.248788000000005</v>
      </c>
      <c r="M1366">
        <v>6.6471210000000003</v>
      </c>
    </row>
    <row r="1367" spans="1:13" x14ac:dyDescent="0.25">
      <c r="A1367">
        <v>1366</v>
      </c>
      <c r="B1367">
        <v>71.146667000000008</v>
      </c>
      <c r="C1367">
        <v>7.213889</v>
      </c>
      <c r="D1367">
        <v>64.44046800000001</v>
      </c>
      <c r="E1367">
        <v>6.4834670000000001</v>
      </c>
      <c r="H1367">
        <v>74.207778000000005</v>
      </c>
      <c r="I1367">
        <v>9.0909089999999999</v>
      </c>
      <c r="L1367">
        <v>79.248788000000005</v>
      </c>
      <c r="M1367">
        <v>6.6471210000000003</v>
      </c>
    </row>
    <row r="1368" spans="1:13" x14ac:dyDescent="0.25">
      <c r="A1368">
        <v>1367</v>
      </c>
      <c r="D1368">
        <v>64.44046800000001</v>
      </c>
      <c r="E1368">
        <v>6.4834670000000001</v>
      </c>
      <c r="H1368">
        <v>74.207778000000005</v>
      </c>
      <c r="I1368">
        <v>9.0909089999999999</v>
      </c>
      <c r="L1368">
        <v>79.248788000000005</v>
      </c>
      <c r="M1368">
        <v>6.6471210000000003</v>
      </c>
    </row>
    <row r="1369" spans="1:13" x14ac:dyDescent="0.25">
      <c r="A1369">
        <v>1368</v>
      </c>
      <c r="D1369">
        <v>64.44046800000001</v>
      </c>
      <c r="E1369">
        <v>6.4834670000000001</v>
      </c>
      <c r="H1369">
        <v>74.207778000000005</v>
      </c>
      <c r="I1369">
        <v>9.0909089999999999</v>
      </c>
      <c r="L1369">
        <v>79.248788000000005</v>
      </c>
      <c r="M1369">
        <v>6.6471210000000003</v>
      </c>
    </row>
    <row r="1370" spans="1:13" x14ac:dyDescent="0.25">
      <c r="A1370">
        <v>1369</v>
      </c>
      <c r="D1370">
        <v>64.44046800000001</v>
      </c>
      <c r="E1370">
        <v>6.4834670000000001</v>
      </c>
      <c r="H1370">
        <v>74.207778000000005</v>
      </c>
      <c r="I1370">
        <v>9.0909089999999999</v>
      </c>
      <c r="L1370">
        <v>79.248788000000005</v>
      </c>
      <c r="M1370">
        <v>6.6471210000000003</v>
      </c>
    </row>
    <row r="1371" spans="1:13" x14ac:dyDescent="0.25">
      <c r="A1371">
        <v>1370</v>
      </c>
      <c r="D1371">
        <v>64.44046800000001</v>
      </c>
      <c r="E1371">
        <v>6.4834670000000001</v>
      </c>
      <c r="H1371">
        <v>74.207778000000005</v>
      </c>
      <c r="I1371">
        <v>9.0909089999999999</v>
      </c>
      <c r="L1371">
        <v>79.248788000000005</v>
      </c>
      <c r="M1371">
        <v>6.6471210000000003</v>
      </c>
    </row>
    <row r="1372" spans="1:13" x14ac:dyDescent="0.25">
      <c r="A1372">
        <v>1371</v>
      </c>
      <c r="D1372">
        <v>64.44046800000001</v>
      </c>
      <c r="E1372">
        <v>6.4834670000000001</v>
      </c>
      <c r="H1372">
        <v>74.207778000000005</v>
      </c>
      <c r="I1372">
        <v>9.1397980000000008</v>
      </c>
      <c r="L1372">
        <v>79.268485000000013</v>
      </c>
      <c r="M1372">
        <v>6.6419699999999997</v>
      </c>
    </row>
    <row r="1373" spans="1:13" x14ac:dyDescent="0.25">
      <c r="A1373">
        <v>1372</v>
      </c>
      <c r="D1373">
        <v>64.44046800000001</v>
      </c>
      <c r="E1373">
        <v>6.4834670000000001</v>
      </c>
      <c r="H1373">
        <v>74.207778000000005</v>
      </c>
      <c r="I1373">
        <v>9.1397980000000008</v>
      </c>
    </row>
    <row r="1374" spans="1:13" x14ac:dyDescent="0.25">
      <c r="A1374">
        <v>1373</v>
      </c>
      <c r="D1374">
        <v>64.44046800000001</v>
      </c>
      <c r="E1374">
        <v>6.4834670000000001</v>
      </c>
      <c r="H1374">
        <v>74.207778000000005</v>
      </c>
      <c r="I1374">
        <v>9.1397980000000008</v>
      </c>
    </row>
    <row r="1375" spans="1:13" x14ac:dyDescent="0.25">
      <c r="A1375">
        <v>1374</v>
      </c>
      <c r="D1375">
        <v>64.44046800000001</v>
      </c>
      <c r="E1375">
        <v>6.4834670000000001</v>
      </c>
      <c r="H1375">
        <v>74.207778000000005</v>
      </c>
      <c r="I1375">
        <v>9.1397980000000008</v>
      </c>
    </row>
    <row r="1376" spans="1:13" x14ac:dyDescent="0.25">
      <c r="A1376">
        <v>1375</v>
      </c>
      <c r="D1376">
        <v>64.44046800000001</v>
      </c>
      <c r="E1376">
        <v>6.4834670000000001</v>
      </c>
      <c r="H1376">
        <v>74.207778000000005</v>
      </c>
      <c r="I1376">
        <v>9.1397980000000008</v>
      </c>
    </row>
    <row r="1377" spans="1:13" x14ac:dyDescent="0.25">
      <c r="A1377">
        <v>1376</v>
      </c>
      <c r="D1377">
        <v>64.44046800000001</v>
      </c>
      <c r="E1377">
        <v>6.4834670000000001</v>
      </c>
      <c r="H1377">
        <v>74.207778000000005</v>
      </c>
      <c r="I1377">
        <v>9.1397980000000008</v>
      </c>
    </row>
    <row r="1378" spans="1:13" x14ac:dyDescent="0.25">
      <c r="A1378">
        <v>1377</v>
      </c>
      <c r="B1378">
        <v>59.714771000000006</v>
      </c>
      <c r="C1378">
        <v>4.6992070000000004</v>
      </c>
      <c r="D1378">
        <v>64.44046800000001</v>
      </c>
      <c r="E1378">
        <v>6.4834670000000001</v>
      </c>
      <c r="H1378">
        <v>74.207778000000005</v>
      </c>
      <c r="I1378">
        <v>9.1397980000000008</v>
      </c>
    </row>
    <row r="1379" spans="1:13" x14ac:dyDescent="0.25">
      <c r="A1379">
        <v>1378</v>
      </c>
      <c r="B1379">
        <v>59.646225000000008</v>
      </c>
      <c r="C1379">
        <v>4.6880759999999997</v>
      </c>
      <c r="D1379">
        <v>64.44046800000001</v>
      </c>
      <c r="E1379">
        <v>6.4834670000000001</v>
      </c>
      <c r="H1379">
        <v>74.207778000000005</v>
      </c>
      <c r="I1379">
        <v>9.1397980000000008</v>
      </c>
    </row>
    <row r="1380" spans="1:13" x14ac:dyDescent="0.25">
      <c r="A1380">
        <v>1379</v>
      </c>
      <c r="B1380">
        <v>59.646225000000008</v>
      </c>
      <c r="C1380">
        <v>4.6880759999999997</v>
      </c>
      <c r="D1380">
        <v>64.44046800000001</v>
      </c>
      <c r="E1380">
        <v>6.4834670000000001</v>
      </c>
      <c r="H1380">
        <v>74.207778000000005</v>
      </c>
      <c r="I1380">
        <v>9.1397980000000008</v>
      </c>
    </row>
    <row r="1381" spans="1:13" x14ac:dyDescent="0.25">
      <c r="A1381">
        <v>1380</v>
      </c>
      <c r="B1381">
        <v>59.646225000000008</v>
      </c>
      <c r="C1381">
        <v>4.6880759999999997</v>
      </c>
      <c r="D1381">
        <v>64.44046800000001</v>
      </c>
      <c r="E1381">
        <v>6.4834670000000001</v>
      </c>
      <c r="H1381">
        <v>74.207778000000005</v>
      </c>
      <c r="I1381">
        <v>9.1397980000000008</v>
      </c>
    </row>
    <row r="1382" spans="1:13" x14ac:dyDescent="0.25">
      <c r="A1382">
        <v>1381</v>
      </c>
      <c r="B1382">
        <v>59.646225000000008</v>
      </c>
      <c r="C1382">
        <v>4.6880759999999997</v>
      </c>
      <c r="D1382">
        <v>64.44046800000001</v>
      </c>
      <c r="E1382">
        <v>6.4834670000000001</v>
      </c>
      <c r="H1382">
        <v>74.207778000000005</v>
      </c>
      <c r="I1382">
        <v>9.1397980000000008</v>
      </c>
    </row>
    <row r="1383" spans="1:13" x14ac:dyDescent="0.25">
      <c r="A1383">
        <v>1382</v>
      </c>
      <c r="B1383">
        <v>59.646225000000008</v>
      </c>
      <c r="C1383">
        <v>4.6880759999999997</v>
      </c>
      <c r="D1383">
        <v>64.44046800000001</v>
      </c>
      <c r="E1383">
        <v>6.4834670000000001</v>
      </c>
      <c r="H1383">
        <v>74.207778000000005</v>
      </c>
      <c r="I1383">
        <v>9.1397980000000008</v>
      </c>
    </row>
    <row r="1384" spans="1:13" x14ac:dyDescent="0.25">
      <c r="A1384">
        <v>1383</v>
      </c>
      <c r="B1384">
        <v>59.646225000000008</v>
      </c>
      <c r="C1384">
        <v>4.6880759999999997</v>
      </c>
      <c r="D1384">
        <v>64.42958800000001</v>
      </c>
      <c r="E1384">
        <v>6.5203150000000001</v>
      </c>
      <c r="H1384">
        <v>74.207778000000005</v>
      </c>
      <c r="I1384">
        <v>9.1397980000000008</v>
      </c>
    </row>
    <row r="1385" spans="1:13" x14ac:dyDescent="0.25">
      <c r="A1385">
        <v>1384</v>
      </c>
      <c r="B1385">
        <v>59.646225000000008</v>
      </c>
      <c r="C1385">
        <v>4.6880759999999997</v>
      </c>
      <c r="H1385">
        <v>74.207778000000005</v>
      </c>
      <c r="I1385">
        <v>9.1397980000000008</v>
      </c>
    </row>
    <row r="1386" spans="1:13" x14ac:dyDescent="0.25">
      <c r="A1386">
        <v>1385</v>
      </c>
      <c r="B1386">
        <v>59.646225000000008</v>
      </c>
      <c r="C1386">
        <v>4.6880759999999997</v>
      </c>
      <c r="H1386">
        <v>74.207778000000005</v>
      </c>
      <c r="I1386">
        <v>9.1397980000000008</v>
      </c>
    </row>
    <row r="1387" spans="1:13" x14ac:dyDescent="0.25">
      <c r="A1387">
        <v>1386</v>
      </c>
      <c r="B1387">
        <v>59.646225000000008</v>
      </c>
      <c r="C1387">
        <v>4.6880759999999997</v>
      </c>
      <c r="H1387">
        <v>74.207778000000005</v>
      </c>
      <c r="I1387">
        <v>9.1397980000000008</v>
      </c>
      <c r="L1387">
        <v>70.73293000000001</v>
      </c>
      <c r="M1387">
        <v>5.3274749999999997</v>
      </c>
    </row>
    <row r="1388" spans="1:13" x14ac:dyDescent="0.25">
      <c r="A1388">
        <v>1387</v>
      </c>
      <c r="B1388">
        <v>59.646225000000008</v>
      </c>
      <c r="C1388">
        <v>4.6880759999999997</v>
      </c>
      <c r="H1388">
        <v>74.207778000000005</v>
      </c>
      <c r="I1388">
        <v>9.1397980000000008</v>
      </c>
      <c r="L1388">
        <v>70.73293000000001</v>
      </c>
      <c r="M1388">
        <v>5.3274749999999997</v>
      </c>
    </row>
    <row r="1389" spans="1:13" x14ac:dyDescent="0.25">
      <c r="A1389">
        <v>1388</v>
      </c>
      <c r="B1389">
        <v>59.646225000000008</v>
      </c>
      <c r="C1389">
        <v>4.6880759999999997</v>
      </c>
      <c r="H1389">
        <v>74.207778000000005</v>
      </c>
      <c r="I1389">
        <v>9.1397980000000008</v>
      </c>
      <c r="L1389">
        <v>70.73293000000001</v>
      </c>
      <c r="M1389">
        <v>5.3274749999999997</v>
      </c>
    </row>
    <row r="1390" spans="1:13" x14ac:dyDescent="0.25">
      <c r="A1390">
        <v>1389</v>
      </c>
      <c r="B1390">
        <v>59.646225000000008</v>
      </c>
      <c r="C1390">
        <v>4.6880759999999997</v>
      </c>
      <c r="H1390">
        <v>74.207778000000005</v>
      </c>
      <c r="I1390">
        <v>9.1397980000000008</v>
      </c>
      <c r="L1390">
        <v>70.73293000000001</v>
      </c>
      <c r="M1390">
        <v>5.3274749999999997</v>
      </c>
    </row>
    <row r="1391" spans="1:13" x14ac:dyDescent="0.25">
      <c r="A1391">
        <v>1390</v>
      </c>
      <c r="B1391">
        <v>59.646225000000008</v>
      </c>
      <c r="C1391">
        <v>4.6880759999999997</v>
      </c>
      <c r="H1391">
        <v>74.207778000000005</v>
      </c>
      <c r="I1391">
        <v>9.1397980000000008</v>
      </c>
      <c r="L1391">
        <v>70.73293000000001</v>
      </c>
      <c r="M1391">
        <v>5.3274749999999997</v>
      </c>
    </row>
    <row r="1392" spans="1:13" x14ac:dyDescent="0.25">
      <c r="A1392">
        <v>1391</v>
      </c>
      <c r="B1392">
        <v>59.646225000000008</v>
      </c>
      <c r="C1392">
        <v>4.6880759999999997</v>
      </c>
      <c r="H1392">
        <v>74.207778000000005</v>
      </c>
      <c r="I1392">
        <v>9.1397980000000008</v>
      </c>
      <c r="L1392">
        <v>70.73293000000001</v>
      </c>
      <c r="M1392">
        <v>5.3274749999999997</v>
      </c>
    </row>
    <row r="1393" spans="1:13" x14ac:dyDescent="0.25">
      <c r="A1393">
        <v>1392</v>
      </c>
      <c r="B1393">
        <v>59.646225000000008</v>
      </c>
      <c r="C1393">
        <v>4.6880759999999997</v>
      </c>
      <c r="H1393">
        <v>74.207778000000005</v>
      </c>
      <c r="I1393">
        <v>9.1397980000000008</v>
      </c>
      <c r="L1393">
        <v>70.73293000000001</v>
      </c>
      <c r="M1393">
        <v>5.3274749999999997</v>
      </c>
    </row>
    <row r="1394" spans="1:13" x14ac:dyDescent="0.25">
      <c r="A1394">
        <v>1393</v>
      </c>
      <c r="B1394">
        <v>59.646225000000008</v>
      </c>
      <c r="C1394">
        <v>4.6880759999999997</v>
      </c>
      <c r="H1394">
        <v>74.207778000000005</v>
      </c>
      <c r="I1394">
        <v>9.1397980000000008</v>
      </c>
      <c r="L1394">
        <v>70.73293000000001</v>
      </c>
      <c r="M1394">
        <v>5.3274749999999997</v>
      </c>
    </row>
    <row r="1395" spans="1:13" x14ac:dyDescent="0.25">
      <c r="A1395">
        <v>1394</v>
      </c>
      <c r="B1395">
        <v>59.646225000000008</v>
      </c>
      <c r="C1395">
        <v>4.6880759999999997</v>
      </c>
      <c r="H1395">
        <v>74.207778000000005</v>
      </c>
      <c r="I1395">
        <v>9.1397980000000008</v>
      </c>
      <c r="L1395">
        <v>70.73293000000001</v>
      </c>
      <c r="M1395">
        <v>5.3274749999999997</v>
      </c>
    </row>
    <row r="1396" spans="1:13" x14ac:dyDescent="0.25">
      <c r="A1396">
        <v>1395</v>
      </c>
      <c r="B1396">
        <v>59.646225000000008</v>
      </c>
      <c r="C1396">
        <v>4.6880759999999997</v>
      </c>
      <c r="H1396">
        <v>74.207778000000005</v>
      </c>
      <c r="I1396">
        <v>9.1397980000000008</v>
      </c>
      <c r="L1396">
        <v>70.73293000000001</v>
      </c>
      <c r="M1396">
        <v>5.3274749999999997</v>
      </c>
    </row>
    <row r="1397" spans="1:13" x14ac:dyDescent="0.25">
      <c r="A1397">
        <v>1396</v>
      </c>
      <c r="B1397">
        <v>59.646225000000008</v>
      </c>
      <c r="C1397">
        <v>4.6880759999999997</v>
      </c>
      <c r="H1397">
        <v>74.207778000000005</v>
      </c>
      <c r="I1397">
        <v>9.1397980000000008</v>
      </c>
      <c r="L1397">
        <v>70.73293000000001</v>
      </c>
      <c r="M1397">
        <v>5.3274749999999997</v>
      </c>
    </row>
    <row r="1398" spans="1:13" x14ac:dyDescent="0.25">
      <c r="A1398">
        <v>1397</v>
      </c>
      <c r="B1398">
        <v>59.646225000000008</v>
      </c>
      <c r="C1398">
        <v>4.6880759999999997</v>
      </c>
      <c r="H1398">
        <v>74.207778000000005</v>
      </c>
      <c r="I1398">
        <v>9.1397980000000008</v>
      </c>
      <c r="L1398">
        <v>70.73293000000001</v>
      </c>
      <c r="M1398">
        <v>5.3274749999999997</v>
      </c>
    </row>
    <row r="1399" spans="1:13" x14ac:dyDescent="0.25">
      <c r="A1399">
        <v>1398</v>
      </c>
      <c r="B1399">
        <v>59.646225000000008</v>
      </c>
      <c r="C1399">
        <v>4.6880759999999997</v>
      </c>
      <c r="D1399">
        <v>53.187137000000007</v>
      </c>
      <c r="E1399">
        <v>7.3437479999999997</v>
      </c>
      <c r="H1399">
        <v>74.207778000000005</v>
      </c>
      <c r="I1399">
        <v>9.1397980000000008</v>
      </c>
      <c r="L1399">
        <v>70.73293000000001</v>
      </c>
      <c r="M1399">
        <v>5.3274749999999997</v>
      </c>
    </row>
    <row r="1400" spans="1:13" x14ac:dyDescent="0.25">
      <c r="A1400">
        <v>1399</v>
      </c>
      <c r="B1400">
        <v>59.646225000000008</v>
      </c>
      <c r="C1400">
        <v>4.6880759999999997</v>
      </c>
      <c r="D1400">
        <v>53.20393700000001</v>
      </c>
      <c r="E1400">
        <v>7.3313280000000001</v>
      </c>
      <c r="H1400">
        <v>74.240556000000012</v>
      </c>
      <c r="I1400">
        <v>9.0898990000000008</v>
      </c>
      <c r="L1400">
        <v>70.73293000000001</v>
      </c>
      <c r="M1400">
        <v>5.3274749999999997</v>
      </c>
    </row>
    <row r="1401" spans="1:13" x14ac:dyDescent="0.25">
      <c r="A1401">
        <v>1400</v>
      </c>
      <c r="B1401">
        <v>59.646225000000008</v>
      </c>
      <c r="C1401">
        <v>4.6880759999999997</v>
      </c>
      <c r="D1401">
        <v>53.20393700000001</v>
      </c>
      <c r="E1401">
        <v>7.3812150000000001</v>
      </c>
      <c r="H1401">
        <v>74.240556000000012</v>
      </c>
      <c r="I1401">
        <v>9.0898990000000008</v>
      </c>
      <c r="L1401">
        <v>70.73293000000001</v>
      </c>
      <c r="M1401">
        <v>5.3274749999999997</v>
      </c>
    </row>
    <row r="1402" spans="1:13" x14ac:dyDescent="0.25">
      <c r="A1402">
        <v>1401</v>
      </c>
      <c r="B1402">
        <v>59.646225000000008</v>
      </c>
      <c r="C1402">
        <v>4.6880759999999997</v>
      </c>
      <c r="D1402">
        <v>53.20393700000001</v>
      </c>
      <c r="E1402">
        <v>7.3812150000000001</v>
      </c>
      <c r="L1402">
        <v>70.73293000000001</v>
      </c>
      <c r="M1402">
        <v>5.3274749999999997</v>
      </c>
    </row>
    <row r="1403" spans="1:13" x14ac:dyDescent="0.25">
      <c r="A1403">
        <v>1402</v>
      </c>
      <c r="B1403">
        <v>59.646225000000008</v>
      </c>
      <c r="C1403">
        <v>4.6880759999999997</v>
      </c>
      <c r="D1403">
        <v>53.20393700000001</v>
      </c>
      <c r="E1403">
        <v>7.3812150000000001</v>
      </c>
      <c r="L1403">
        <v>70.73293000000001</v>
      </c>
      <c r="M1403">
        <v>5.3274749999999997</v>
      </c>
    </row>
    <row r="1404" spans="1:13" x14ac:dyDescent="0.25">
      <c r="A1404">
        <v>1403</v>
      </c>
      <c r="B1404">
        <v>59.646225000000008</v>
      </c>
      <c r="C1404">
        <v>4.6880759999999997</v>
      </c>
      <c r="D1404">
        <v>53.20393700000001</v>
      </c>
      <c r="E1404">
        <v>7.3812150000000001</v>
      </c>
      <c r="L1404">
        <v>70.73293000000001</v>
      </c>
      <c r="M1404">
        <v>5.3274749999999997</v>
      </c>
    </row>
    <row r="1405" spans="1:13" x14ac:dyDescent="0.25">
      <c r="A1405">
        <v>1404</v>
      </c>
      <c r="B1405">
        <v>59.646225000000008</v>
      </c>
      <c r="C1405">
        <v>4.6880759999999997</v>
      </c>
      <c r="D1405">
        <v>53.20393700000001</v>
      </c>
      <c r="E1405">
        <v>7.3812150000000001</v>
      </c>
      <c r="L1405">
        <v>70.73293000000001</v>
      </c>
      <c r="M1405">
        <v>5.3274749999999997</v>
      </c>
    </row>
    <row r="1406" spans="1:13" x14ac:dyDescent="0.25">
      <c r="A1406">
        <v>1405</v>
      </c>
      <c r="B1406">
        <v>59.646225000000008</v>
      </c>
      <c r="C1406">
        <v>4.6880759999999997</v>
      </c>
      <c r="D1406">
        <v>53.20393700000001</v>
      </c>
      <c r="E1406">
        <v>7.3812150000000001</v>
      </c>
      <c r="L1406">
        <v>70.73293000000001</v>
      </c>
      <c r="M1406">
        <v>5.3274749999999997</v>
      </c>
    </row>
    <row r="1407" spans="1:13" x14ac:dyDescent="0.25">
      <c r="A1407">
        <v>1406</v>
      </c>
      <c r="B1407">
        <v>59.714771000000006</v>
      </c>
      <c r="C1407">
        <v>4.6992070000000004</v>
      </c>
      <c r="D1407">
        <v>53.20393700000001</v>
      </c>
      <c r="E1407">
        <v>7.3812150000000001</v>
      </c>
      <c r="L1407">
        <v>70.73293000000001</v>
      </c>
      <c r="M1407">
        <v>5.3274749999999997</v>
      </c>
    </row>
    <row r="1408" spans="1:13" x14ac:dyDescent="0.25">
      <c r="A1408">
        <v>1407</v>
      </c>
      <c r="D1408">
        <v>53.20393700000001</v>
      </c>
      <c r="E1408">
        <v>7.3812150000000001</v>
      </c>
      <c r="L1408">
        <v>70.73293000000001</v>
      </c>
      <c r="M1408">
        <v>5.3274749999999997</v>
      </c>
    </row>
    <row r="1409" spans="1:15" x14ac:dyDescent="0.25">
      <c r="A1409">
        <v>1408</v>
      </c>
      <c r="D1409">
        <v>53.20393700000001</v>
      </c>
      <c r="E1409">
        <v>7.3812150000000001</v>
      </c>
      <c r="L1409">
        <v>70.73293000000001</v>
      </c>
      <c r="M1409">
        <v>5.3274749999999997</v>
      </c>
    </row>
    <row r="1410" spans="1:15" x14ac:dyDescent="0.25">
      <c r="A1410">
        <v>1409</v>
      </c>
      <c r="D1410">
        <v>53.20393700000001</v>
      </c>
      <c r="E1410">
        <v>7.3812150000000001</v>
      </c>
      <c r="L1410">
        <v>70.73293000000001</v>
      </c>
      <c r="M1410">
        <v>5.3274749999999997</v>
      </c>
    </row>
    <row r="1411" spans="1:15" x14ac:dyDescent="0.25">
      <c r="A1411">
        <v>1410</v>
      </c>
      <c r="D1411">
        <v>53.20393700000001</v>
      </c>
      <c r="E1411">
        <v>7.3812150000000001</v>
      </c>
      <c r="L1411">
        <v>70.73293000000001</v>
      </c>
      <c r="M1411">
        <v>5.3274749999999997</v>
      </c>
      <c r="N1411">
        <v>63.60646400000001</v>
      </c>
      <c r="O1411">
        <v>8.1750670000000003</v>
      </c>
    </row>
    <row r="1412" spans="1:15" x14ac:dyDescent="0.25">
      <c r="A1412">
        <v>1411</v>
      </c>
      <c r="D1412">
        <v>53.20393700000001</v>
      </c>
      <c r="E1412">
        <v>7.3812150000000001</v>
      </c>
      <c r="L1412">
        <v>70.73293000000001</v>
      </c>
      <c r="M1412">
        <v>5.3274749999999997</v>
      </c>
      <c r="N1412">
        <v>63.691398000000007</v>
      </c>
      <c r="O1412">
        <v>8.2290240000000008</v>
      </c>
    </row>
    <row r="1413" spans="1:15" x14ac:dyDescent="0.25">
      <c r="A1413">
        <v>1412</v>
      </c>
      <c r="D1413">
        <v>53.20393700000001</v>
      </c>
      <c r="E1413">
        <v>7.3812150000000001</v>
      </c>
      <c r="L1413">
        <v>70.73293000000001</v>
      </c>
      <c r="M1413">
        <v>5.3274749999999997</v>
      </c>
      <c r="N1413">
        <v>63.691398000000007</v>
      </c>
      <c r="O1413">
        <v>8.2290240000000008</v>
      </c>
    </row>
    <row r="1414" spans="1:15" x14ac:dyDescent="0.25">
      <c r="A1414">
        <v>1413</v>
      </c>
      <c r="D1414">
        <v>53.20393700000001</v>
      </c>
      <c r="E1414">
        <v>7.3812150000000001</v>
      </c>
      <c r="L1414">
        <v>70.73293000000001</v>
      </c>
      <c r="M1414">
        <v>5.3274749999999997</v>
      </c>
      <c r="N1414">
        <v>63.691398000000007</v>
      </c>
      <c r="O1414">
        <v>8.2290240000000008</v>
      </c>
    </row>
    <row r="1415" spans="1:15" x14ac:dyDescent="0.25">
      <c r="A1415">
        <v>1414</v>
      </c>
      <c r="D1415">
        <v>53.20393700000001</v>
      </c>
      <c r="E1415">
        <v>7.3812150000000001</v>
      </c>
      <c r="L1415">
        <v>70.73293000000001</v>
      </c>
      <c r="M1415">
        <v>5.3274749999999997</v>
      </c>
      <c r="N1415">
        <v>63.691398000000007</v>
      </c>
      <c r="O1415">
        <v>8.2290240000000008</v>
      </c>
    </row>
    <row r="1416" spans="1:15" x14ac:dyDescent="0.25">
      <c r="A1416">
        <v>1415</v>
      </c>
      <c r="D1416">
        <v>53.20393700000001</v>
      </c>
      <c r="E1416">
        <v>7.3812150000000001</v>
      </c>
      <c r="L1416">
        <v>70.73293000000001</v>
      </c>
      <c r="M1416">
        <v>5.3274749999999997</v>
      </c>
      <c r="N1416">
        <v>63.691398000000007</v>
      </c>
      <c r="O1416">
        <v>8.2290240000000008</v>
      </c>
    </row>
    <row r="1417" spans="1:15" x14ac:dyDescent="0.25">
      <c r="A1417">
        <v>1416</v>
      </c>
      <c r="D1417">
        <v>53.20393700000001</v>
      </c>
      <c r="E1417">
        <v>7.3812150000000001</v>
      </c>
      <c r="L1417">
        <v>70.73293000000001</v>
      </c>
      <c r="M1417">
        <v>5.3274749999999997</v>
      </c>
      <c r="N1417">
        <v>63.691398000000007</v>
      </c>
      <c r="O1417">
        <v>8.2290240000000008</v>
      </c>
    </row>
    <row r="1418" spans="1:15" x14ac:dyDescent="0.25">
      <c r="A1418">
        <v>1417</v>
      </c>
      <c r="D1418">
        <v>53.20393700000001</v>
      </c>
      <c r="E1418">
        <v>7.3812150000000001</v>
      </c>
      <c r="L1418">
        <v>70.73293000000001</v>
      </c>
      <c r="M1418">
        <v>5.3274749999999997</v>
      </c>
      <c r="N1418">
        <v>63.691398000000007</v>
      </c>
      <c r="O1418">
        <v>8.2290240000000008</v>
      </c>
    </row>
    <row r="1419" spans="1:15" x14ac:dyDescent="0.25">
      <c r="A1419">
        <v>1418</v>
      </c>
      <c r="D1419">
        <v>53.20393700000001</v>
      </c>
      <c r="E1419">
        <v>7.3812150000000001</v>
      </c>
      <c r="L1419">
        <v>70.73293000000001</v>
      </c>
      <c r="M1419">
        <v>5.3274749999999997</v>
      </c>
      <c r="N1419">
        <v>63.691398000000007</v>
      </c>
      <c r="O1419">
        <v>8.2290240000000008</v>
      </c>
    </row>
    <row r="1420" spans="1:15" x14ac:dyDescent="0.25">
      <c r="A1420">
        <v>1419</v>
      </c>
      <c r="D1420">
        <v>53.20393700000001</v>
      </c>
      <c r="E1420">
        <v>7.3812150000000001</v>
      </c>
      <c r="L1420">
        <v>70.73293000000001</v>
      </c>
      <c r="M1420">
        <v>5.3274749999999997</v>
      </c>
      <c r="N1420">
        <v>63.691398000000007</v>
      </c>
      <c r="O1420">
        <v>8.2290240000000008</v>
      </c>
    </row>
    <row r="1421" spans="1:15" x14ac:dyDescent="0.25">
      <c r="A1421">
        <v>1420</v>
      </c>
      <c r="B1421">
        <v>48.113472000000009</v>
      </c>
      <c r="C1421">
        <v>7.2027469999999996</v>
      </c>
      <c r="D1421">
        <v>53.20393700000001</v>
      </c>
      <c r="E1421">
        <v>7.3812150000000001</v>
      </c>
      <c r="N1421">
        <v>63.691398000000007</v>
      </c>
      <c r="O1421">
        <v>8.2290240000000008</v>
      </c>
    </row>
    <row r="1422" spans="1:15" x14ac:dyDescent="0.25">
      <c r="A1422">
        <v>1421</v>
      </c>
      <c r="B1422">
        <v>48.11006900000001</v>
      </c>
      <c r="C1422">
        <v>7.2316070000000003</v>
      </c>
      <c r="D1422">
        <v>53.20393700000001</v>
      </c>
      <c r="E1422">
        <v>7.3812150000000001</v>
      </c>
      <c r="N1422">
        <v>63.691398000000007</v>
      </c>
      <c r="O1422">
        <v>8.2290240000000008</v>
      </c>
    </row>
    <row r="1423" spans="1:15" x14ac:dyDescent="0.25">
      <c r="A1423">
        <v>1422</v>
      </c>
      <c r="B1423">
        <v>48.11006900000001</v>
      </c>
      <c r="C1423">
        <v>7.2316070000000003</v>
      </c>
      <c r="D1423">
        <v>53.20393700000001</v>
      </c>
      <c r="E1423">
        <v>7.3812150000000001</v>
      </c>
      <c r="N1423">
        <v>63.691398000000007</v>
      </c>
      <c r="O1423">
        <v>8.2290240000000008</v>
      </c>
    </row>
    <row r="1424" spans="1:15" x14ac:dyDescent="0.25">
      <c r="A1424">
        <v>1423</v>
      </c>
      <c r="B1424">
        <v>48.11006900000001</v>
      </c>
      <c r="C1424">
        <v>7.2316070000000003</v>
      </c>
      <c r="D1424">
        <v>53.20393700000001</v>
      </c>
      <c r="E1424">
        <v>7.3812150000000001</v>
      </c>
      <c r="N1424">
        <v>63.691398000000007</v>
      </c>
      <c r="O1424">
        <v>8.2290240000000008</v>
      </c>
    </row>
    <row r="1425" spans="1:15" x14ac:dyDescent="0.25">
      <c r="A1425">
        <v>1424</v>
      </c>
      <c r="B1425">
        <v>48.11006900000001</v>
      </c>
      <c r="C1425">
        <v>7.2316070000000003</v>
      </c>
      <c r="D1425">
        <v>53.20393700000001</v>
      </c>
      <c r="E1425">
        <v>7.3812150000000001</v>
      </c>
      <c r="N1425">
        <v>63.691398000000007</v>
      </c>
      <c r="O1425">
        <v>8.2290240000000008</v>
      </c>
    </row>
    <row r="1426" spans="1:15" x14ac:dyDescent="0.25">
      <c r="A1426">
        <v>1425</v>
      </c>
      <c r="B1426">
        <v>48.11006900000001</v>
      </c>
      <c r="C1426">
        <v>7.2316070000000003</v>
      </c>
      <c r="D1426">
        <v>53.20393700000001</v>
      </c>
      <c r="E1426">
        <v>7.3812150000000001</v>
      </c>
      <c r="N1426">
        <v>63.691398000000007</v>
      </c>
      <c r="O1426">
        <v>8.2290240000000008</v>
      </c>
    </row>
    <row r="1427" spans="1:15" x14ac:dyDescent="0.25">
      <c r="A1427">
        <v>1426</v>
      </c>
      <c r="B1427">
        <v>48.11006900000001</v>
      </c>
      <c r="C1427">
        <v>7.2316070000000003</v>
      </c>
      <c r="D1427">
        <v>53.20393700000001</v>
      </c>
      <c r="E1427">
        <v>7.3812150000000001</v>
      </c>
      <c r="N1427">
        <v>63.691398000000007</v>
      </c>
      <c r="O1427">
        <v>8.2290240000000008</v>
      </c>
    </row>
    <row r="1428" spans="1:15" x14ac:dyDescent="0.25">
      <c r="A1428">
        <v>1427</v>
      </c>
      <c r="B1428">
        <v>48.11006900000001</v>
      </c>
      <c r="C1428">
        <v>7.2316070000000003</v>
      </c>
      <c r="D1428">
        <v>53.20393700000001</v>
      </c>
      <c r="E1428">
        <v>7.3812150000000001</v>
      </c>
      <c r="N1428">
        <v>63.691398000000007</v>
      </c>
      <c r="O1428">
        <v>8.2290240000000008</v>
      </c>
    </row>
    <row r="1429" spans="1:15" x14ac:dyDescent="0.25">
      <c r="A1429">
        <v>1428</v>
      </c>
      <c r="B1429">
        <v>48.11006900000001</v>
      </c>
      <c r="C1429">
        <v>7.2316070000000003</v>
      </c>
      <c r="D1429">
        <v>53.20393700000001</v>
      </c>
      <c r="E1429">
        <v>7.3812150000000001</v>
      </c>
      <c r="N1429">
        <v>63.741337000000009</v>
      </c>
      <c r="O1429">
        <v>8.2290240000000008</v>
      </c>
    </row>
    <row r="1430" spans="1:15" x14ac:dyDescent="0.25">
      <c r="A1430">
        <v>1429</v>
      </c>
      <c r="B1430">
        <v>48.11006900000001</v>
      </c>
      <c r="C1430">
        <v>7.2316070000000003</v>
      </c>
      <c r="D1430">
        <v>53.20393700000001</v>
      </c>
      <c r="E1430">
        <v>7.3812150000000001</v>
      </c>
      <c r="N1430">
        <v>63.741337000000009</v>
      </c>
      <c r="O1430">
        <v>8.2290240000000008</v>
      </c>
    </row>
    <row r="1431" spans="1:15" x14ac:dyDescent="0.25">
      <c r="A1431">
        <v>1430</v>
      </c>
      <c r="B1431">
        <v>48.11006900000001</v>
      </c>
      <c r="C1431">
        <v>7.2316070000000003</v>
      </c>
      <c r="D1431">
        <v>53.187137000000007</v>
      </c>
      <c r="E1431">
        <v>7.3437479999999997</v>
      </c>
      <c r="N1431">
        <v>63.741337000000009</v>
      </c>
      <c r="O1431">
        <v>8.2290240000000008</v>
      </c>
    </row>
    <row r="1432" spans="1:15" x14ac:dyDescent="0.25">
      <c r="A1432">
        <v>1431</v>
      </c>
      <c r="B1432">
        <v>48.11006900000001</v>
      </c>
      <c r="C1432">
        <v>7.2316070000000003</v>
      </c>
      <c r="L1432">
        <v>58.838512000000009</v>
      </c>
      <c r="M1432">
        <v>4.812894</v>
      </c>
      <c r="N1432">
        <v>63.741337000000009</v>
      </c>
      <c r="O1432">
        <v>8.2290240000000008</v>
      </c>
    </row>
    <row r="1433" spans="1:15" x14ac:dyDescent="0.25">
      <c r="A1433">
        <v>1432</v>
      </c>
      <c r="B1433">
        <v>48.11006900000001</v>
      </c>
      <c r="C1433">
        <v>7.2316070000000003</v>
      </c>
      <c r="L1433">
        <v>58.838512000000009</v>
      </c>
      <c r="M1433">
        <v>4.812894</v>
      </c>
      <c r="N1433">
        <v>63.741337000000009</v>
      </c>
      <c r="O1433">
        <v>8.2290240000000008</v>
      </c>
    </row>
    <row r="1434" spans="1:15" x14ac:dyDescent="0.25">
      <c r="A1434">
        <v>1433</v>
      </c>
      <c r="B1434">
        <v>48.11006900000001</v>
      </c>
      <c r="C1434">
        <v>7.2316070000000003</v>
      </c>
      <c r="L1434">
        <v>58.847168000000011</v>
      </c>
      <c r="M1434">
        <v>4.8875690000000001</v>
      </c>
      <c r="N1434">
        <v>63.741337000000009</v>
      </c>
      <c r="O1434">
        <v>8.2290240000000008</v>
      </c>
    </row>
    <row r="1435" spans="1:15" x14ac:dyDescent="0.25">
      <c r="A1435">
        <v>1434</v>
      </c>
      <c r="B1435">
        <v>48.11006900000001</v>
      </c>
      <c r="C1435">
        <v>7.2316070000000003</v>
      </c>
      <c r="L1435">
        <v>58.847168000000011</v>
      </c>
      <c r="M1435">
        <v>4.8875690000000001</v>
      </c>
      <c r="N1435">
        <v>63.741337000000009</v>
      </c>
      <c r="O1435">
        <v>8.2290240000000008</v>
      </c>
    </row>
    <row r="1436" spans="1:15" x14ac:dyDescent="0.25">
      <c r="A1436">
        <v>1435</v>
      </c>
      <c r="B1436">
        <v>48.11006900000001</v>
      </c>
      <c r="C1436">
        <v>7.2316070000000003</v>
      </c>
      <c r="L1436">
        <v>58.847168000000011</v>
      </c>
      <c r="M1436">
        <v>4.8875690000000001</v>
      </c>
      <c r="N1436">
        <v>63.741337000000009</v>
      </c>
      <c r="O1436">
        <v>8.2290240000000008</v>
      </c>
    </row>
    <row r="1437" spans="1:15" x14ac:dyDescent="0.25">
      <c r="A1437">
        <v>1436</v>
      </c>
      <c r="B1437">
        <v>48.11006900000001</v>
      </c>
      <c r="C1437">
        <v>7.2316070000000003</v>
      </c>
      <c r="L1437">
        <v>58.847168000000011</v>
      </c>
      <c r="M1437">
        <v>4.8875690000000001</v>
      </c>
      <c r="N1437">
        <v>63.741337000000009</v>
      </c>
      <c r="O1437">
        <v>8.2290240000000008</v>
      </c>
    </row>
    <row r="1438" spans="1:15" x14ac:dyDescent="0.25">
      <c r="A1438">
        <v>1437</v>
      </c>
      <c r="B1438">
        <v>48.11006900000001</v>
      </c>
      <c r="C1438">
        <v>7.2316070000000003</v>
      </c>
      <c r="L1438">
        <v>58.847168000000011</v>
      </c>
      <c r="M1438">
        <v>4.8875690000000001</v>
      </c>
      <c r="N1438">
        <v>63.741337000000009</v>
      </c>
      <c r="O1438">
        <v>8.2290240000000008</v>
      </c>
    </row>
    <row r="1439" spans="1:15" x14ac:dyDescent="0.25">
      <c r="A1439">
        <v>1438</v>
      </c>
      <c r="B1439">
        <v>48.11006900000001</v>
      </c>
      <c r="C1439">
        <v>7.2316070000000003</v>
      </c>
      <c r="L1439">
        <v>58.847168000000011</v>
      </c>
      <c r="M1439">
        <v>4.8875690000000001</v>
      </c>
      <c r="N1439">
        <v>63.741337000000009</v>
      </c>
      <c r="O1439">
        <v>8.2290240000000008</v>
      </c>
    </row>
    <row r="1440" spans="1:15" x14ac:dyDescent="0.25">
      <c r="A1440">
        <v>1439</v>
      </c>
      <c r="B1440">
        <v>48.11006900000001</v>
      </c>
      <c r="C1440">
        <v>7.2316070000000003</v>
      </c>
      <c r="D1440">
        <v>45.107410000000009</v>
      </c>
      <c r="E1440">
        <v>10.084712</v>
      </c>
      <c r="L1440">
        <v>58.847168000000011</v>
      </c>
      <c r="M1440">
        <v>4.8875690000000001</v>
      </c>
      <c r="N1440">
        <v>63.741337000000009</v>
      </c>
      <c r="O1440">
        <v>8.2290240000000008</v>
      </c>
    </row>
    <row r="1441" spans="1:15" x14ac:dyDescent="0.25">
      <c r="A1441">
        <v>1440</v>
      </c>
      <c r="B1441">
        <v>48.11006900000001</v>
      </c>
      <c r="C1441">
        <v>7.2316070000000003</v>
      </c>
      <c r="D1441">
        <v>45.107410000000009</v>
      </c>
      <c r="E1441">
        <v>10.084712</v>
      </c>
      <c r="L1441">
        <v>58.847168000000011</v>
      </c>
      <c r="M1441">
        <v>4.8875690000000001</v>
      </c>
      <c r="N1441">
        <v>63.741337000000009</v>
      </c>
      <c r="O1441">
        <v>8.2290240000000008</v>
      </c>
    </row>
    <row r="1442" spans="1:15" x14ac:dyDescent="0.25">
      <c r="A1442">
        <v>1441</v>
      </c>
      <c r="B1442">
        <v>48.11006900000001</v>
      </c>
      <c r="C1442">
        <v>7.2316070000000003</v>
      </c>
      <c r="D1442">
        <v>45.013767000000009</v>
      </c>
      <c r="E1442">
        <v>9.9745810000000006</v>
      </c>
      <c r="L1442">
        <v>58.847168000000011</v>
      </c>
      <c r="M1442">
        <v>4.8875690000000001</v>
      </c>
      <c r="N1442">
        <v>63.741337000000009</v>
      </c>
      <c r="O1442">
        <v>8.2290240000000008</v>
      </c>
    </row>
    <row r="1443" spans="1:15" x14ac:dyDescent="0.25">
      <c r="A1443">
        <v>1442</v>
      </c>
      <c r="B1443">
        <v>48.11006900000001</v>
      </c>
      <c r="C1443">
        <v>7.2316070000000003</v>
      </c>
      <c r="D1443">
        <v>45.013767000000009</v>
      </c>
      <c r="E1443">
        <v>9.9745810000000006</v>
      </c>
      <c r="L1443">
        <v>58.847168000000011</v>
      </c>
      <c r="M1443">
        <v>4.8875690000000001</v>
      </c>
      <c r="N1443">
        <v>63.741337000000009</v>
      </c>
      <c r="O1443">
        <v>8.2290240000000008</v>
      </c>
    </row>
    <row r="1444" spans="1:15" x14ac:dyDescent="0.25">
      <c r="A1444">
        <v>1443</v>
      </c>
      <c r="B1444">
        <v>48.11006900000001</v>
      </c>
      <c r="C1444">
        <v>7.2316070000000003</v>
      </c>
      <c r="D1444">
        <v>45.013767000000009</v>
      </c>
      <c r="E1444">
        <v>9.9745810000000006</v>
      </c>
      <c r="L1444">
        <v>58.847168000000011</v>
      </c>
      <c r="M1444">
        <v>4.8875690000000001</v>
      </c>
      <c r="N1444">
        <v>63.741337000000009</v>
      </c>
      <c r="O1444">
        <v>8.2290240000000008</v>
      </c>
    </row>
    <row r="1445" spans="1:15" x14ac:dyDescent="0.25">
      <c r="A1445">
        <v>1444</v>
      </c>
      <c r="B1445">
        <v>48.11006900000001</v>
      </c>
      <c r="C1445">
        <v>7.2316070000000003</v>
      </c>
      <c r="D1445">
        <v>45.013767000000009</v>
      </c>
      <c r="E1445">
        <v>9.9745810000000006</v>
      </c>
      <c r="L1445">
        <v>58.847168000000011</v>
      </c>
      <c r="M1445">
        <v>4.8875690000000001</v>
      </c>
      <c r="N1445">
        <v>63.60646400000001</v>
      </c>
      <c r="O1445">
        <v>8.1750670000000003</v>
      </c>
    </row>
    <row r="1446" spans="1:15" x14ac:dyDescent="0.25">
      <c r="A1446">
        <v>1445</v>
      </c>
      <c r="B1446">
        <v>48.11006900000001</v>
      </c>
      <c r="C1446">
        <v>7.2316070000000003</v>
      </c>
      <c r="D1446">
        <v>45.013767000000009</v>
      </c>
      <c r="E1446">
        <v>9.9745810000000006</v>
      </c>
      <c r="L1446">
        <v>58.847168000000011</v>
      </c>
      <c r="M1446">
        <v>4.8875690000000001</v>
      </c>
      <c r="N1446">
        <v>63.60646400000001</v>
      </c>
      <c r="O1446">
        <v>8.1750670000000003</v>
      </c>
    </row>
    <row r="1447" spans="1:15" x14ac:dyDescent="0.25">
      <c r="A1447">
        <v>1446</v>
      </c>
      <c r="B1447">
        <v>48.11006900000001</v>
      </c>
      <c r="C1447">
        <v>7.2316070000000003</v>
      </c>
      <c r="D1447">
        <v>45.013767000000009</v>
      </c>
      <c r="E1447">
        <v>9.9745810000000006</v>
      </c>
      <c r="L1447">
        <v>58.847168000000011</v>
      </c>
      <c r="M1447">
        <v>4.8875690000000001</v>
      </c>
    </row>
    <row r="1448" spans="1:15" x14ac:dyDescent="0.25">
      <c r="A1448">
        <v>1447</v>
      </c>
      <c r="B1448">
        <v>48.11006900000001</v>
      </c>
      <c r="C1448">
        <v>7.2316070000000003</v>
      </c>
      <c r="D1448">
        <v>45.013767000000009</v>
      </c>
      <c r="E1448">
        <v>9.9745810000000006</v>
      </c>
      <c r="L1448">
        <v>58.847168000000011</v>
      </c>
      <c r="M1448">
        <v>4.8875690000000001</v>
      </c>
    </row>
    <row r="1449" spans="1:15" x14ac:dyDescent="0.25">
      <c r="A1449">
        <v>1448</v>
      </c>
      <c r="B1449">
        <v>48.11006900000001</v>
      </c>
      <c r="C1449">
        <v>7.2316070000000003</v>
      </c>
      <c r="D1449">
        <v>45.013767000000009</v>
      </c>
      <c r="E1449">
        <v>9.9745810000000006</v>
      </c>
      <c r="L1449">
        <v>58.847168000000011</v>
      </c>
      <c r="M1449">
        <v>4.8875690000000001</v>
      </c>
    </row>
    <row r="1450" spans="1:15" x14ac:dyDescent="0.25">
      <c r="A1450">
        <v>1449</v>
      </c>
      <c r="B1450">
        <v>48.11006900000001</v>
      </c>
      <c r="C1450">
        <v>7.2316070000000003</v>
      </c>
      <c r="D1450">
        <v>45.013767000000009</v>
      </c>
      <c r="E1450">
        <v>9.9745810000000006</v>
      </c>
      <c r="L1450">
        <v>58.847168000000011</v>
      </c>
      <c r="M1450">
        <v>4.8875690000000001</v>
      </c>
    </row>
    <row r="1451" spans="1:15" x14ac:dyDescent="0.25">
      <c r="A1451">
        <v>1450</v>
      </c>
      <c r="B1451">
        <v>48.11006900000001</v>
      </c>
      <c r="C1451">
        <v>7.2316070000000003</v>
      </c>
      <c r="D1451">
        <v>45.013767000000009</v>
      </c>
      <c r="E1451">
        <v>9.9745810000000006</v>
      </c>
      <c r="L1451">
        <v>58.847168000000011</v>
      </c>
      <c r="M1451">
        <v>4.8875690000000001</v>
      </c>
    </row>
    <row r="1452" spans="1:15" x14ac:dyDescent="0.25">
      <c r="A1452">
        <v>1451</v>
      </c>
      <c r="B1452">
        <v>48.11006900000001</v>
      </c>
      <c r="C1452">
        <v>7.2316070000000003</v>
      </c>
      <c r="D1452">
        <v>45.013767000000009</v>
      </c>
      <c r="E1452">
        <v>9.9745810000000006</v>
      </c>
      <c r="L1452">
        <v>58.847168000000011</v>
      </c>
      <c r="M1452">
        <v>4.8875690000000001</v>
      </c>
    </row>
    <row r="1453" spans="1:15" x14ac:dyDescent="0.25">
      <c r="A1453">
        <v>1452</v>
      </c>
      <c r="B1453">
        <v>48.11006900000001</v>
      </c>
      <c r="C1453">
        <v>7.2316070000000003</v>
      </c>
      <c r="D1453">
        <v>45.013767000000009</v>
      </c>
      <c r="E1453">
        <v>9.9745810000000006</v>
      </c>
      <c r="L1453">
        <v>58.847168000000011</v>
      </c>
      <c r="M1453">
        <v>4.8875690000000001</v>
      </c>
    </row>
    <row r="1454" spans="1:15" x14ac:dyDescent="0.25">
      <c r="A1454">
        <v>1453</v>
      </c>
      <c r="B1454">
        <v>48.11006900000001</v>
      </c>
      <c r="C1454">
        <v>7.2316070000000003</v>
      </c>
      <c r="D1454">
        <v>45.013767000000009</v>
      </c>
      <c r="E1454">
        <v>9.9745810000000006</v>
      </c>
      <c r="L1454">
        <v>58.847168000000011</v>
      </c>
      <c r="M1454">
        <v>4.8875690000000001</v>
      </c>
    </row>
    <row r="1455" spans="1:15" x14ac:dyDescent="0.25">
      <c r="A1455">
        <v>1454</v>
      </c>
      <c r="B1455">
        <v>48.11006900000001</v>
      </c>
      <c r="C1455">
        <v>7.2316070000000003</v>
      </c>
      <c r="D1455">
        <v>45.013767000000009</v>
      </c>
      <c r="E1455">
        <v>9.9745810000000006</v>
      </c>
      <c r="L1455">
        <v>58.847168000000011</v>
      </c>
      <c r="M1455">
        <v>4.8875690000000001</v>
      </c>
    </row>
    <row r="1456" spans="1:15" x14ac:dyDescent="0.25">
      <c r="A1456">
        <v>1455</v>
      </c>
      <c r="B1456">
        <v>48.11006900000001</v>
      </c>
      <c r="C1456">
        <v>7.2316070000000003</v>
      </c>
      <c r="D1456">
        <v>45.013767000000009</v>
      </c>
      <c r="E1456">
        <v>9.9745810000000006</v>
      </c>
      <c r="L1456">
        <v>58.847168000000011</v>
      </c>
      <c r="M1456">
        <v>4.8875690000000001</v>
      </c>
    </row>
    <row r="1457" spans="1:13" x14ac:dyDescent="0.25">
      <c r="A1457">
        <v>1456</v>
      </c>
      <c r="B1457">
        <v>48.11006900000001</v>
      </c>
      <c r="C1457">
        <v>7.2316070000000003</v>
      </c>
      <c r="D1457">
        <v>45.013767000000009</v>
      </c>
      <c r="E1457">
        <v>9.9745810000000006</v>
      </c>
      <c r="L1457">
        <v>58.847168000000011</v>
      </c>
      <c r="M1457">
        <v>4.8875690000000001</v>
      </c>
    </row>
    <row r="1458" spans="1:13" x14ac:dyDescent="0.25">
      <c r="A1458">
        <v>1457</v>
      </c>
      <c r="B1458">
        <v>48.11006900000001</v>
      </c>
      <c r="C1458">
        <v>7.2316070000000003</v>
      </c>
      <c r="D1458">
        <v>45.013767000000009</v>
      </c>
      <c r="E1458">
        <v>9.9745810000000006</v>
      </c>
      <c r="H1458">
        <v>53.975574000000009</v>
      </c>
      <c r="I1458">
        <v>8.4872680000000003</v>
      </c>
      <c r="L1458">
        <v>58.847168000000011</v>
      </c>
      <c r="M1458">
        <v>4.8875690000000001</v>
      </c>
    </row>
    <row r="1459" spans="1:13" x14ac:dyDescent="0.25">
      <c r="A1459">
        <v>1458</v>
      </c>
      <c r="B1459">
        <v>48.113472000000009</v>
      </c>
      <c r="C1459">
        <v>7.2027469999999996</v>
      </c>
      <c r="D1459">
        <v>45.013767000000009</v>
      </c>
      <c r="E1459">
        <v>9.9745810000000006</v>
      </c>
      <c r="H1459">
        <v>53.903114000000009</v>
      </c>
      <c r="I1459">
        <v>8.5781759999999991</v>
      </c>
      <c r="L1459">
        <v>58.847168000000011</v>
      </c>
      <c r="M1459">
        <v>4.8875690000000001</v>
      </c>
    </row>
    <row r="1460" spans="1:13" x14ac:dyDescent="0.25">
      <c r="A1460">
        <v>1459</v>
      </c>
      <c r="D1460">
        <v>45.013767000000009</v>
      </c>
      <c r="E1460">
        <v>9.9745810000000006</v>
      </c>
      <c r="H1460">
        <v>53.903114000000009</v>
      </c>
      <c r="I1460">
        <v>8.5781759999999991</v>
      </c>
      <c r="L1460">
        <v>58.847168000000011</v>
      </c>
      <c r="M1460">
        <v>4.8875690000000001</v>
      </c>
    </row>
    <row r="1461" spans="1:13" x14ac:dyDescent="0.25">
      <c r="A1461">
        <v>1460</v>
      </c>
      <c r="D1461">
        <v>45.013767000000009</v>
      </c>
      <c r="E1461">
        <v>9.9745810000000006</v>
      </c>
      <c r="H1461">
        <v>53.903114000000009</v>
      </c>
      <c r="I1461">
        <v>8.5781759999999991</v>
      </c>
      <c r="L1461">
        <v>58.847168000000011</v>
      </c>
      <c r="M1461">
        <v>4.8875690000000001</v>
      </c>
    </row>
    <row r="1462" spans="1:13" x14ac:dyDescent="0.25">
      <c r="A1462">
        <v>1461</v>
      </c>
      <c r="D1462">
        <v>45.013767000000009</v>
      </c>
      <c r="E1462">
        <v>9.9745810000000006</v>
      </c>
      <c r="H1462">
        <v>53.903114000000009</v>
      </c>
      <c r="I1462">
        <v>8.5781759999999991</v>
      </c>
      <c r="L1462">
        <v>58.847168000000011</v>
      </c>
      <c r="M1462">
        <v>4.8875690000000001</v>
      </c>
    </row>
    <row r="1463" spans="1:13" x14ac:dyDescent="0.25">
      <c r="A1463">
        <v>1462</v>
      </c>
      <c r="D1463">
        <v>45.013767000000009</v>
      </c>
      <c r="E1463">
        <v>9.9745810000000006</v>
      </c>
      <c r="H1463">
        <v>53.903114000000009</v>
      </c>
      <c r="I1463">
        <v>8.5781759999999991</v>
      </c>
      <c r="L1463">
        <v>58.847168000000011</v>
      </c>
      <c r="M1463">
        <v>4.8875690000000001</v>
      </c>
    </row>
    <row r="1464" spans="1:13" x14ac:dyDescent="0.25">
      <c r="A1464">
        <v>1463</v>
      </c>
      <c r="D1464">
        <v>45.013767000000009</v>
      </c>
      <c r="E1464">
        <v>9.9745810000000006</v>
      </c>
      <c r="H1464">
        <v>53.903114000000009</v>
      </c>
      <c r="I1464">
        <v>8.5781759999999991</v>
      </c>
      <c r="L1464">
        <v>58.847168000000011</v>
      </c>
      <c r="M1464">
        <v>4.8875690000000001</v>
      </c>
    </row>
    <row r="1465" spans="1:13" x14ac:dyDescent="0.25">
      <c r="A1465">
        <v>1464</v>
      </c>
      <c r="D1465">
        <v>45.013767000000009</v>
      </c>
      <c r="E1465">
        <v>9.9745810000000006</v>
      </c>
      <c r="H1465">
        <v>53.903114000000009</v>
      </c>
      <c r="I1465">
        <v>8.5781759999999991</v>
      </c>
      <c r="L1465">
        <v>58.847168000000011</v>
      </c>
      <c r="M1465">
        <v>4.8875690000000001</v>
      </c>
    </row>
    <row r="1466" spans="1:13" x14ac:dyDescent="0.25">
      <c r="A1466">
        <v>1465</v>
      </c>
      <c r="D1466">
        <v>45.013767000000009</v>
      </c>
      <c r="E1466">
        <v>9.9745810000000006</v>
      </c>
      <c r="H1466">
        <v>53.903114000000009</v>
      </c>
      <c r="I1466">
        <v>8.5781759999999991</v>
      </c>
      <c r="L1466">
        <v>58.838512000000009</v>
      </c>
      <c r="M1466">
        <v>4.812894</v>
      </c>
    </row>
    <row r="1467" spans="1:13" x14ac:dyDescent="0.25">
      <c r="A1467">
        <v>1466</v>
      </c>
      <c r="D1467">
        <v>45.013767000000009</v>
      </c>
      <c r="E1467">
        <v>9.9745810000000006</v>
      </c>
      <c r="H1467">
        <v>53.903114000000009</v>
      </c>
      <c r="I1467">
        <v>8.5781759999999991</v>
      </c>
      <c r="L1467">
        <v>58.838512000000009</v>
      </c>
      <c r="M1467">
        <v>4.812894</v>
      </c>
    </row>
    <row r="1468" spans="1:13" x14ac:dyDescent="0.25">
      <c r="A1468">
        <v>1467</v>
      </c>
      <c r="B1468">
        <v>38.220779000000007</v>
      </c>
      <c r="C1468">
        <v>6.8985849999999997</v>
      </c>
      <c r="D1468">
        <v>45.013767000000009</v>
      </c>
      <c r="E1468">
        <v>9.9745810000000006</v>
      </c>
      <c r="H1468">
        <v>53.903114000000009</v>
      </c>
      <c r="I1468">
        <v>8.5781759999999991</v>
      </c>
    </row>
    <row r="1469" spans="1:13" x14ac:dyDescent="0.25">
      <c r="A1469">
        <v>1468</v>
      </c>
      <c r="B1469">
        <v>38.221916000000007</v>
      </c>
      <c r="C1469">
        <v>6.8326200000000004</v>
      </c>
      <c r="D1469">
        <v>45.013767000000009</v>
      </c>
      <c r="E1469">
        <v>9.9745810000000006</v>
      </c>
      <c r="H1469">
        <v>53.903114000000009</v>
      </c>
      <c r="I1469">
        <v>8.5781759999999991</v>
      </c>
    </row>
    <row r="1470" spans="1:13" x14ac:dyDescent="0.25">
      <c r="A1470">
        <v>1469</v>
      </c>
      <c r="B1470">
        <v>38.221916000000007</v>
      </c>
      <c r="C1470">
        <v>6.8326200000000004</v>
      </c>
      <c r="D1470">
        <v>45.013767000000009</v>
      </c>
      <c r="E1470">
        <v>9.9745810000000006</v>
      </c>
      <c r="H1470">
        <v>53.903114000000009</v>
      </c>
      <c r="I1470">
        <v>8.5781759999999991</v>
      </c>
    </row>
    <row r="1471" spans="1:13" x14ac:dyDescent="0.25">
      <c r="A1471">
        <v>1470</v>
      </c>
      <c r="B1471">
        <v>38.221916000000007</v>
      </c>
      <c r="C1471">
        <v>6.8326200000000004</v>
      </c>
      <c r="D1471">
        <v>45.107410000000009</v>
      </c>
      <c r="E1471">
        <v>10.084712</v>
      </c>
      <c r="H1471">
        <v>53.903114000000009</v>
      </c>
      <c r="I1471">
        <v>8.5781759999999991</v>
      </c>
    </row>
    <row r="1472" spans="1:13" x14ac:dyDescent="0.25">
      <c r="A1472">
        <v>1471</v>
      </c>
      <c r="B1472">
        <v>38.221916000000007</v>
      </c>
      <c r="C1472">
        <v>6.8326200000000004</v>
      </c>
      <c r="D1472">
        <v>45.107410000000009</v>
      </c>
      <c r="E1472">
        <v>10.084712</v>
      </c>
      <c r="H1472">
        <v>53.903114000000009</v>
      </c>
      <c r="I1472">
        <v>8.5781759999999991</v>
      </c>
    </row>
    <row r="1473" spans="1:9" x14ac:dyDescent="0.25">
      <c r="A1473">
        <v>1472</v>
      </c>
      <c r="B1473">
        <v>38.221916000000007</v>
      </c>
      <c r="C1473">
        <v>6.8326200000000004</v>
      </c>
      <c r="H1473">
        <v>53.903114000000009</v>
      </c>
      <c r="I1473">
        <v>8.5781759999999991</v>
      </c>
    </row>
    <row r="1474" spans="1:9" x14ac:dyDescent="0.25">
      <c r="A1474">
        <v>1473</v>
      </c>
      <c r="B1474">
        <v>38.221916000000007</v>
      </c>
      <c r="C1474">
        <v>6.8326200000000004</v>
      </c>
      <c r="H1474">
        <v>53.903114000000009</v>
      </c>
      <c r="I1474">
        <v>8.5781759999999991</v>
      </c>
    </row>
    <row r="1475" spans="1:9" x14ac:dyDescent="0.25">
      <c r="A1475">
        <v>1474</v>
      </c>
      <c r="B1475">
        <v>38.221916000000007</v>
      </c>
      <c r="C1475">
        <v>6.8326200000000004</v>
      </c>
      <c r="H1475">
        <v>53.903114000000009</v>
      </c>
      <c r="I1475">
        <v>8.5781759999999991</v>
      </c>
    </row>
    <row r="1476" spans="1:9" x14ac:dyDescent="0.25">
      <c r="A1476">
        <v>1475</v>
      </c>
      <c r="B1476">
        <v>38.221916000000007</v>
      </c>
      <c r="C1476">
        <v>6.8326200000000004</v>
      </c>
      <c r="H1476">
        <v>53.903114000000009</v>
      </c>
      <c r="I1476">
        <v>8.5781759999999991</v>
      </c>
    </row>
    <row r="1477" spans="1:9" x14ac:dyDescent="0.25">
      <c r="A1477">
        <v>1476</v>
      </c>
      <c r="B1477">
        <v>38.221916000000007</v>
      </c>
      <c r="C1477">
        <v>6.8326200000000004</v>
      </c>
      <c r="H1477">
        <v>53.903114000000009</v>
      </c>
      <c r="I1477">
        <v>8.5781759999999991</v>
      </c>
    </row>
    <row r="1478" spans="1:9" x14ac:dyDescent="0.25">
      <c r="A1478">
        <v>1477</v>
      </c>
      <c r="B1478">
        <v>38.221916000000007</v>
      </c>
      <c r="C1478">
        <v>6.8326200000000004</v>
      </c>
      <c r="H1478">
        <v>53.903114000000009</v>
      </c>
      <c r="I1478">
        <v>8.5781759999999991</v>
      </c>
    </row>
    <row r="1479" spans="1:9" x14ac:dyDescent="0.25">
      <c r="A1479">
        <v>1478</v>
      </c>
      <c r="B1479">
        <v>38.221916000000007</v>
      </c>
      <c r="C1479">
        <v>6.8326200000000004</v>
      </c>
      <c r="H1479">
        <v>53.903114000000009</v>
      </c>
      <c r="I1479">
        <v>8.5781759999999991</v>
      </c>
    </row>
    <row r="1480" spans="1:9" x14ac:dyDescent="0.25">
      <c r="A1480">
        <v>1479</v>
      </c>
      <c r="B1480">
        <v>38.221916000000007</v>
      </c>
      <c r="C1480">
        <v>6.8326200000000004</v>
      </c>
      <c r="H1480">
        <v>53.903114000000009</v>
      </c>
      <c r="I1480">
        <v>8.5781759999999991</v>
      </c>
    </row>
    <row r="1481" spans="1:9" x14ac:dyDescent="0.25">
      <c r="A1481">
        <v>1480</v>
      </c>
      <c r="B1481">
        <v>38.221916000000007</v>
      </c>
      <c r="C1481">
        <v>6.8326200000000004</v>
      </c>
      <c r="H1481">
        <v>53.903114000000009</v>
      </c>
      <c r="I1481">
        <v>8.5781759999999991</v>
      </c>
    </row>
    <row r="1482" spans="1:9" x14ac:dyDescent="0.25">
      <c r="A1482">
        <v>1481</v>
      </c>
      <c r="B1482">
        <v>38.221916000000007</v>
      </c>
      <c r="C1482">
        <v>6.8326200000000004</v>
      </c>
      <c r="F1482">
        <v>46.435116000000008</v>
      </c>
      <c r="G1482">
        <v>5.3496360000000003</v>
      </c>
      <c r="H1482">
        <v>53.903114000000009</v>
      </c>
      <c r="I1482">
        <v>8.5781759999999991</v>
      </c>
    </row>
    <row r="1483" spans="1:9" x14ac:dyDescent="0.25">
      <c r="A1483">
        <v>1482</v>
      </c>
      <c r="B1483">
        <v>38.221916000000007</v>
      </c>
      <c r="C1483">
        <v>6.8326200000000004</v>
      </c>
      <c r="F1483">
        <v>46.412079000000006</v>
      </c>
      <c r="G1483">
        <v>5.1867840000000003</v>
      </c>
      <c r="H1483">
        <v>53.903114000000009</v>
      </c>
      <c r="I1483">
        <v>8.5781759999999991</v>
      </c>
    </row>
    <row r="1484" spans="1:9" x14ac:dyDescent="0.25">
      <c r="A1484">
        <v>1483</v>
      </c>
      <c r="B1484">
        <v>38.221916000000007</v>
      </c>
      <c r="C1484">
        <v>6.8326200000000004</v>
      </c>
      <c r="F1484">
        <v>46.412079000000006</v>
      </c>
      <c r="G1484">
        <v>5.1867840000000003</v>
      </c>
      <c r="H1484">
        <v>53.903114000000009</v>
      </c>
      <c r="I1484">
        <v>8.5781759999999991</v>
      </c>
    </row>
    <row r="1485" spans="1:9" x14ac:dyDescent="0.25">
      <c r="A1485">
        <v>1484</v>
      </c>
      <c r="B1485">
        <v>38.221916000000007</v>
      </c>
      <c r="C1485">
        <v>6.8326200000000004</v>
      </c>
      <c r="F1485">
        <v>46.412079000000006</v>
      </c>
      <c r="G1485">
        <v>5.1867840000000003</v>
      </c>
      <c r="H1485">
        <v>53.903114000000009</v>
      </c>
      <c r="I1485">
        <v>8.5781759999999991</v>
      </c>
    </row>
    <row r="1486" spans="1:9" x14ac:dyDescent="0.25">
      <c r="A1486">
        <v>1485</v>
      </c>
      <c r="B1486">
        <v>38.221916000000007</v>
      </c>
      <c r="C1486">
        <v>6.8326200000000004</v>
      </c>
      <c r="D1486">
        <v>31.153160000000007</v>
      </c>
      <c r="E1486">
        <v>8.1761999999999997</v>
      </c>
      <c r="F1486">
        <v>46.412079000000006</v>
      </c>
      <c r="G1486">
        <v>5.1867840000000003</v>
      </c>
      <c r="H1486">
        <v>53.903114000000009</v>
      </c>
      <c r="I1486">
        <v>8.5781759999999991</v>
      </c>
    </row>
    <row r="1487" spans="1:9" x14ac:dyDescent="0.25">
      <c r="A1487">
        <v>1486</v>
      </c>
      <c r="B1487">
        <v>38.221916000000007</v>
      </c>
      <c r="C1487">
        <v>6.8326200000000004</v>
      </c>
      <c r="D1487">
        <v>31.180370000000011</v>
      </c>
      <c r="E1487">
        <v>8.1791900000000002</v>
      </c>
      <c r="F1487">
        <v>46.412079000000006</v>
      </c>
      <c r="G1487">
        <v>5.1867840000000003</v>
      </c>
      <c r="H1487">
        <v>53.903114000000009</v>
      </c>
      <c r="I1487">
        <v>8.5781759999999991</v>
      </c>
    </row>
    <row r="1488" spans="1:9" x14ac:dyDescent="0.25">
      <c r="A1488">
        <v>1487</v>
      </c>
      <c r="B1488">
        <v>38.221916000000007</v>
      </c>
      <c r="C1488">
        <v>6.8326200000000004</v>
      </c>
      <c r="D1488">
        <v>31.180370000000011</v>
      </c>
      <c r="E1488">
        <v>8.1791900000000002</v>
      </c>
      <c r="F1488">
        <v>46.412079000000006</v>
      </c>
      <c r="G1488">
        <v>5.1867840000000003</v>
      </c>
      <c r="H1488">
        <v>53.975574000000009</v>
      </c>
      <c r="I1488">
        <v>8.4872680000000003</v>
      </c>
    </row>
    <row r="1489" spans="1:15" x14ac:dyDescent="0.25">
      <c r="A1489">
        <v>1488</v>
      </c>
      <c r="B1489">
        <v>38.221916000000007</v>
      </c>
      <c r="C1489">
        <v>6.8326200000000004</v>
      </c>
      <c r="D1489">
        <v>31.180370000000011</v>
      </c>
      <c r="E1489">
        <v>8.1791900000000002</v>
      </c>
      <c r="F1489">
        <v>46.412079000000006</v>
      </c>
      <c r="G1489">
        <v>5.1867840000000003</v>
      </c>
      <c r="H1489">
        <v>53.975574000000009</v>
      </c>
      <c r="I1489">
        <v>8.4872680000000003</v>
      </c>
    </row>
    <row r="1490" spans="1:15" x14ac:dyDescent="0.25">
      <c r="A1490">
        <v>1489</v>
      </c>
      <c r="B1490">
        <v>38.221916000000007</v>
      </c>
      <c r="C1490">
        <v>6.8326200000000004</v>
      </c>
      <c r="D1490">
        <v>31.180370000000011</v>
      </c>
      <c r="E1490">
        <v>8.1791900000000002</v>
      </c>
      <c r="F1490">
        <v>46.412079000000006</v>
      </c>
      <c r="G1490">
        <v>5.1867840000000003</v>
      </c>
    </row>
    <row r="1491" spans="1:15" x14ac:dyDescent="0.25">
      <c r="A1491">
        <v>1490</v>
      </c>
      <c r="B1491">
        <v>38.220779000000007</v>
      </c>
      <c r="C1491">
        <v>6.8985849999999997</v>
      </c>
      <c r="D1491">
        <v>31.180370000000011</v>
      </c>
      <c r="E1491">
        <v>8.1791900000000002</v>
      </c>
      <c r="F1491">
        <v>46.412079000000006</v>
      </c>
      <c r="G1491">
        <v>5.1867840000000003</v>
      </c>
    </row>
    <row r="1492" spans="1:15" x14ac:dyDescent="0.25">
      <c r="A1492">
        <v>1491</v>
      </c>
      <c r="D1492">
        <v>31.180370000000011</v>
      </c>
      <c r="E1492">
        <v>8.1791900000000002</v>
      </c>
      <c r="F1492">
        <v>46.412079000000006</v>
      </c>
      <c r="G1492">
        <v>5.1867840000000003</v>
      </c>
    </row>
    <row r="1493" spans="1:15" x14ac:dyDescent="0.25">
      <c r="A1493">
        <v>1492</v>
      </c>
      <c r="D1493">
        <v>31.180370000000011</v>
      </c>
      <c r="E1493">
        <v>8.1791900000000002</v>
      </c>
      <c r="F1493">
        <v>46.412079000000006</v>
      </c>
      <c r="G1493">
        <v>5.1867840000000003</v>
      </c>
    </row>
    <row r="1494" spans="1:15" x14ac:dyDescent="0.25">
      <c r="A1494">
        <v>1493</v>
      </c>
      <c r="D1494">
        <v>31.180370000000011</v>
      </c>
      <c r="E1494">
        <v>8.1791900000000002</v>
      </c>
      <c r="F1494">
        <v>46.412079000000006</v>
      </c>
      <c r="G1494">
        <v>5.1867840000000003</v>
      </c>
    </row>
    <row r="1495" spans="1:15" x14ac:dyDescent="0.25">
      <c r="A1495">
        <v>1494</v>
      </c>
      <c r="D1495">
        <v>31.180370000000011</v>
      </c>
      <c r="E1495">
        <v>8.1791900000000002</v>
      </c>
      <c r="F1495">
        <v>46.412079000000006</v>
      </c>
      <c r="G1495">
        <v>5.1867840000000003</v>
      </c>
    </row>
    <row r="1496" spans="1:15" x14ac:dyDescent="0.25">
      <c r="A1496">
        <v>1495</v>
      </c>
      <c r="D1496">
        <v>31.180370000000011</v>
      </c>
      <c r="E1496">
        <v>8.1791900000000002</v>
      </c>
      <c r="F1496">
        <v>46.412079000000006</v>
      </c>
      <c r="G1496">
        <v>5.1867840000000003</v>
      </c>
    </row>
    <row r="1497" spans="1:15" x14ac:dyDescent="0.25">
      <c r="A1497">
        <v>1496</v>
      </c>
      <c r="D1497">
        <v>31.180370000000011</v>
      </c>
      <c r="E1497">
        <v>8.1791900000000002</v>
      </c>
      <c r="F1497">
        <v>46.412079000000006</v>
      </c>
      <c r="G1497">
        <v>5.1867840000000003</v>
      </c>
    </row>
    <row r="1498" spans="1:15" x14ac:dyDescent="0.25">
      <c r="A1498">
        <v>1497</v>
      </c>
      <c r="D1498">
        <v>31.180370000000011</v>
      </c>
      <c r="E1498">
        <v>8.1791900000000002</v>
      </c>
      <c r="F1498">
        <v>46.412079000000006</v>
      </c>
      <c r="G1498">
        <v>5.1867840000000003</v>
      </c>
    </row>
    <row r="1499" spans="1:15" x14ac:dyDescent="0.25">
      <c r="A1499">
        <v>1498</v>
      </c>
      <c r="D1499">
        <v>31.180370000000011</v>
      </c>
      <c r="E1499">
        <v>8.1791900000000002</v>
      </c>
      <c r="F1499">
        <v>46.412079000000006</v>
      </c>
      <c r="G1499">
        <v>5.1867840000000003</v>
      </c>
    </row>
    <row r="1500" spans="1:15" x14ac:dyDescent="0.25">
      <c r="A1500">
        <v>1499</v>
      </c>
      <c r="D1500">
        <v>31.180370000000011</v>
      </c>
      <c r="E1500">
        <v>8.1791900000000002</v>
      </c>
      <c r="F1500">
        <v>46.412079000000006</v>
      </c>
      <c r="G1500">
        <v>5.1867840000000003</v>
      </c>
    </row>
    <row r="1501" spans="1:15" x14ac:dyDescent="0.25">
      <c r="A1501">
        <v>1500</v>
      </c>
      <c r="D1501">
        <v>31.180370000000011</v>
      </c>
      <c r="E1501">
        <v>8.1791900000000002</v>
      </c>
      <c r="F1501">
        <v>46.412079000000006</v>
      </c>
      <c r="G1501">
        <v>5.1867840000000003</v>
      </c>
    </row>
    <row r="1502" spans="1:15" x14ac:dyDescent="0.25">
      <c r="A1502">
        <v>1501</v>
      </c>
      <c r="D1502">
        <v>31.180370000000011</v>
      </c>
      <c r="E1502">
        <v>8.1791900000000002</v>
      </c>
      <c r="F1502">
        <v>46.412079000000006</v>
      </c>
      <c r="G1502">
        <v>5.1867840000000003</v>
      </c>
    </row>
    <row r="1503" spans="1:15" x14ac:dyDescent="0.25">
      <c r="A1503">
        <v>1502</v>
      </c>
      <c r="D1503">
        <v>31.180370000000011</v>
      </c>
      <c r="E1503">
        <v>8.1791900000000002</v>
      </c>
      <c r="F1503">
        <v>46.412079000000006</v>
      </c>
      <c r="G1503">
        <v>5.1867840000000003</v>
      </c>
    </row>
    <row r="1504" spans="1:15" x14ac:dyDescent="0.25">
      <c r="A1504">
        <v>1503</v>
      </c>
      <c r="D1504">
        <v>31.180370000000011</v>
      </c>
      <c r="E1504">
        <v>8.1791900000000002</v>
      </c>
      <c r="F1504">
        <v>46.412079000000006</v>
      </c>
      <c r="G1504">
        <v>5.1867840000000003</v>
      </c>
      <c r="N1504">
        <v>38.41300900000001</v>
      </c>
      <c r="O1504">
        <v>9.0871919999999999</v>
      </c>
    </row>
    <row r="1505" spans="1:15" x14ac:dyDescent="0.25">
      <c r="A1505">
        <v>1504</v>
      </c>
      <c r="D1505">
        <v>31.180370000000011</v>
      </c>
      <c r="E1505">
        <v>8.1791900000000002</v>
      </c>
      <c r="F1505">
        <v>46.435116000000008</v>
      </c>
      <c r="G1505">
        <v>5.3496360000000003</v>
      </c>
      <c r="N1505">
        <v>38.421665000000004</v>
      </c>
      <c r="O1505">
        <v>9.2763790000000004</v>
      </c>
    </row>
    <row r="1506" spans="1:15" x14ac:dyDescent="0.25">
      <c r="A1506">
        <v>1505</v>
      </c>
      <c r="B1506">
        <v>24.454118000000008</v>
      </c>
      <c r="C1506">
        <v>6.521191</v>
      </c>
      <c r="D1506">
        <v>31.180370000000011</v>
      </c>
      <c r="E1506">
        <v>8.1791900000000002</v>
      </c>
      <c r="F1506">
        <v>46.435116000000008</v>
      </c>
      <c r="G1506">
        <v>5.3496360000000003</v>
      </c>
      <c r="N1506">
        <v>38.421665000000004</v>
      </c>
      <c r="O1506">
        <v>9.2763790000000004</v>
      </c>
    </row>
    <row r="1507" spans="1:15" x14ac:dyDescent="0.25">
      <c r="A1507">
        <v>1506</v>
      </c>
      <c r="B1507">
        <v>24.43845300000001</v>
      </c>
      <c r="C1507">
        <v>6.4336320000000002</v>
      </c>
      <c r="D1507">
        <v>31.180370000000011</v>
      </c>
      <c r="E1507">
        <v>8.1791900000000002</v>
      </c>
      <c r="F1507">
        <v>46.435116000000008</v>
      </c>
      <c r="G1507">
        <v>5.3496360000000003</v>
      </c>
      <c r="N1507">
        <v>38.421665000000004</v>
      </c>
      <c r="O1507">
        <v>9.2763790000000004</v>
      </c>
    </row>
    <row r="1508" spans="1:15" x14ac:dyDescent="0.25">
      <c r="A1508">
        <v>1507</v>
      </c>
      <c r="B1508">
        <v>24.43845300000001</v>
      </c>
      <c r="C1508">
        <v>6.4336320000000002</v>
      </c>
      <c r="D1508">
        <v>31.180370000000011</v>
      </c>
      <c r="E1508">
        <v>8.1791900000000002</v>
      </c>
      <c r="F1508">
        <v>46.435116000000008</v>
      </c>
      <c r="G1508">
        <v>5.3496360000000003</v>
      </c>
      <c r="N1508">
        <v>38.421665000000004</v>
      </c>
      <c r="O1508">
        <v>9.2763790000000004</v>
      </c>
    </row>
    <row r="1509" spans="1:15" x14ac:dyDescent="0.25">
      <c r="A1509">
        <v>1508</v>
      </c>
      <c r="B1509">
        <v>24.43845300000001</v>
      </c>
      <c r="C1509">
        <v>6.4336320000000002</v>
      </c>
      <c r="D1509">
        <v>31.180370000000011</v>
      </c>
      <c r="E1509">
        <v>8.1791900000000002</v>
      </c>
      <c r="N1509">
        <v>38.421665000000004</v>
      </c>
      <c r="O1509">
        <v>9.2763790000000004</v>
      </c>
    </row>
    <row r="1510" spans="1:15" x14ac:dyDescent="0.25">
      <c r="A1510">
        <v>1509</v>
      </c>
      <c r="B1510">
        <v>24.43845300000001</v>
      </c>
      <c r="C1510">
        <v>6.4336320000000002</v>
      </c>
      <c r="D1510">
        <v>31.180370000000011</v>
      </c>
      <c r="E1510">
        <v>8.1791900000000002</v>
      </c>
      <c r="N1510">
        <v>38.421665000000004</v>
      </c>
      <c r="O1510">
        <v>9.2763790000000004</v>
      </c>
    </row>
    <row r="1511" spans="1:15" x14ac:dyDescent="0.25">
      <c r="A1511">
        <v>1510</v>
      </c>
      <c r="B1511">
        <v>24.43845300000001</v>
      </c>
      <c r="C1511">
        <v>6.4336320000000002</v>
      </c>
      <c r="D1511">
        <v>31.180370000000011</v>
      </c>
      <c r="E1511">
        <v>8.1791900000000002</v>
      </c>
      <c r="N1511">
        <v>38.421665000000004</v>
      </c>
      <c r="O1511">
        <v>9.2763790000000004</v>
      </c>
    </row>
    <row r="1512" spans="1:15" x14ac:dyDescent="0.25">
      <c r="A1512">
        <v>1511</v>
      </c>
      <c r="B1512">
        <v>24.43845300000001</v>
      </c>
      <c r="C1512">
        <v>6.4336320000000002</v>
      </c>
      <c r="D1512">
        <v>31.180370000000011</v>
      </c>
      <c r="E1512">
        <v>8.1791900000000002</v>
      </c>
      <c r="N1512">
        <v>38.421665000000004</v>
      </c>
      <c r="O1512">
        <v>9.2763790000000004</v>
      </c>
    </row>
    <row r="1513" spans="1:15" x14ac:dyDescent="0.25">
      <c r="A1513">
        <v>1512</v>
      </c>
      <c r="B1513">
        <v>24.43845300000001</v>
      </c>
      <c r="C1513">
        <v>6.4336320000000002</v>
      </c>
      <c r="D1513">
        <v>31.153160000000007</v>
      </c>
      <c r="E1513">
        <v>8.1761999999999997</v>
      </c>
      <c r="N1513">
        <v>38.421665000000004</v>
      </c>
      <c r="O1513">
        <v>9.2763790000000004</v>
      </c>
    </row>
    <row r="1514" spans="1:15" x14ac:dyDescent="0.25">
      <c r="A1514">
        <v>1513</v>
      </c>
      <c r="B1514">
        <v>24.43845300000001</v>
      </c>
      <c r="C1514">
        <v>6.4336320000000002</v>
      </c>
      <c r="N1514">
        <v>38.421665000000004</v>
      </c>
      <c r="O1514">
        <v>9.2763790000000004</v>
      </c>
    </row>
    <row r="1515" spans="1:15" x14ac:dyDescent="0.25">
      <c r="A1515">
        <v>1514</v>
      </c>
      <c r="B1515">
        <v>24.43845300000001</v>
      </c>
      <c r="C1515">
        <v>6.4336320000000002</v>
      </c>
      <c r="N1515">
        <v>38.421665000000004</v>
      </c>
      <c r="O1515">
        <v>9.2763790000000004</v>
      </c>
    </row>
    <row r="1516" spans="1:15" x14ac:dyDescent="0.25">
      <c r="A1516">
        <v>1515</v>
      </c>
      <c r="B1516">
        <v>24.43845300000001</v>
      </c>
      <c r="C1516">
        <v>6.4336320000000002</v>
      </c>
      <c r="N1516">
        <v>38.421665000000004</v>
      </c>
      <c r="O1516">
        <v>9.2763790000000004</v>
      </c>
    </row>
    <row r="1517" spans="1:15" x14ac:dyDescent="0.25">
      <c r="A1517">
        <v>1516</v>
      </c>
      <c r="B1517">
        <v>24.43845300000001</v>
      </c>
      <c r="C1517">
        <v>6.4336320000000002</v>
      </c>
      <c r="N1517">
        <v>38.421665000000004</v>
      </c>
      <c r="O1517">
        <v>9.2763790000000004</v>
      </c>
    </row>
    <row r="1518" spans="1:15" x14ac:dyDescent="0.25">
      <c r="A1518">
        <v>1517</v>
      </c>
      <c r="B1518">
        <v>24.43845300000001</v>
      </c>
      <c r="C1518">
        <v>6.4336320000000002</v>
      </c>
      <c r="N1518">
        <v>38.421665000000004</v>
      </c>
      <c r="O1518">
        <v>9.2763790000000004</v>
      </c>
    </row>
    <row r="1519" spans="1:15" x14ac:dyDescent="0.25">
      <c r="A1519">
        <v>1518</v>
      </c>
      <c r="B1519">
        <v>24.43845300000001</v>
      </c>
      <c r="C1519">
        <v>6.4336320000000002</v>
      </c>
      <c r="N1519">
        <v>38.421665000000004</v>
      </c>
      <c r="O1519">
        <v>9.2763790000000004</v>
      </c>
    </row>
    <row r="1520" spans="1:15" x14ac:dyDescent="0.25">
      <c r="A1520">
        <v>1519</v>
      </c>
      <c r="B1520">
        <v>24.43845300000001</v>
      </c>
      <c r="C1520">
        <v>6.4336320000000002</v>
      </c>
      <c r="N1520">
        <v>38.421665000000004</v>
      </c>
      <c r="O1520">
        <v>9.2763790000000004</v>
      </c>
    </row>
    <row r="1521" spans="1:15" x14ac:dyDescent="0.25">
      <c r="A1521">
        <v>1520</v>
      </c>
      <c r="B1521">
        <v>24.43845300000001</v>
      </c>
      <c r="C1521">
        <v>6.4336320000000002</v>
      </c>
      <c r="N1521">
        <v>38.421665000000004</v>
      </c>
      <c r="O1521">
        <v>9.2763790000000004</v>
      </c>
    </row>
    <row r="1522" spans="1:15" x14ac:dyDescent="0.25">
      <c r="A1522">
        <v>1521</v>
      </c>
      <c r="B1522">
        <v>24.43845300000001</v>
      </c>
      <c r="C1522">
        <v>6.4336320000000002</v>
      </c>
      <c r="N1522">
        <v>38.421665000000004</v>
      </c>
      <c r="O1522">
        <v>9.2763790000000004</v>
      </c>
    </row>
    <row r="1523" spans="1:15" x14ac:dyDescent="0.25">
      <c r="A1523">
        <v>1522</v>
      </c>
      <c r="B1523">
        <v>24.43845300000001</v>
      </c>
      <c r="C1523">
        <v>6.4336320000000002</v>
      </c>
      <c r="N1523">
        <v>38.421665000000004</v>
      </c>
      <c r="O1523">
        <v>9.2763790000000004</v>
      </c>
    </row>
    <row r="1524" spans="1:15" x14ac:dyDescent="0.25">
      <c r="A1524">
        <v>1523</v>
      </c>
      <c r="B1524">
        <v>24.43845300000001</v>
      </c>
      <c r="C1524">
        <v>6.4336320000000002</v>
      </c>
      <c r="D1524">
        <v>20.933887000000006</v>
      </c>
      <c r="E1524">
        <v>9.7569979999999994</v>
      </c>
      <c r="N1524">
        <v>38.421665000000004</v>
      </c>
      <c r="O1524">
        <v>9.2763790000000004</v>
      </c>
    </row>
    <row r="1525" spans="1:15" x14ac:dyDescent="0.25">
      <c r="A1525">
        <v>1524</v>
      </c>
      <c r="B1525">
        <v>24.43845300000001</v>
      </c>
      <c r="C1525">
        <v>6.4336320000000002</v>
      </c>
      <c r="D1525">
        <v>20.892711000000006</v>
      </c>
      <c r="E1525">
        <v>9.7252530000000004</v>
      </c>
      <c r="N1525">
        <v>38.421665000000004</v>
      </c>
      <c r="O1525">
        <v>9.2763790000000004</v>
      </c>
    </row>
    <row r="1526" spans="1:15" x14ac:dyDescent="0.25">
      <c r="A1526">
        <v>1525</v>
      </c>
      <c r="B1526">
        <v>24.43845300000001</v>
      </c>
      <c r="C1526">
        <v>6.4336320000000002</v>
      </c>
      <c r="D1526">
        <v>20.892711000000006</v>
      </c>
      <c r="E1526">
        <v>9.7252530000000004</v>
      </c>
      <c r="N1526">
        <v>38.421665000000004</v>
      </c>
      <c r="O1526">
        <v>9.2763790000000004</v>
      </c>
    </row>
    <row r="1527" spans="1:15" x14ac:dyDescent="0.25">
      <c r="A1527">
        <v>1526</v>
      </c>
      <c r="B1527">
        <v>24.43845300000001</v>
      </c>
      <c r="C1527">
        <v>6.4336320000000002</v>
      </c>
      <c r="D1527">
        <v>20.892711000000006</v>
      </c>
      <c r="E1527">
        <v>9.7252530000000004</v>
      </c>
      <c r="N1527">
        <v>38.421665000000004</v>
      </c>
      <c r="O1527">
        <v>9.2763790000000004</v>
      </c>
    </row>
    <row r="1528" spans="1:15" x14ac:dyDescent="0.25">
      <c r="A1528">
        <v>1527</v>
      </c>
      <c r="B1528">
        <v>24.43845300000001</v>
      </c>
      <c r="C1528">
        <v>6.4336320000000002</v>
      </c>
      <c r="D1528">
        <v>20.892711000000006</v>
      </c>
      <c r="E1528">
        <v>9.7252530000000004</v>
      </c>
      <c r="N1528">
        <v>38.421665000000004</v>
      </c>
      <c r="O1528">
        <v>9.2763790000000004</v>
      </c>
    </row>
    <row r="1529" spans="1:15" x14ac:dyDescent="0.25">
      <c r="A1529">
        <v>1528</v>
      </c>
      <c r="B1529">
        <v>24.43845300000001</v>
      </c>
      <c r="C1529">
        <v>6.4336320000000002</v>
      </c>
      <c r="D1529">
        <v>20.892711000000006</v>
      </c>
      <c r="E1529">
        <v>9.7252530000000004</v>
      </c>
      <c r="L1529">
        <v>31.989477000000008</v>
      </c>
      <c r="M1529">
        <v>5.1862690000000002</v>
      </c>
      <c r="N1529">
        <v>38.421665000000004</v>
      </c>
      <c r="O1529">
        <v>9.2763790000000004</v>
      </c>
    </row>
    <row r="1530" spans="1:15" x14ac:dyDescent="0.25">
      <c r="A1530">
        <v>1529</v>
      </c>
      <c r="B1530">
        <v>24.43845300000001</v>
      </c>
      <c r="C1530">
        <v>6.4336320000000002</v>
      </c>
      <c r="D1530">
        <v>20.892711000000006</v>
      </c>
      <c r="E1530">
        <v>9.7252530000000004</v>
      </c>
      <c r="L1530">
        <v>31.979427000000008</v>
      </c>
      <c r="M1530">
        <v>5.1867840000000003</v>
      </c>
      <c r="N1530">
        <v>38.421665000000004</v>
      </c>
      <c r="O1530">
        <v>9.2763790000000004</v>
      </c>
    </row>
    <row r="1531" spans="1:15" x14ac:dyDescent="0.25">
      <c r="A1531">
        <v>1530</v>
      </c>
      <c r="B1531">
        <v>24.43845300000001</v>
      </c>
      <c r="C1531">
        <v>6.4336320000000002</v>
      </c>
      <c r="D1531">
        <v>20.892711000000006</v>
      </c>
      <c r="E1531">
        <v>9.7252530000000004</v>
      </c>
      <c r="L1531">
        <v>31.979427000000008</v>
      </c>
      <c r="M1531">
        <v>5.1867840000000003</v>
      </c>
      <c r="N1531">
        <v>38.421665000000004</v>
      </c>
      <c r="O1531">
        <v>9.2763790000000004</v>
      </c>
    </row>
    <row r="1532" spans="1:15" x14ac:dyDescent="0.25">
      <c r="A1532">
        <v>1531</v>
      </c>
      <c r="B1532">
        <v>24.43845300000001</v>
      </c>
      <c r="C1532">
        <v>6.4336320000000002</v>
      </c>
      <c r="D1532">
        <v>20.892711000000006</v>
      </c>
      <c r="E1532">
        <v>9.7252530000000004</v>
      </c>
      <c r="L1532">
        <v>31.979427000000008</v>
      </c>
      <c r="M1532">
        <v>5.1867840000000003</v>
      </c>
      <c r="N1532">
        <v>38.421665000000004</v>
      </c>
      <c r="O1532">
        <v>9.2763790000000004</v>
      </c>
    </row>
    <row r="1533" spans="1:15" x14ac:dyDescent="0.25">
      <c r="A1533">
        <v>1532</v>
      </c>
      <c r="B1533">
        <v>24.43845300000001</v>
      </c>
      <c r="C1533">
        <v>6.4336320000000002</v>
      </c>
      <c r="D1533">
        <v>20.892711000000006</v>
      </c>
      <c r="E1533">
        <v>9.7252530000000004</v>
      </c>
      <c r="L1533">
        <v>31.979427000000008</v>
      </c>
      <c r="M1533">
        <v>5.1867840000000003</v>
      </c>
      <c r="N1533">
        <v>38.421665000000004</v>
      </c>
      <c r="O1533">
        <v>9.2763790000000004</v>
      </c>
    </row>
    <row r="1534" spans="1:15" x14ac:dyDescent="0.25">
      <c r="A1534">
        <v>1533</v>
      </c>
      <c r="B1534">
        <v>24.43845300000001</v>
      </c>
      <c r="C1534">
        <v>6.4336320000000002</v>
      </c>
      <c r="D1534">
        <v>20.892711000000006</v>
      </c>
      <c r="E1534">
        <v>9.7252530000000004</v>
      </c>
      <c r="L1534">
        <v>31.979427000000008</v>
      </c>
      <c r="M1534">
        <v>5.1867840000000003</v>
      </c>
      <c r="N1534">
        <v>38.421665000000004</v>
      </c>
      <c r="O1534">
        <v>9.2763790000000004</v>
      </c>
    </row>
    <row r="1535" spans="1:15" x14ac:dyDescent="0.25">
      <c r="A1535">
        <v>1534</v>
      </c>
      <c r="B1535">
        <v>24.43845300000001</v>
      </c>
      <c r="C1535">
        <v>6.4336320000000002</v>
      </c>
      <c r="D1535">
        <v>20.892711000000006</v>
      </c>
      <c r="E1535">
        <v>9.7252530000000004</v>
      </c>
      <c r="L1535">
        <v>31.979427000000008</v>
      </c>
      <c r="M1535">
        <v>5.1867840000000003</v>
      </c>
      <c r="N1535">
        <v>38.421665000000004</v>
      </c>
      <c r="O1535">
        <v>9.2763790000000004</v>
      </c>
    </row>
    <row r="1536" spans="1:15" x14ac:dyDescent="0.25">
      <c r="A1536">
        <v>1535</v>
      </c>
      <c r="B1536">
        <v>24.43845300000001</v>
      </c>
      <c r="C1536">
        <v>6.4336320000000002</v>
      </c>
      <c r="D1536">
        <v>20.892711000000006</v>
      </c>
      <c r="E1536">
        <v>9.7252530000000004</v>
      </c>
      <c r="L1536">
        <v>31.979427000000008</v>
      </c>
      <c r="M1536">
        <v>5.1867840000000003</v>
      </c>
      <c r="N1536">
        <v>38.421665000000004</v>
      </c>
      <c r="O1536">
        <v>9.2763790000000004</v>
      </c>
    </row>
    <row r="1537" spans="1:15" x14ac:dyDescent="0.25">
      <c r="A1537">
        <v>1536</v>
      </c>
      <c r="B1537">
        <v>24.43845300000001</v>
      </c>
      <c r="C1537">
        <v>6.4336320000000002</v>
      </c>
      <c r="D1537">
        <v>20.892711000000006</v>
      </c>
      <c r="E1537">
        <v>9.7252530000000004</v>
      </c>
      <c r="L1537">
        <v>31.979427000000008</v>
      </c>
      <c r="M1537">
        <v>5.1867840000000003</v>
      </c>
      <c r="N1537">
        <v>38.421665000000004</v>
      </c>
      <c r="O1537">
        <v>9.2763790000000004</v>
      </c>
    </row>
    <row r="1538" spans="1:15" x14ac:dyDescent="0.25">
      <c r="A1538">
        <v>1537</v>
      </c>
      <c r="B1538">
        <v>24.43845300000001</v>
      </c>
      <c r="C1538">
        <v>6.4336320000000002</v>
      </c>
      <c r="D1538">
        <v>20.892711000000006</v>
      </c>
      <c r="E1538">
        <v>9.7252530000000004</v>
      </c>
      <c r="L1538">
        <v>31.979427000000008</v>
      </c>
      <c r="M1538">
        <v>5.1867840000000003</v>
      </c>
      <c r="N1538">
        <v>38.41300900000001</v>
      </c>
      <c r="O1538">
        <v>9.0871919999999999</v>
      </c>
    </row>
    <row r="1539" spans="1:15" x14ac:dyDescent="0.25">
      <c r="A1539">
        <v>1538</v>
      </c>
      <c r="B1539">
        <v>24.43845300000001</v>
      </c>
      <c r="C1539">
        <v>6.4336320000000002</v>
      </c>
      <c r="D1539">
        <v>20.892711000000006</v>
      </c>
      <c r="E1539">
        <v>9.7252530000000004</v>
      </c>
      <c r="L1539">
        <v>31.979427000000008</v>
      </c>
      <c r="M1539">
        <v>5.1867840000000003</v>
      </c>
    </row>
    <row r="1540" spans="1:15" x14ac:dyDescent="0.25">
      <c r="A1540">
        <v>1539</v>
      </c>
      <c r="B1540">
        <v>24.454118000000008</v>
      </c>
      <c r="C1540">
        <v>6.521191</v>
      </c>
      <c r="D1540">
        <v>20.892711000000006</v>
      </c>
      <c r="E1540">
        <v>9.7252530000000004</v>
      </c>
      <c r="L1540">
        <v>31.979427000000008</v>
      </c>
      <c r="M1540">
        <v>5.1867840000000003</v>
      </c>
    </row>
    <row r="1541" spans="1:15" x14ac:dyDescent="0.25">
      <c r="A1541">
        <v>1540</v>
      </c>
      <c r="D1541">
        <v>20.892711000000006</v>
      </c>
      <c r="E1541">
        <v>9.7252530000000004</v>
      </c>
      <c r="L1541">
        <v>31.979427000000008</v>
      </c>
      <c r="M1541">
        <v>5.1867840000000003</v>
      </c>
    </row>
    <row r="1542" spans="1:15" x14ac:dyDescent="0.25">
      <c r="A1542">
        <v>1541</v>
      </c>
      <c r="D1542">
        <v>20.892711000000006</v>
      </c>
      <c r="E1542">
        <v>9.7252530000000004</v>
      </c>
      <c r="L1542">
        <v>31.979427000000008</v>
      </c>
      <c r="M1542">
        <v>5.1867840000000003</v>
      </c>
    </row>
    <row r="1543" spans="1:15" x14ac:dyDescent="0.25">
      <c r="A1543">
        <v>1542</v>
      </c>
      <c r="D1543">
        <v>20.892711000000006</v>
      </c>
      <c r="E1543">
        <v>9.7252530000000004</v>
      </c>
      <c r="L1543">
        <v>31.979427000000008</v>
      </c>
      <c r="M1543">
        <v>5.1867840000000003</v>
      </c>
    </row>
    <row r="1544" spans="1:15" x14ac:dyDescent="0.25">
      <c r="A1544">
        <v>1543</v>
      </c>
      <c r="D1544">
        <v>20.892711000000006</v>
      </c>
      <c r="E1544">
        <v>9.7252530000000004</v>
      </c>
      <c r="L1544">
        <v>31.979427000000008</v>
      </c>
      <c r="M1544">
        <v>5.1867840000000003</v>
      </c>
    </row>
    <row r="1545" spans="1:15" x14ac:dyDescent="0.25">
      <c r="A1545">
        <v>1544</v>
      </c>
      <c r="D1545">
        <v>20.892711000000006</v>
      </c>
      <c r="E1545">
        <v>9.7252530000000004</v>
      </c>
      <c r="L1545">
        <v>31.979427000000008</v>
      </c>
      <c r="M1545">
        <v>5.1867840000000003</v>
      </c>
    </row>
    <row r="1546" spans="1:15" x14ac:dyDescent="0.25">
      <c r="A1546">
        <v>1545</v>
      </c>
      <c r="D1546">
        <v>20.892711000000006</v>
      </c>
      <c r="E1546">
        <v>9.7252530000000004</v>
      </c>
      <c r="L1546">
        <v>31.979427000000008</v>
      </c>
      <c r="M1546">
        <v>5.1867840000000003</v>
      </c>
    </row>
    <row r="1547" spans="1:15" x14ac:dyDescent="0.25">
      <c r="A1547">
        <v>1546</v>
      </c>
      <c r="D1547">
        <v>20.892711000000006</v>
      </c>
      <c r="E1547">
        <v>9.7252530000000004</v>
      </c>
      <c r="L1547">
        <v>31.979427000000008</v>
      </c>
      <c r="M1547">
        <v>5.1867840000000003</v>
      </c>
    </row>
    <row r="1548" spans="1:15" x14ac:dyDescent="0.25">
      <c r="A1548">
        <v>1547</v>
      </c>
      <c r="B1548">
        <v>16.522351000000008</v>
      </c>
      <c r="C1548">
        <v>6.5620589999999996</v>
      </c>
      <c r="D1548">
        <v>20.892711000000006</v>
      </c>
      <c r="E1548">
        <v>9.7252530000000004</v>
      </c>
      <c r="L1548">
        <v>31.979427000000008</v>
      </c>
      <c r="M1548">
        <v>5.1867840000000003</v>
      </c>
    </row>
    <row r="1549" spans="1:15" x14ac:dyDescent="0.25">
      <c r="A1549">
        <v>1548</v>
      </c>
      <c r="B1549">
        <v>16.448037000000006</v>
      </c>
      <c r="C1549">
        <v>6.5333540000000001</v>
      </c>
      <c r="D1549">
        <v>20.892711000000006</v>
      </c>
      <c r="E1549">
        <v>9.7252530000000004</v>
      </c>
      <c r="L1549">
        <v>31.979427000000008</v>
      </c>
      <c r="M1549">
        <v>5.1867840000000003</v>
      </c>
    </row>
    <row r="1550" spans="1:15" x14ac:dyDescent="0.25">
      <c r="A1550">
        <v>1549</v>
      </c>
      <c r="B1550">
        <v>16.448037000000006</v>
      </c>
      <c r="C1550">
        <v>6.5333540000000001</v>
      </c>
      <c r="D1550">
        <v>20.892711000000006</v>
      </c>
      <c r="E1550">
        <v>9.7252530000000004</v>
      </c>
      <c r="L1550">
        <v>31.979427000000008</v>
      </c>
      <c r="M1550">
        <v>5.1867840000000003</v>
      </c>
    </row>
    <row r="1551" spans="1:15" x14ac:dyDescent="0.25">
      <c r="A1551">
        <v>1550</v>
      </c>
      <c r="B1551">
        <v>16.448037000000006</v>
      </c>
      <c r="C1551">
        <v>6.5333540000000001</v>
      </c>
      <c r="D1551">
        <v>20.892711000000006</v>
      </c>
      <c r="E1551">
        <v>9.7252530000000004</v>
      </c>
      <c r="L1551">
        <v>31.979427000000008</v>
      </c>
      <c r="M1551">
        <v>5.1867840000000003</v>
      </c>
    </row>
    <row r="1552" spans="1:15" x14ac:dyDescent="0.25">
      <c r="A1552">
        <v>1551</v>
      </c>
      <c r="B1552">
        <v>16.448037000000006</v>
      </c>
      <c r="C1552">
        <v>6.5333540000000001</v>
      </c>
      <c r="D1552">
        <v>20.892711000000006</v>
      </c>
      <c r="E1552">
        <v>9.7252530000000004</v>
      </c>
      <c r="L1552">
        <v>31.979427000000008</v>
      </c>
      <c r="M1552">
        <v>5.1867840000000003</v>
      </c>
    </row>
    <row r="1553" spans="1:15" x14ac:dyDescent="0.25">
      <c r="A1553">
        <v>1552</v>
      </c>
      <c r="B1553">
        <v>16.448037000000006</v>
      </c>
      <c r="C1553">
        <v>6.5333540000000001</v>
      </c>
      <c r="D1553">
        <v>20.892711000000006</v>
      </c>
      <c r="E1553">
        <v>9.7252530000000004</v>
      </c>
      <c r="L1553">
        <v>31.979427000000008</v>
      </c>
      <c r="M1553">
        <v>5.1867840000000003</v>
      </c>
    </row>
    <row r="1554" spans="1:15" x14ac:dyDescent="0.25">
      <c r="A1554">
        <v>1553</v>
      </c>
      <c r="B1554">
        <v>16.448037000000006</v>
      </c>
      <c r="C1554">
        <v>6.5333540000000001</v>
      </c>
      <c r="D1554">
        <v>20.892711000000006</v>
      </c>
      <c r="E1554">
        <v>9.7252530000000004</v>
      </c>
      <c r="L1554">
        <v>31.979427000000008</v>
      </c>
      <c r="M1554">
        <v>5.1867840000000003</v>
      </c>
      <c r="N1554">
        <v>26.421020000000006</v>
      </c>
      <c r="O1554">
        <v>9.1941290000000002</v>
      </c>
    </row>
    <row r="1555" spans="1:15" x14ac:dyDescent="0.25">
      <c r="A1555">
        <v>1554</v>
      </c>
      <c r="B1555">
        <v>16.448037000000006</v>
      </c>
      <c r="C1555">
        <v>6.5333540000000001</v>
      </c>
      <c r="D1555">
        <v>20.892711000000006</v>
      </c>
      <c r="E1555">
        <v>9.7252530000000004</v>
      </c>
      <c r="L1555">
        <v>31.979427000000008</v>
      </c>
      <c r="M1555">
        <v>5.1867840000000003</v>
      </c>
      <c r="N1555">
        <v>26.436069000000003</v>
      </c>
      <c r="O1555">
        <v>9.2264920000000004</v>
      </c>
    </row>
    <row r="1556" spans="1:15" x14ac:dyDescent="0.25">
      <c r="A1556">
        <v>1555</v>
      </c>
      <c r="B1556">
        <v>16.448037000000006</v>
      </c>
      <c r="C1556">
        <v>6.5333540000000001</v>
      </c>
      <c r="D1556">
        <v>20.892711000000006</v>
      </c>
      <c r="E1556">
        <v>9.7252530000000004</v>
      </c>
      <c r="L1556">
        <v>31.979427000000008</v>
      </c>
      <c r="M1556">
        <v>5.1867840000000003</v>
      </c>
      <c r="N1556">
        <v>26.436069000000003</v>
      </c>
      <c r="O1556">
        <v>9.2264920000000004</v>
      </c>
    </row>
    <row r="1557" spans="1:15" x14ac:dyDescent="0.25">
      <c r="A1557">
        <v>1556</v>
      </c>
      <c r="B1557">
        <v>16.448037000000006</v>
      </c>
      <c r="C1557">
        <v>6.5333540000000001</v>
      </c>
      <c r="D1557">
        <v>20.892711000000006</v>
      </c>
      <c r="E1557">
        <v>9.7252530000000004</v>
      </c>
      <c r="L1557">
        <v>31.979427000000008</v>
      </c>
      <c r="M1557">
        <v>5.1867840000000003</v>
      </c>
      <c r="N1557">
        <v>26.436069000000003</v>
      </c>
      <c r="O1557">
        <v>9.2264920000000004</v>
      </c>
    </row>
    <row r="1558" spans="1:15" x14ac:dyDescent="0.25">
      <c r="A1558">
        <v>1557</v>
      </c>
      <c r="B1558">
        <v>16.448037000000006</v>
      </c>
      <c r="C1558">
        <v>6.5333540000000001</v>
      </c>
      <c r="D1558">
        <v>20.933887000000006</v>
      </c>
      <c r="E1558">
        <v>9.7569979999999994</v>
      </c>
      <c r="L1558">
        <v>31.979427000000008</v>
      </c>
      <c r="M1558">
        <v>5.1867840000000003</v>
      </c>
      <c r="N1558">
        <v>26.436069000000003</v>
      </c>
      <c r="O1558">
        <v>9.2264920000000004</v>
      </c>
    </row>
    <row r="1559" spans="1:15" x14ac:dyDescent="0.25">
      <c r="A1559">
        <v>1558</v>
      </c>
      <c r="B1559">
        <v>16.448037000000006</v>
      </c>
      <c r="C1559">
        <v>6.5333540000000001</v>
      </c>
      <c r="L1559">
        <v>31.979427000000008</v>
      </c>
      <c r="M1559">
        <v>5.1867840000000003</v>
      </c>
      <c r="N1559">
        <v>26.436069000000003</v>
      </c>
      <c r="O1559">
        <v>9.2264920000000004</v>
      </c>
    </row>
    <row r="1560" spans="1:15" x14ac:dyDescent="0.25">
      <c r="A1560">
        <v>1559</v>
      </c>
      <c r="B1560">
        <v>16.448037000000006</v>
      </c>
      <c r="C1560">
        <v>6.5333540000000001</v>
      </c>
      <c r="L1560">
        <v>31.979427000000008</v>
      </c>
      <c r="M1560">
        <v>5.1867840000000003</v>
      </c>
      <c r="N1560">
        <v>26.436069000000003</v>
      </c>
      <c r="O1560">
        <v>9.2264920000000004</v>
      </c>
    </row>
    <row r="1561" spans="1:15" x14ac:dyDescent="0.25">
      <c r="A1561">
        <v>1560</v>
      </c>
      <c r="B1561">
        <v>16.448037000000006</v>
      </c>
      <c r="C1561">
        <v>6.5333540000000001</v>
      </c>
      <c r="L1561">
        <v>31.979427000000008</v>
      </c>
      <c r="M1561">
        <v>5.1867840000000003</v>
      </c>
      <c r="N1561">
        <v>26.436069000000003</v>
      </c>
      <c r="O1561">
        <v>9.2264920000000004</v>
      </c>
    </row>
    <row r="1562" spans="1:15" x14ac:dyDescent="0.25">
      <c r="A1562">
        <v>1561</v>
      </c>
      <c r="B1562">
        <v>16.448037000000006</v>
      </c>
      <c r="C1562">
        <v>6.5333540000000001</v>
      </c>
      <c r="L1562">
        <v>31.979427000000008</v>
      </c>
      <c r="M1562">
        <v>5.1867840000000003</v>
      </c>
      <c r="N1562">
        <v>26.436069000000003</v>
      </c>
      <c r="O1562">
        <v>9.2264920000000004</v>
      </c>
    </row>
    <row r="1563" spans="1:15" x14ac:dyDescent="0.25">
      <c r="A1563">
        <v>1562</v>
      </c>
      <c r="B1563">
        <v>16.448037000000006</v>
      </c>
      <c r="C1563">
        <v>6.5333540000000001</v>
      </c>
      <c r="L1563">
        <v>31.979427000000008</v>
      </c>
      <c r="M1563">
        <v>5.1867840000000003</v>
      </c>
      <c r="N1563">
        <v>26.436069000000003</v>
      </c>
      <c r="O1563">
        <v>9.2264920000000004</v>
      </c>
    </row>
    <row r="1564" spans="1:15" x14ac:dyDescent="0.25">
      <c r="A1564">
        <v>1563</v>
      </c>
      <c r="B1564">
        <v>16.448037000000006</v>
      </c>
      <c r="C1564">
        <v>6.5333540000000001</v>
      </c>
      <c r="L1564">
        <v>31.979427000000008</v>
      </c>
      <c r="M1564">
        <v>5.1867840000000003</v>
      </c>
      <c r="N1564">
        <v>26.436069000000003</v>
      </c>
      <c r="O1564">
        <v>9.2264920000000004</v>
      </c>
    </row>
    <row r="1565" spans="1:15" x14ac:dyDescent="0.25">
      <c r="A1565">
        <v>1564</v>
      </c>
      <c r="B1565">
        <v>16.448037000000006</v>
      </c>
      <c r="C1565">
        <v>6.5333540000000001</v>
      </c>
      <c r="L1565">
        <v>31.989477000000008</v>
      </c>
      <c r="M1565">
        <v>5.1862690000000002</v>
      </c>
      <c r="N1565">
        <v>26.436069000000003</v>
      </c>
      <c r="O1565">
        <v>9.2264920000000004</v>
      </c>
    </row>
    <row r="1566" spans="1:15" x14ac:dyDescent="0.25">
      <c r="A1566">
        <v>1565</v>
      </c>
      <c r="B1566">
        <v>16.448037000000006</v>
      </c>
      <c r="C1566">
        <v>6.5333540000000001</v>
      </c>
      <c r="D1566">
        <v>13.453725000000006</v>
      </c>
      <c r="E1566">
        <v>8.7468000000000004</v>
      </c>
      <c r="N1566">
        <v>26.436069000000003</v>
      </c>
      <c r="O1566">
        <v>9.2264920000000004</v>
      </c>
    </row>
    <row r="1567" spans="1:15" x14ac:dyDescent="0.25">
      <c r="A1567">
        <v>1566</v>
      </c>
      <c r="B1567">
        <v>16.448037000000006</v>
      </c>
      <c r="C1567">
        <v>6.5333540000000001</v>
      </c>
      <c r="D1567">
        <v>13.401674000000007</v>
      </c>
      <c r="E1567">
        <v>8.628012</v>
      </c>
      <c r="N1567">
        <v>26.436069000000003</v>
      </c>
      <c r="O1567">
        <v>9.2264920000000004</v>
      </c>
    </row>
    <row r="1568" spans="1:15" x14ac:dyDescent="0.25">
      <c r="A1568">
        <v>1567</v>
      </c>
      <c r="B1568">
        <v>16.448037000000006</v>
      </c>
      <c r="C1568">
        <v>6.5333540000000001</v>
      </c>
      <c r="D1568">
        <v>13.401674000000007</v>
      </c>
      <c r="E1568">
        <v>8.628012</v>
      </c>
      <c r="N1568">
        <v>26.436069000000003</v>
      </c>
      <c r="O1568">
        <v>9.2264920000000004</v>
      </c>
    </row>
    <row r="1569" spans="1:15" x14ac:dyDescent="0.25">
      <c r="A1569">
        <v>1568</v>
      </c>
      <c r="B1569">
        <v>16.448037000000006</v>
      </c>
      <c r="C1569">
        <v>6.5333540000000001</v>
      </c>
      <c r="D1569">
        <v>13.401674000000007</v>
      </c>
      <c r="E1569">
        <v>8.628012</v>
      </c>
      <c r="N1569">
        <v>26.436069000000003</v>
      </c>
      <c r="O1569">
        <v>9.2264920000000004</v>
      </c>
    </row>
    <row r="1570" spans="1:15" x14ac:dyDescent="0.25">
      <c r="A1570">
        <v>1569</v>
      </c>
      <c r="B1570">
        <v>16.448037000000006</v>
      </c>
      <c r="C1570">
        <v>6.5333540000000001</v>
      </c>
      <c r="D1570">
        <v>13.401674000000007</v>
      </c>
      <c r="E1570">
        <v>8.628012</v>
      </c>
      <c r="N1570">
        <v>26.436069000000003</v>
      </c>
      <c r="O1570">
        <v>9.2264920000000004</v>
      </c>
    </row>
    <row r="1571" spans="1:15" x14ac:dyDescent="0.25">
      <c r="A1571">
        <v>1570</v>
      </c>
      <c r="B1571">
        <v>16.448037000000006</v>
      </c>
      <c r="C1571">
        <v>6.5333540000000001</v>
      </c>
      <c r="D1571">
        <v>13.401674000000007</v>
      </c>
      <c r="E1571">
        <v>8.628012</v>
      </c>
      <c r="N1571">
        <v>26.436069000000003</v>
      </c>
      <c r="O1571">
        <v>9.2264920000000004</v>
      </c>
    </row>
    <row r="1572" spans="1:15" x14ac:dyDescent="0.25">
      <c r="A1572">
        <v>1571</v>
      </c>
      <c r="B1572">
        <v>16.448037000000006</v>
      </c>
      <c r="C1572">
        <v>6.5333540000000001</v>
      </c>
      <c r="D1572">
        <v>13.401674000000007</v>
      </c>
      <c r="E1572">
        <v>8.628012</v>
      </c>
      <c r="N1572">
        <v>26.436069000000003</v>
      </c>
      <c r="O1572">
        <v>9.2264920000000004</v>
      </c>
    </row>
    <row r="1573" spans="1:15" x14ac:dyDescent="0.25">
      <c r="A1573">
        <v>1572</v>
      </c>
      <c r="B1573">
        <v>16.448037000000006</v>
      </c>
      <c r="C1573">
        <v>6.5333540000000001</v>
      </c>
      <c r="D1573">
        <v>13.401674000000007</v>
      </c>
      <c r="E1573">
        <v>8.628012</v>
      </c>
      <c r="N1573">
        <v>26.436069000000003</v>
      </c>
      <c r="O1573">
        <v>9.2264920000000004</v>
      </c>
    </row>
    <row r="1574" spans="1:15" x14ac:dyDescent="0.25">
      <c r="A1574">
        <v>1573</v>
      </c>
      <c r="B1574">
        <v>16.448037000000006</v>
      </c>
      <c r="C1574">
        <v>6.5333540000000001</v>
      </c>
      <c r="D1574">
        <v>13.401674000000007</v>
      </c>
      <c r="E1574">
        <v>8.628012</v>
      </c>
      <c r="N1574">
        <v>26.436069000000003</v>
      </c>
      <c r="O1574">
        <v>9.2264920000000004</v>
      </c>
    </row>
    <row r="1575" spans="1:15" x14ac:dyDescent="0.25">
      <c r="A1575">
        <v>1574</v>
      </c>
      <c r="B1575">
        <v>16.448037000000006</v>
      </c>
      <c r="C1575">
        <v>6.5333540000000001</v>
      </c>
      <c r="D1575">
        <v>13.401674000000007</v>
      </c>
      <c r="E1575">
        <v>8.628012</v>
      </c>
      <c r="N1575">
        <v>26.436069000000003</v>
      </c>
      <c r="O1575">
        <v>9.2264920000000004</v>
      </c>
    </row>
    <row r="1576" spans="1:15" x14ac:dyDescent="0.25">
      <c r="A1576">
        <v>1575</v>
      </c>
      <c r="B1576">
        <v>16.448037000000006</v>
      </c>
      <c r="C1576">
        <v>6.5333540000000001</v>
      </c>
      <c r="D1576">
        <v>13.401674000000007</v>
      </c>
      <c r="E1576">
        <v>8.628012</v>
      </c>
      <c r="N1576">
        <v>26.436069000000003</v>
      </c>
      <c r="O1576">
        <v>9.2264920000000004</v>
      </c>
    </row>
    <row r="1577" spans="1:15" x14ac:dyDescent="0.25">
      <c r="A1577">
        <v>1576</v>
      </c>
      <c r="B1577">
        <v>16.448037000000006</v>
      </c>
      <c r="C1577">
        <v>6.5333540000000001</v>
      </c>
      <c r="D1577">
        <v>13.401674000000007</v>
      </c>
      <c r="E1577">
        <v>8.628012</v>
      </c>
      <c r="N1577">
        <v>26.436069000000003</v>
      </c>
      <c r="O1577">
        <v>9.2264920000000004</v>
      </c>
    </row>
    <row r="1578" spans="1:15" x14ac:dyDescent="0.25">
      <c r="A1578">
        <v>1577</v>
      </c>
      <c r="B1578">
        <v>16.448037000000006</v>
      </c>
      <c r="C1578">
        <v>6.5333540000000001</v>
      </c>
      <c r="D1578">
        <v>13.401674000000007</v>
      </c>
      <c r="E1578">
        <v>8.628012</v>
      </c>
      <c r="N1578">
        <v>26.436069000000003</v>
      </c>
      <c r="O1578">
        <v>9.2264920000000004</v>
      </c>
    </row>
    <row r="1579" spans="1:15" x14ac:dyDescent="0.25">
      <c r="A1579">
        <v>1578</v>
      </c>
      <c r="B1579">
        <v>16.522351000000008</v>
      </c>
      <c r="C1579">
        <v>6.5620589999999996</v>
      </c>
      <c r="D1579">
        <v>13.401674000000007</v>
      </c>
      <c r="E1579">
        <v>8.628012</v>
      </c>
      <c r="N1579">
        <v>26.436069000000003</v>
      </c>
      <c r="O1579">
        <v>9.2264920000000004</v>
      </c>
    </row>
    <row r="1580" spans="1:15" x14ac:dyDescent="0.25">
      <c r="A1580">
        <v>1579</v>
      </c>
      <c r="D1580">
        <v>13.401674000000007</v>
      </c>
      <c r="E1580">
        <v>8.628012</v>
      </c>
      <c r="L1580">
        <v>21.85003300000001</v>
      </c>
      <c r="M1580">
        <v>6.2090930000000002</v>
      </c>
      <c r="N1580">
        <v>26.436069000000003</v>
      </c>
      <c r="O1580">
        <v>9.2264920000000004</v>
      </c>
    </row>
    <row r="1581" spans="1:15" x14ac:dyDescent="0.25">
      <c r="A1581">
        <v>1580</v>
      </c>
      <c r="D1581">
        <v>13.401674000000007</v>
      </c>
      <c r="E1581">
        <v>8.628012</v>
      </c>
      <c r="L1581">
        <v>21.841530000000006</v>
      </c>
      <c r="M1581">
        <v>6.2341389999999999</v>
      </c>
      <c r="N1581">
        <v>26.436069000000003</v>
      </c>
      <c r="O1581">
        <v>9.2264920000000004</v>
      </c>
    </row>
    <row r="1582" spans="1:15" x14ac:dyDescent="0.25">
      <c r="A1582">
        <v>1581</v>
      </c>
      <c r="D1582">
        <v>13.401674000000007</v>
      </c>
      <c r="E1582">
        <v>8.628012</v>
      </c>
      <c r="L1582">
        <v>21.841530000000006</v>
      </c>
      <c r="M1582">
        <v>6.2341389999999999</v>
      </c>
      <c r="N1582">
        <v>26.436069000000003</v>
      </c>
      <c r="O1582">
        <v>9.2264920000000004</v>
      </c>
    </row>
    <row r="1583" spans="1:15" x14ac:dyDescent="0.25">
      <c r="A1583">
        <v>1582</v>
      </c>
      <c r="D1583">
        <v>13.401674000000007</v>
      </c>
      <c r="E1583">
        <v>8.628012</v>
      </c>
      <c r="L1583">
        <v>21.841530000000006</v>
      </c>
      <c r="M1583">
        <v>6.2341389999999999</v>
      </c>
      <c r="N1583">
        <v>26.436069000000003</v>
      </c>
      <c r="O1583">
        <v>9.2264920000000004</v>
      </c>
    </row>
    <row r="1584" spans="1:15" x14ac:dyDescent="0.25">
      <c r="A1584">
        <v>1583</v>
      </c>
      <c r="D1584">
        <v>13.401674000000007</v>
      </c>
      <c r="E1584">
        <v>8.628012</v>
      </c>
      <c r="L1584">
        <v>21.841530000000006</v>
      </c>
      <c r="M1584">
        <v>6.2341389999999999</v>
      </c>
      <c r="N1584">
        <v>26.436069000000003</v>
      </c>
      <c r="O1584">
        <v>9.2264920000000004</v>
      </c>
    </row>
    <row r="1585" spans="1:15" x14ac:dyDescent="0.25">
      <c r="A1585">
        <v>1584</v>
      </c>
      <c r="D1585">
        <v>13.401674000000007</v>
      </c>
      <c r="E1585">
        <v>8.628012</v>
      </c>
      <c r="L1585">
        <v>21.841530000000006</v>
      </c>
      <c r="M1585">
        <v>6.2341389999999999</v>
      </c>
      <c r="N1585">
        <v>26.436069000000003</v>
      </c>
      <c r="O1585">
        <v>9.2264920000000004</v>
      </c>
    </row>
    <row r="1586" spans="1:15" x14ac:dyDescent="0.25">
      <c r="A1586">
        <v>1585</v>
      </c>
      <c r="D1586">
        <v>13.401674000000007</v>
      </c>
      <c r="E1586">
        <v>8.628012</v>
      </c>
      <c r="L1586">
        <v>21.841530000000006</v>
      </c>
      <c r="M1586">
        <v>6.2341389999999999</v>
      </c>
      <c r="N1586">
        <v>26.436069000000003</v>
      </c>
      <c r="O1586">
        <v>9.2264920000000004</v>
      </c>
    </row>
    <row r="1587" spans="1:15" x14ac:dyDescent="0.25">
      <c r="A1587">
        <v>1586</v>
      </c>
      <c r="D1587">
        <v>13.401674000000007</v>
      </c>
      <c r="E1587">
        <v>8.628012</v>
      </c>
      <c r="L1587">
        <v>21.841530000000006</v>
      </c>
      <c r="M1587">
        <v>6.2341389999999999</v>
      </c>
      <c r="N1587">
        <v>26.436069000000003</v>
      </c>
      <c r="O1587">
        <v>9.2264920000000004</v>
      </c>
    </row>
    <row r="1588" spans="1:15" x14ac:dyDescent="0.25">
      <c r="A1588">
        <v>1587</v>
      </c>
      <c r="B1588">
        <v>10.789343000000009</v>
      </c>
      <c r="C1588">
        <v>6.4035869999999999</v>
      </c>
      <c r="D1588">
        <v>13.401674000000007</v>
      </c>
      <c r="E1588">
        <v>8.628012</v>
      </c>
      <c r="L1588">
        <v>21.841530000000006</v>
      </c>
      <c r="M1588">
        <v>6.2341389999999999</v>
      </c>
      <c r="N1588">
        <v>26.436069000000003</v>
      </c>
      <c r="O1588">
        <v>9.2264920000000004</v>
      </c>
    </row>
    <row r="1589" spans="1:15" x14ac:dyDescent="0.25">
      <c r="A1589">
        <v>1588</v>
      </c>
      <c r="B1589">
        <v>10.804804000000004</v>
      </c>
      <c r="C1589">
        <v>6.3837460000000004</v>
      </c>
      <c r="D1589">
        <v>13.401674000000007</v>
      </c>
      <c r="E1589">
        <v>8.628012</v>
      </c>
      <c r="L1589">
        <v>21.841530000000006</v>
      </c>
      <c r="M1589">
        <v>6.2341389999999999</v>
      </c>
      <c r="N1589">
        <v>26.421020000000006</v>
      </c>
      <c r="O1589">
        <v>9.1941290000000002</v>
      </c>
    </row>
    <row r="1590" spans="1:15" x14ac:dyDescent="0.25">
      <c r="A1590">
        <v>1589</v>
      </c>
      <c r="B1590">
        <v>10.804804000000004</v>
      </c>
      <c r="C1590">
        <v>6.3837460000000004</v>
      </c>
      <c r="D1590">
        <v>13.401674000000007</v>
      </c>
      <c r="E1590">
        <v>8.628012</v>
      </c>
      <c r="L1590">
        <v>21.841530000000006</v>
      </c>
      <c r="M1590">
        <v>6.2341389999999999</v>
      </c>
    </row>
    <row r="1591" spans="1:15" x14ac:dyDescent="0.25">
      <c r="A1591">
        <v>1590</v>
      </c>
      <c r="B1591">
        <v>10.804804000000004</v>
      </c>
      <c r="C1591">
        <v>6.3837460000000004</v>
      </c>
      <c r="D1591">
        <v>13.401674000000007</v>
      </c>
      <c r="E1591">
        <v>8.628012</v>
      </c>
      <c r="L1591">
        <v>21.841530000000006</v>
      </c>
      <c r="M1591">
        <v>6.2341389999999999</v>
      </c>
    </row>
    <row r="1592" spans="1:15" x14ac:dyDescent="0.25">
      <c r="A1592">
        <v>1591</v>
      </c>
      <c r="B1592">
        <v>10.804804000000004</v>
      </c>
      <c r="C1592">
        <v>6.3837460000000004</v>
      </c>
      <c r="D1592">
        <v>13.401674000000007</v>
      </c>
      <c r="E1592">
        <v>8.628012</v>
      </c>
      <c r="L1592">
        <v>21.841530000000006</v>
      </c>
      <c r="M1592">
        <v>6.2341389999999999</v>
      </c>
    </row>
    <row r="1593" spans="1:15" x14ac:dyDescent="0.25">
      <c r="A1593">
        <v>1592</v>
      </c>
      <c r="B1593">
        <v>10.804804000000004</v>
      </c>
      <c r="C1593">
        <v>6.3837460000000004</v>
      </c>
      <c r="D1593">
        <v>13.401674000000007</v>
      </c>
      <c r="E1593">
        <v>8.628012</v>
      </c>
      <c r="L1593">
        <v>21.841530000000006</v>
      </c>
      <c r="M1593">
        <v>6.2341389999999999</v>
      </c>
    </row>
    <row r="1594" spans="1:15" x14ac:dyDescent="0.25">
      <c r="A1594">
        <v>1593</v>
      </c>
      <c r="B1594">
        <v>10.804804000000004</v>
      </c>
      <c r="C1594">
        <v>6.3837460000000004</v>
      </c>
      <c r="D1594">
        <v>13.401674000000007</v>
      </c>
      <c r="E1594">
        <v>8.628012</v>
      </c>
      <c r="L1594">
        <v>21.841530000000006</v>
      </c>
      <c r="M1594">
        <v>6.2341389999999999</v>
      </c>
    </row>
    <row r="1595" spans="1:15" x14ac:dyDescent="0.25">
      <c r="A1595">
        <v>1594</v>
      </c>
      <c r="B1595">
        <v>10.804804000000004</v>
      </c>
      <c r="C1595">
        <v>6.3837460000000004</v>
      </c>
      <c r="D1595">
        <v>13.401674000000007</v>
      </c>
      <c r="E1595">
        <v>8.628012</v>
      </c>
      <c r="L1595">
        <v>21.841530000000006</v>
      </c>
      <c r="M1595">
        <v>6.2341389999999999</v>
      </c>
    </row>
    <row r="1596" spans="1:15" x14ac:dyDescent="0.25">
      <c r="A1596">
        <v>1595</v>
      </c>
      <c r="B1596">
        <v>10.804804000000004</v>
      </c>
      <c r="C1596">
        <v>6.3837460000000004</v>
      </c>
      <c r="D1596">
        <v>13.401674000000007</v>
      </c>
      <c r="E1596">
        <v>8.628012</v>
      </c>
      <c r="L1596">
        <v>21.841530000000006</v>
      </c>
      <c r="M1596">
        <v>6.2341389999999999</v>
      </c>
    </row>
    <row r="1597" spans="1:15" x14ac:dyDescent="0.25">
      <c r="A1597">
        <v>1596</v>
      </c>
      <c r="B1597">
        <v>10.804804000000004</v>
      </c>
      <c r="C1597">
        <v>6.3837460000000004</v>
      </c>
      <c r="D1597">
        <v>13.401674000000007</v>
      </c>
      <c r="E1597">
        <v>8.628012</v>
      </c>
      <c r="L1597">
        <v>21.841530000000006</v>
      </c>
      <c r="M1597">
        <v>6.2341389999999999</v>
      </c>
    </row>
    <row r="1598" spans="1:15" x14ac:dyDescent="0.25">
      <c r="A1598">
        <v>1597</v>
      </c>
      <c r="B1598">
        <v>10.804804000000004</v>
      </c>
      <c r="C1598">
        <v>6.3837460000000004</v>
      </c>
      <c r="D1598">
        <v>13.401674000000007</v>
      </c>
      <c r="E1598">
        <v>8.628012</v>
      </c>
      <c r="L1598">
        <v>21.841530000000006</v>
      </c>
      <c r="M1598">
        <v>6.2341389999999999</v>
      </c>
    </row>
    <row r="1599" spans="1:15" x14ac:dyDescent="0.25">
      <c r="A1599">
        <v>1598</v>
      </c>
      <c r="B1599">
        <v>10.804804000000004</v>
      </c>
      <c r="C1599">
        <v>6.3837460000000004</v>
      </c>
      <c r="D1599">
        <v>13.401674000000007</v>
      </c>
      <c r="E1599">
        <v>8.628012</v>
      </c>
      <c r="L1599">
        <v>21.841530000000006</v>
      </c>
      <c r="M1599">
        <v>6.2341389999999999</v>
      </c>
    </row>
    <row r="1600" spans="1:15" x14ac:dyDescent="0.25">
      <c r="A1600">
        <v>1599</v>
      </c>
      <c r="B1600">
        <v>10.804804000000004</v>
      </c>
      <c r="C1600">
        <v>6.3837460000000004</v>
      </c>
      <c r="D1600">
        <v>13.453725000000006</v>
      </c>
      <c r="E1600">
        <v>8.7468000000000004</v>
      </c>
      <c r="L1600">
        <v>21.841530000000006</v>
      </c>
      <c r="M1600">
        <v>6.2341389999999999</v>
      </c>
    </row>
    <row r="1601" spans="1:13" x14ac:dyDescent="0.25">
      <c r="A1601">
        <v>1600</v>
      </c>
      <c r="B1601">
        <v>10.804804000000004</v>
      </c>
      <c r="C1601">
        <v>6.3837460000000004</v>
      </c>
      <c r="D1601">
        <v>13.453725000000006</v>
      </c>
      <c r="E1601">
        <v>8.7468000000000004</v>
      </c>
      <c r="H1601">
        <v>17.952202000000007</v>
      </c>
      <c r="I1601">
        <v>7.7871589999999999</v>
      </c>
      <c r="L1601">
        <v>21.841530000000006</v>
      </c>
      <c r="M1601">
        <v>6.2341389999999999</v>
      </c>
    </row>
    <row r="1602" spans="1:13" x14ac:dyDescent="0.25">
      <c r="A1602">
        <v>1601</v>
      </c>
      <c r="B1602">
        <v>10.828613000000004</v>
      </c>
      <c r="C1602">
        <v>6.3657089999999998</v>
      </c>
      <c r="H1602">
        <v>17.952202000000007</v>
      </c>
      <c r="I1602">
        <v>7.7871589999999999</v>
      </c>
      <c r="L1602">
        <v>21.85003300000001</v>
      </c>
      <c r="M1602">
        <v>6.2090930000000002</v>
      </c>
    </row>
    <row r="1603" spans="1:13" x14ac:dyDescent="0.25">
      <c r="A1603">
        <v>1602</v>
      </c>
      <c r="B1603">
        <v>10.789343000000009</v>
      </c>
      <c r="C1603">
        <v>6.4035869999999999</v>
      </c>
      <c r="H1603">
        <v>17.952202000000007</v>
      </c>
      <c r="I1603">
        <v>7.7871589999999999</v>
      </c>
      <c r="J1603">
        <v>38.448101000000008</v>
      </c>
      <c r="K1603">
        <v>14.082522000000001</v>
      </c>
      <c r="L1603">
        <v>21.85003300000001</v>
      </c>
      <c r="M1603">
        <v>6.2090930000000002</v>
      </c>
    </row>
    <row r="1604" spans="1:13" x14ac:dyDescent="0.25">
      <c r="A1604">
        <v>1603</v>
      </c>
    </row>
    <row r="1605" spans="1:13" x14ac:dyDescent="0.25">
      <c r="A1605">
        <v>1604</v>
      </c>
      <c r="J1605">
        <v>38.441192000000008</v>
      </c>
      <c r="K1605">
        <v>13.953322999999999</v>
      </c>
    </row>
    <row r="1606" spans="1:13" x14ac:dyDescent="0.25">
      <c r="A1606">
        <v>1605</v>
      </c>
      <c r="B1606">
        <v>42.504917000000006</v>
      </c>
      <c r="C1606">
        <v>9.5801289999999995</v>
      </c>
    </row>
    <row r="1607" spans="1:13" x14ac:dyDescent="0.25">
      <c r="A1607">
        <v>1606</v>
      </c>
      <c r="B1607">
        <v>42.566707000000008</v>
      </c>
      <c r="C1607">
        <v>9.5257590000000008</v>
      </c>
    </row>
    <row r="1608" spans="1:13" x14ac:dyDescent="0.25">
      <c r="A1608">
        <v>1607</v>
      </c>
      <c r="B1608">
        <v>42.566707000000008</v>
      </c>
      <c r="C1608">
        <v>9.5257590000000008</v>
      </c>
    </row>
    <row r="1609" spans="1:13" x14ac:dyDescent="0.25">
      <c r="A1609">
        <v>1608</v>
      </c>
      <c r="B1609">
        <v>42.566707000000008</v>
      </c>
      <c r="C1609">
        <v>9.5257590000000008</v>
      </c>
    </row>
    <row r="1610" spans="1:13" x14ac:dyDescent="0.25">
      <c r="A1610">
        <v>1609</v>
      </c>
      <c r="B1610">
        <v>42.566707000000008</v>
      </c>
      <c r="C1610">
        <v>9.5257590000000008</v>
      </c>
    </row>
    <row r="1611" spans="1:13" x14ac:dyDescent="0.25">
      <c r="A1611">
        <v>1610</v>
      </c>
      <c r="B1611">
        <v>42.566707000000008</v>
      </c>
      <c r="C1611">
        <v>9.5257590000000008</v>
      </c>
    </row>
    <row r="1612" spans="1:13" x14ac:dyDescent="0.25">
      <c r="A1612">
        <v>1611</v>
      </c>
      <c r="B1612">
        <v>42.566707000000008</v>
      </c>
      <c r="C1612">
        <v>9.5257590000000008</v>
      </c>
    </row>
    <row r="1613" spans="1:13" x14ac:dyDescent="0.25">
      <c r="A1613">
        <v>1612</v>
      </c>
      <c r="B1613">
        <v>42.566707000000008</v>
      </c>
      <c r="C1613">
        <v>9.5257590000000008</v>
      </c>
    </row>
    <row r="1614" spans="1:13" x14ac:dyDescent="0.25">
      <c r="A1614">
        <v>1613</v>
      </c>
      <c r="B1614">
        <v>42.566707000000008</v>
      </c>
      <c r="C1614">
        <v>9.5257590000000008</v>
      </c>
    </row>
    <row r="1615" spans="1:13" x14ac:dyDescent="0.25">
      <c r="A1615">
        <v>1614</v>
      </c>
      <c r="B1615">
        <v>42.566707000000008</v>
      </c>
      <c r="C1615">
        <v>9.5257590000000008</v>
      </c>
    </row>
    <row r="1616" spans="1:13" x14ac:dyDescent="0.25">
      <c r="A1616">
        <v>1615</v>
      </c>
      <c r="B1616">
        <v>42.566707000000008</v>
      </c>
      <c r="C1616">
        <v>9.5257590000000008</v>
      </c>
    </row>
    <row r="1617" spans="1:7" x14ac:dyDescent="0.25">
      <c r="A1617">
        <v>1616</v>
      </c>
      <c r="B1617">
        <v>42.566707000000008</v>
      </c>
      <c r="C1617">
        <v>9.5257590000000008</v>
      </c>
    </row>
    <row r="1618" spans="1:7" x14ac:dyDescent="0.25">
      <c r="A1618">
        <v>1617</v>
      </c>
      <c r="B1618">
        <v>42.566707000000008</v>
      </c>
      <c r="C1618">
        <v>9.5257590000000008</v>
      </c>
    </row>
    <row r="1619" spans="1:7" x14ac:dyDescent="0.25">
      <c r="A1619">
        <v>1618</v>
      </c>
      <c r="B1619">
        <v>42.566707000000008</v>
      </c>
      <c r="C1619">
        <v>9.5257590000000008</v>
      </c>
    </row>
    <row r="1620" spans="1:7" x14ac:dyDescent="0.25">
      <c r="A1620">
        <v>1619</v>
      </c>
      <c r="B1620">
        <v>42.566707000000008</v>
      </c>
      <c r="C1620">
        <v>9.5257590000000008</v>
      </c>
    </row>
    <row r="1621" spans="1:7" x14ac:dyDescent="0.25">
      <c r="A1621">
        <v>1620</v>
      </c>
      <c r="B1621">
        <v>42.566707000000008</v>
      </c>
      <c r="C1621">
        <v>9.5257590000000008</v>
      </c>
      <c r="D1621">
        <v>47.910312000000005</v>
      </c>
      <c r="E1621">
        <v>6.2341389999999999</v>
      </c>
    </row>
    <row r="1622" spans="1:7" x14ac:dyDescent="0.25">
      <c r="A1622">
        <v>1621</v>
      </c>
      <c r="B1622">
        <v>42.566707000000008</v>
      </c>
      <c r="C1622">
        <v>9.5257590000000008</v>
      </c>
      <c r="D1622">
        <v>47.910312000000005</v>
      </c>
      <c r="E1622">
        <v>6.2341389999999999</v>
      </c>
    </row>
    <row r="1623" spans="1:7" x14ac:dyDescent="0.25">
      <c r="A1623">
        <v>1622</v>
      </c>
      <c r="B1623">
        <v>42.566707000000008</v>
      </c>
      <c r="C1623">
        <v>9.5257590000000008</v>
      </c>
      <c r="D1623">
        <v>47.910312000000005</v>
      </c>
      <c r="E1623">
        <v>6.2341389999999999</v>
      </c>
    </row>
    <row r="1624" spans="1:7" x14ac:dyDescent="0.25">
      <c r="A1624">
        <v>1623</v>
      </c>
      <c r="B1624">
        <v>42.566707000000008</v>
      </c>
      <c r="C1624">
        <v>9.5257590000000008</v>
      </c>
      <c r="D1624">
        <v>47.910312000000005</v>
      </c>
      <c r="E1624">
        <v>6.2341389999999999</v>
      </c>
    </row>
    <row r="1625" spans="1:7" x14ac:dyDescent="0.25">
      <c r="A1625">
        <v>1624</v>
      </c>
      <c r="B1625">
        <v>42.566707000000008</v>
      </c>
      <c r="C1625">
        <v>9.5257590000000008</v>
      </c>
      <c r="D1625">
        <v>47.910312000000005</v>
      </c>
      <c r="E1625">
        <v>6.2341389999999999</v>
      </c>
    </row>
    <row r="1626" spans="1:7" x14ac:dyDescent="0.25">
      <c r="A1626">
        <v>1625</v>
      </c>
      <c r="B1626">
        <v>42.566707000000008</v>
      </c>
      <c r="C1626">
        <v>9.5257590000000008</v>
      </c>
      <c r="D1626">
        <v>47.910312000000005</v>
      </c>
      <c r="E1626">
        <v>6.2341389999999999</v>
      </c>
      <c r="F1626">
        <v>37.207330000000006</v>
      </c>
      <c r="G1626">
        <v>9.7025769999999998</v>
      </c>
    </row>
    <row r="1627" spans="1:7" x14ac:dyDescent="0.25">
      <c r="A1627">
        <v>1626</v>
      </c>
      <c r="B1627">
        <v>42.566707000000008</v>
      </c>
      <c r="C1627">
        <v>9.5257590000000008</v>
      </c>
      <c r="D1627">
        <v>47.910312000000005</v>
      </c>
      <c r="E1627">
        <v>6.2341389999999999</v>
      </c>
      <c r="F1627">
        <v>37.522728000000008</v>
      </c>
      <c r="G1627">
        <v>9.7252530000000004</v>
      </c>
    </row>
    <row r="1628" spans="1:7" x14ac:dyDescent="0.25">
      <c r="A1628">
        <v>1627</v>
      </c>
      <c r="B1628">
        <v>42.504917000000006</v>
      </c>
      <c r="C1628">
        <v>9.5801289999999995</v>
      </c>
      <c r="D1628">
        <v>47.910312000000005</v>
      </c>
      <c r="E1628">
        <v>6.2341389999999999</v>
      </c>
      <c r="F1628">
        <v>37.522728000000008</v>
      </c>
      <c r="G1628">
        <v>9.7252530000000004</v>
      </c>
    </row>
    <row r="1629" spans="1:7" x14ac:dyDescent="0.25">
      <c r="A1629">
        <v>1628</v>
      </c>
      <c r="D1629">
        <v>47.910312000000005</v>
      </c>
      <c r="E1629">
        <v>6.2341389999999999</v>
      </c>
      <c r="F1629">
        <v>37.522728000000008</v>
      </c>
      <c r="G1629">
        <v>9.7252530000000004</v>
      </c>
    </row>
    <row r="1630" spans="1:7" x14ac:dyDescent="0.25">
      <c r="A1630">
        <v>1629</v>
      </c>
      <c r="D1630">
        <v>47.910312000000005</v>
      </c>
      <c r="E1630">
        <v>6.2341389999999999</v>
      </c>
      <c r="F1630">
        <v>37.522728000000008</v>
      </c>
      <c r="G1630">
        <v>9.7252530000000004</v>
      </c>
    </row>
    <row r="1631" spans="1:7" x14ac:dyDescent="0.25">
      <c r="A1631">
        <v>1630</v>
      </c>
      <c r="D1631">
        <v>47.910312000000005</v>
      </c>
      <c r="E1631">
        <v>6.2341389999999999</v>
      </c>
      <c r="F1631">
        <v>37.522728000000008</v>
      </c>
      <c r="G1631">
        <v>9.7252530000000004</v>
      </c>
    </row>
    <row r="1632" spans="1:7" x14ac:dyDescent="0.25">
      <c r="A1632">
        <v>1631</v>
      </c>
      <c r="D1632">
        <v>47.910312000000005</v>
      </c>
      <c r="E1632">
        <v>6.2341389999999999</v>
      </c>
      <c r="F1632">
        <v>37.522728000000008</v>
      </c>
      <c r="G1632">
        <v>9.7252530000000004</v>
      </c>
    </row>
    <row r="1633" spans="1:9" x14ac:dyDescent="0.25">
      <c r="A1633">
        <v>1632</v>
      </c>
      <c r="D1633">
        <v>47.910312000000005</v>
      </c>
      <c r="E1633">
        <v>6.2341389999999999</v>
      </c>
      <c r="F1633">
        <v>37.522728000000008</v>
      </c>
      <c r="G1633">
        <v>9.7252530000000004</v>
      </c>
    </row>
    <row r="1634" spans="1:9" x14ac:dyDescent="0.25">
      <c r="A1634">
        <v>1633</v>
      </c>
      <c r="D1634">
        <v>47.910312000000005</v>
      </c>
      <c r="E1634">
        <v>6.2341389999999999</v>
      </c>
      <c r="F1634">
        <v>37.522728000000008</v>
      </c>
      <c r="G1634">
        <v>9.7252530000000004</v>
      </c>
    </row>
    <row r="1635" spans="1:9" x14ac:dyDescent="0.25">
      <c r="A1635">
        <v>1634</v>
      </c>
      <c r="D1635">
        <v>47.910312000000005</v>
      </c>
      <c r="E1635">
        <v>6.2341389999999999</v>
      </c>
      <c r="F1635">
        <v>37.522728000000008</v>
      </c>
      <c r="G1635">
        <v>9.7252530000000004</v>
      </c>
    </row>
    <row r="1636" spans="1:9" x14ac:dyDescent="0.25">
      <c r="A1636">
        <v>1635</v>
      </c>
      <c r="D1636">
        <v>47.910312000000005</v>
      </c>
      <c r="E1636">
        <v>6.2341389999999999</v>
      </c>
      <c r="F1636">
        <v>37.522728000000008</v>
      </c>
      <c r="G1636">
        <v>9.7252530000000004</v>
      </c>
    </row>
    <row r="1637" spans="1:9" x14ac:dyDescent="0.25">
      <c r="A1637">
        <v>1636</v>
      </c>
      <c r="D1637">
        <v>47.910312000000005</v>
      </c>
      <c r="E1637">
        <v>6.2341389999999999</v>
      </c>
      <c r="F1637">
        <v>37.522728000000008</v>
      </c>
      <c r="G1637">
        <v>9.7252530000000004</v>
      </c>
    </row>
    <row r="1638" spans="1:9" x14ac:dyDescent="0.25">
      <c r="A1638">
        <v>1637</v>
      </c>
      <c r="D1638">
        <v>47.910312000000005</v>
      </c>
      <c r="E1638">
        <v>6.2341389999999999</v>
      </c>
      <c r="F1638">
        <v>37.522728000000008</v>
      </c>
      <c r="G1638">
        <v>9.7252530000000004</v>
      </c>
    </row>
    <row r="1639" spans="1:9" x14ac:dyDescent="0.25">
      <c r="A1639">
        <v>1638</v>
      </c>
      <c r="D1639">
        <v>47.910312000000005</v>
      </c>
      <c r="E1639">
        <v>6.2341389999999999</v>
      </c>
      <c r="F1639">
        <v>37.522728000000008</v>
      </c>
      <c r="G1639">
        <v>9.7252530000000004</v>
      </c>
    </row>
    <row r="1640" spans="1:9" x14ac:dyDescent="0.25">
      <c r="A1640">
        <v>1639</v>
      </c>
      <c r="B1640">
        <v>56.436027000000003</v>
      </c>
      <c r="C1640">
        <v>9.2358720000000005</v>
      </c>
      <c r="D1640">
        <v>47.910312000000005</v>
      </c>
      <c r="E1640">
        <v>6.2341389999999999</v>
      </c>
      <c r="F1640">
        <v>37.522728000000008</v>
      </c>
      <c r="G1640">
        <v>9.7252530000000004</v>
      </c>
    </row>
    <row r="1641" spans="1:9" x14ac:dyDescent="0.25">
      <c r="A1641">
        <v>1640</v>
      </c>
      <c r="B1641">
        <v>56.350170000000006</v>
      </c>
      <c r="C1641">
        <v>9.1766579999999998</v>
      </c>
      <c r="D1641">
        <v>47.910312000000005</v>
      </c>
      <c r="E1641">
        <v>6.2341389999999999</v>
      </c>
      <c r="F1641">
        <v>37.522728000000008</v>
      </c>
      <c r="G1641">
        <v>9.7252530000000004</v>
      </c>
    </row>
    <row r="1642" spans="1:9" x14ac:dyDescent="0.25">
      <c r="A1642">
        <v>1641</v>
      </c>
      <c r="B1642">
        <v>56.350170000000006</v>
      </c>
      <c r="C1642">
        <v>9.1766579999999998</v>
      </c>
      <c r="D1642">
        <v>47.910312000000005</v>
      </c>
      <c r="E1642">
        <v>6.2341389999999999</v>
      </c>
      <c r="F1642">
        <v>37.522728000000008</v>
      </c>
      <c r="G1642">
        <v>9.7252530000000004</v>
      </c>
    </row>
    <row r="1643" spans="1:9" x14ac:dyDescent="0.25">
      <c r="A1643">
        <v>1642</v>
      </c>
      <c r="B1643">
        <v>56.350170000000006</v>
      </c>
      <c r="C1643">
        <v>9.1766579999999998</v>
      </c>
      <c r="F1643">
        <v>37.522728000000008</v>
      </c>
      <c r="G1643">
        <v>9.7252530000000004</v>
      </c>
    </row>
    <row r="1644" spans="1:9" x14ac:dyDescent="0.25">
      <c r="A1644">
        <v>1643</v>
      </c>
      <c r="B1644">
        <v>56.350170000000006</v>
      </c>
      <c r="C1644">
        <v>9.1766579999999998</v>
      </c>
      <c r="F1644">
        <v>37.522728000000008</v>
      </c>
      <c r="G1644">
        <v>9.7252530000000004</v>
      </c>
      <c r="H1644">
        <v>45.340294000000007</v>
      </c>
      <c r="I1644">
        <v>4.6038670000000002</v>
      </c>
    </row>
    <row r="1645" spans="1:9" x14ac:dyDescent="0.25">
      <c r="A1645">
        <v>1644</v>
      </c>
      <c r="B1645">
        <v>56.350170000000006</v>
      </c>
      <c r="C1645">
        <v>9.1766579999999998</v>
      </c>
      <c r="F1645">
        <v>37.207330000000006</v>
      </c>
      <c r="G1645">
        <v>9.7025769999999998</v>
      </c>
      <c r="H1645">
        <v>45.513195000000003</v>
      </c>
      <c r="I1645">
        <v>4.3888100000000003</v>
      </c>
    </row>
    <row r="1646" spans="1:9" x14ac:dyDescent="0.25">
      <c r="A1646">
        <v>1645</v>
      </c>
      <c r="B1646">
        <v>56.350170000000006</v>
      </c>
      <c r="C1646">
        <v>9.1766579999999998</v>
      </c>
      <c r="F1646">
        <v>37.207330000000006</v>
      </c>
      <c r="G1646">
        <v>9.7025769999999998</v>
      </c>
      <c r="H1646">
        <v>45.513195000000003</v>
      </c>
      <c r="I1646">
        <v>4.3888100000000003</v>
      </c>
    </row>
    <row r="1647" spans="1:9" x14ac:dyDescent="0.25">
      <c r="A1647">
        <v>1646</v>
      </c>
      <c r="B1647">
        <v>56.350170000000006</v>
      </c>
      <c r="C1647">
        <v>9.1766579999999998</v>
      </c>
      <c r="F1647">
        <v>37.207330000000006</v>
      </c>
      <c r="G1647">
        <v>9.7025769999999998</v>
      </c>
      <c r="H1647">
        <v>45.513195000000003</v>
      </c>
      <c r="I1647">
        <v>4.3888100000000003</v>
      </c>
    </row>
    <row r="1648" spans="1:9" x14ac:dyDescent="0.25">
      <c r="A1648">
        <v>1647</v>
      </c>
      <c r="B1648">
        <v>56.350170000000006</v>
      </c>
      <c r="C1648">
        <v>9.1766579999999998</v>
      </c>
      <c r="F1648">
        <v>37.207330000000006</v>
      </c>
      <c r="G1648">
        <v>9.7025769999999998</v>
      </c>
      <c r="H1648">
        <v>45.513195000000003</v>
      </c>
      <c r="I1648">
        <v>4.3888100000000003</v>
      </c>
    </row>
    <row r="1649" spans="1:9" x14ac:dyDescent="0.25">
      <c r="A1649">
        <v>1648</v>
      </c>
      <c r="B1649">
        <v>56.350170000000006</v>
      </c>
      <c r="C1649">
        <v>9.1766579999999998</v>
      </c>
      <c r="H1649">
        <v>45.513195000000003</v>
      </c>
      <c r="I1649">
        <v>4.3888100000000003</v>
      </c>
    </row>
    <row r="1650" spans="1:9" x14ac:dyDescent="0.25">
      <c r="A1650">
        <v>1649</v>
      </c>
      <c r="B1650">
        <v>56.350170000000006</v>
      </c>
      <c r="C1650">
        <v>9.1766579999999998</v>
      </c>
      <c r="H1650">
        <v>45.513195000000003</v>
      </c>
      <c r="I1650">
        <v>4.3888100000000003</v>
      </c>
    </row>
    <row r="1651" spans="1:9" x14ac:dyDescent="0.25">
      <c r="A1651">
        <v>1650</v>
      </c>
      <c r="B1651">
        <v>56.350170000000006</v>
      </c>
      <c r="C1651">
        <v>9.1766579999999998</v>
      </c>
      <c r="H1651">
        <v>45.513195000000003</v>
      </c>
      <c r="I1651">
        <v>4.3888100000000003</v>
      </c>
    </row>
    <row r="1652" spans="1:9" x14ac:dyDescent="0.25">
      <c r="A1652">
        <v>1651</v>
      </c>
      <c r="B1652">
        <v>56.350170000000006</v>
      </c>
      <c r="C1652">
        <v>9.1766579999999998</v>
      </c>
      <c r="H1652">
        <v>45.513195000000003</v>
      </c>
      <c r="I1652">
        <v>4.3888100000000003</v>
      </c>
    </row>
    <row r="1653" spans="1:9" x14ac:dyDescent="0.25">
      <c r="A1653">
        <v>1652</v>
      </c>
      <c r="B1653">
        <v>56.350170000000006</v>
      </c>
      <c r="C1653">
        <v>9.1766579999999998</v>
      </c>
      <c r="H1653">
        <v>45.513195000000003</v>
      </c>
      <c r="I1653">
        <v>4.3888100000000003</v>
      </c>
    </row>
    <row r="1654" spans="1:9" x14ac:dyDescent="0.25">
      <c r="A1654">
        <v>1653</v>
      </c>
      <c r="B1654">
        <v>56.350170000000006</v>
      </c>
      <c r="C1654">
        <v>9.1766579999999998</v>
      </c>
      <c r="H1654">
        <v>45.513195000000003</v>
      </c>
      <c r="I1654">
        <v>4.3888100000000003</v>
      </c>
    </row>
    <row r="1655" spans="1:9" x14ac:dyDescent="0.25">
      <c r="A1655">
        <v>1654</v>
      </c>
      <c r="B1655">
        <v>56.350170000000006</v>
      </c>
      <c r="C1655">
        <v>9.1766579999999998</v>
      </c>
      <c r="H1655">
        <v>45.513195000000003</v>
      </c>
      <c r="I1655">
        <v>4.3888100000000003</v>
      </c>
    </row>
    <row r="1656" spans="1:9" x14ac:dyDescent="0.25">
      <c r="A1656">
        <v>1655</v>
      </c>
      <c r="B1656">
        <v>56.350170000000006</v>
      </c>
      <c r="C1656">
        <v>9.1766579999999998</v>
      </c>
      <c r="H1656">
        <v>45.513195000000003</v>
      </c>
      <c r="I1656">
        <v>4.3888100000000003</v>
      </c>
    </row>
    <row r="1657" spans="1:9" x14ac:dyDescent="0.25">
      <c r="A1657">
        <v>1656</v>
      </c>
      <c r="B1657">
        <v>56.350170000000006</v>
      </c>
      <c r="C1657">
        <v>9.1766579999999998</v>
      </c>
      <c r="D1657">
        <v>63.846466000000007</v>
      </c>
      <c r="E1657">
        <v>6.7146559999999997</v>
      </c>
      <c r="H1657">
        <v>45.513195000000003</v>
      </c>
      <c r="I1657">
        <v>4.3888100000000003</v>
      </c>
    </row>
    <row r="1658" spans="1:9" x14ac:dyDescent="0.25">
      <c r="A1658">
        <v>1657</v>
      </c>
      <c r="B1658">
        <v>56.350170000000006</v>
      </c>
      <c r="C1658">
        <v>9.1766579999999998</v>
      </c>
      <c r="D1658">
        <v>63.891144000000004</v>
      </c>
      <c r="E1658">
        <v>6.7328479999999997</v>
      </c>
      <c r="H1658">
        <v>45.513195000000003</v>
      </c>
      <c r="I1658">
        <v>4.3888100000000003</v>
      </c>
    </row>
    <row r="1659" spans="1:9" x14ac:dyDescent="0.25">
      <c r="A1659">
        <v>1658</v>
      </c>
      <c r="B1659">
        <v>56.350170000000006</v>
      </c>
      <c r="C1659">
        <v>9.1766579999999998</v>
      </c>
      <c r="D1659">
        <v>63.891144000000004</v>
      </c>
      <c r="E1659">
        <v>6.7328479999999997</v>
      </c>
      <c r="H1659">
        <v>45.513195000000003</v>
      </c>
      <c r="I1659">
        <v>4.3888100000000003</v>
      </c>
    </row>
    <row r="1660" spans="1:9" x14ac:dyDescent="0.25">
      <c r="A1660">
        <v>1659</v>
      </c>
      <c r="B1660">
        <v>56.350170000000006</v>
      </c>
      <c r="C1660">
        <v>9.1766579999999998</v>
      </c>
      <c r="D1660">
        <v>63.891144000000004</v>
      </c>
      <c r="E1660">
        <v>6.7328479999999997</v>
      </c>
      <c r="H1660">
        <v>45.513195000000003</v>
      </c>
      <c r="I1660">
        <v>4.3888100000000003</v>
      </c>
    </row>
    <row r="1661" spans="1:9" x14ac:dyDescent="0.25">
      <c r="A1661">
        <v>1660</v>
      </c>
      <c r="B1661">
        <v>56.436027000000003</v>
      </c>
      <c r="C1661">
        <v>9.2358720000000005</v>
      </c>
      <c r="D1661">
        <v>63.891144000000004</v>
      </c>
      <c r="E1661">
        <v>6.7328479999999997</v>
      </c>
      <c r="H1661">
        <v>45.513195000000003</v>
      </c>
      <c r="I1661">
        <v>4.3888100000000003</v>
      </c>
    </row>
    <row r="1662" spans="1:9" x14ac:dyDescent="0.25">
      <c r="A1662">
        <v>1661</v>
      </c>
      <c r="D1662">
        <v>63.891144000000004</v>
      </c>
      <c r="E1662">
        <v>6.7328479999999997</v>
      </c>
      <c r="H1662">
        <v>45.513195000000003</v>
      </c>
      <c r="I1662">
        <v>4.3888100000000003</v>
      </c>
    </row>
    <row r="1663" spans="1:9" x14ac:dyDescent="0.25">
      <c r="A1663">
        <v>1662</v>
      </c>
      <c r="D1663">
        <v>63.891144000000004</v>
      </c>
      <c r="E1663">
        <v>6.7328479999999997</v>
      </c>
      <c r="H1663">
        <v>45.513195000000003</v>
      </c>
      <c r="I1663">
        <v>4.3888100000000003</v>
      </c>
    </row>
    <row r="1664" spans="1:9" x14ac:dyDescent="0.25">
      <c r="A1664">
        <v>1663</v>
      </c>
      <c r="D1664">
        <v>63.891144000000004</v>
      </c>
      <c r="E1664">
        <v>6.7328479999999997</v>
      </c>
      <c r="F1664">
        <v>54.530452000000004</v>
      </c>
      <c r="G1664">
        <v>9.5450850000000003</v>
      </c>
      <c r="H1664">
        <v>45.513195000000003</v>
      </c>
      <c r="I1664">
        <v>4.3888100000000003</v>
      </c>
    </row>
    <row r="1665" spans="1:9" x14ac:dyDescent="0.25">
      <c r="A1665">
        <v>1664</v>
      </c>
      <c r="D1665">
        <v>63.891144000000004</v>
      </c>
      <c r="E1665">
        <v>6.7328479999999997</v>
      </c>
      <c r="F1665">
        <v>54.502418000000006</v>
      </c>
      <c r="G1665">
        <v>9.475873</v>
      </c>
      <c r="H1665">
        <v>45.513195000000003</v>
      </c>
      <c r="I1665">
        <v>4.3888100000000003</v>
      </c>
    </row>
    <row r="1666" spans="1:9" x14ac:dyDescent="0.25">
      <c r="A1666">
        <v>1665</v>
      </c>
      <c r="D1666">
        <v>63.891144000000004</v>
      </c>
      <c r="E1666">
        <v>6.7328479999999997</v>
      </c>
      <c r="F1666">
        <v>54.502418000000006</v>
      </c>
      <c r="G1666">
        <v>9.475873</v>
      </c>
      <c r="H1666">
        <v>45.513195000000003</v>
      </c>
      <c r="I1666">
        <v>4.3888100000000003</v>
      </c>
    </row>
    <row r="1667" spans="1:9" x14ac:dyDescent="0.25">
      <c r="A1667">
        <v>1666</v>
      </c>
      <c r="D1667">
        <v>63.891144000000004</v>
      </c>
      <c r="E1667">
        <v>6.7328479999999997</v>
      </c>
      <c r="F1667">
        <v>54.502418000000006</v>
      </c>
      <c r="G1667">
        <v>9.475873</v>
      </c>
      <c r="H1667">
        <v>45.513195000000003</v>
      </c>
      <c r="I1667">
        <v>4.3888100000000003</v>
      </c>
    </row>
    <row r="1668" spans="1:9" x14ac:dyDescent="0.25">
      <c r="A1668">
        <v>1667</v>
      </c>
      <c r="D1668">
        <v>63.891144000000004</v>
      </c>
      <c r="E1668">
        <v>6.7328479999999997</v>
      </c>
      <c r="F1668">
        <v>54.502418000000006</v>
      </c>
      <c r="G1668">
        <v>9.475873</v>
      </c>
      <c r="H1668">
        <v>45.340294000000007</v>
      </c>
      <c r="I1668">
        <v>4.6038670000000002</v>
      </c>
    </row>
    <row r="1669" spans="1:9" x14ac:dyDescent="0.25">
      <c r="A1669">
        <v>1668</v>
      </c>
      <c r="D1669">
        <v>63.891144000000004</v>
      </c>
      <c r="E1669">
        <v>6.7328479999999997</v>
      </c>
      <c r="F1669">
        <v>54.502418000000006</v>
      </c>
      <c r="G1669">
        <v>9.475873</v>
      </c>
    </row>
    <row r="1670" spans="1:9" x14ac:dyDescent="0.25">
      <c r="A1670">
        <v>1669</v>
      </c>
      <c r="D1670">
        <v>63.891144000000004</v>
      </c>
      <c r="E1670">
        <v>6.7328479999999997</v>
      </c>
      <c r="F1670">
        <v>54.502418000000006</v>
      </c>
      <c r="G1670">
        <v>9.475873</v>
      </c>
    </row>
    <row r="1671" spans="1:9" x14ac:dyDescent="0.25">
      <c r="A1671">
        <v>1670</v>
      </c>
      <c r="D1671">
        <v>63.891144000000004</v>
      </c>
      <c r="E1671">
        <v>6.7328479999999997</v>
      </c>
      <c r="F1671">
        <v>54.502418000000006</v>
      </c>
      <c r="G1671">
        <v>9.475873</v>
      </c>
    </row>
    <row r="1672" spans="1:9" x14ac:dyDescent="0.25">
      <c r="A1672">
        <v>1671</v>
      </c>
      <c r="D1672">
        <v>63.891144000000004</v>
      </c>
      <c r="E1672">
        <v>6.7328479999999997</v>
      </c>
      <c r="F1672">
        <v>54.502418000000006</v>
      </c>
      <c r="G1672">
        <v>9.475873</v>
      </c>
    </row>
    <row r="1673" spans="1:9" x14ac:dyDescent="0.25">
      <c r="A1673">
        <v>1672</v>
      </c>
      <c r="D1673">
        <v>63.891144000000004</v>
      </c>
      <c r="E1673">
        <v>6.7328479999999997</v>
      </c>
      <c r="F1673">
        <v>54.552356000000003</v>
      </c>
      <c r="G1673">
        <v>9.475873</v>
      </c>
    </row>
    <row r="1674" spans="1:9" x14ac:dyDescent="0.25">
      <c r="A1674">
        <v>1673</v>
      </c>
      <c r="B1674">
        <v>71.956527000000008</v>
      </c>
      <c r="C1674">
        <v>9.7258169999999993</v>
      </c>
      <c r="D1674">
        <v>63.891144000000004</v>
      </c>
      <c r="E1674">
        <v>6.7328479999999997</v>
      </c>
      <c r="F1674">
        <v>54.552356000000003</v>
      </c>
      <c r="G1674">
        <v>9.475873</v>
      </c>
    </row>
    <row r="1675" spans="1:9" x14ac:dyDescent="0.25">
      <c r="A1675">
        <v>1674</v>
      </c>
      <c r="B1675">
        <v>71.956527000000008</v>
      </c>
      <c r="C1675">
        <v>9.7258169999999993</v>
      </c>
      <c r="D1675">
        <v>63.891144000000004</v>
      </c>
      <c r="E1675">
        <v>6.7328479999999997</v>
      </c>
      <c r="F1675">
        <v>54.552356000000003</v>
      </c>
      <c r="G1675">
        <v>9.475873</v>
      </c>
    </row>
    <row r="1676" spans="1:9" x14ac:dyDescent="0.25">
      <c r="A1676">
        <v>1675</v>
      </c>
      <c r="B1676">
        <v>71.956527000000008</v>
      </c>
      <c r="C1676">
        <v>9.7258169999999993</v>
      </c>
      <c r="D1676">
        <v>63.846466000000007</v>
      </c>
      <c r="E1676">
        <v>6.7146559999999997</v>
      </c>
      <c r="F1676">
        <v>54.552356000000003</v>
      </c>
      <c r="G1676">
        <v>9.475873</v>
      </c>
    </row>
    <row r="1677" spans="1:9" x14ac:dyDescent="0.25">
      <c r="A1677">
        <v>1676</v>
      </c>
      <c r="B1677">
        <v>71.956527000000008</v>
      </c>
      <c r="C1677">
        <v>9.7258169999999993</v>
      </c>
      <c r="F1677">
        <v>54.552356000000003</v>
      </c>
      <c r="G1677">
        <v>9.475873</v>
      </c>
    </row>
    <row r="1678" spans="1:9" x14ac:dyDescent="0.25">
      <c r="A1678">
        <v>1677</v>
      </c>
      <c r="B1678">
        <v>71.956527000000008</v>
      </c>
      <c r="C1678">
        <v>9.7258169999999993</v>
      </c>
      <c r="F1678">
        <v>54.552356000000003</v>
      </c>
      <c r="G1678">
        <v>9.475873</v>
      </c>
    </row>
    <row r="1679" spans="1:9" x14ac:dyDescent="0.25">
      <c r="A1679">
        <v>1678</v>
      </c>
      <c r="B1679">
        <v>71.956527000000008</v>
      </c>
      <c r="C1679">
        <v>9.7258169999999993</v>
      </c>
      <c r="F1679">
        <v>54.552356000000003</v>
      </c>
      <c r="G1679">
        <v>9.475873</v>
      </c>
    </row>
    <row r="1680" spans="1:9" x14ac:dyDescent="0.25">
      <c r="A1680">
        <v>1679</v>
      </c>
      <c r="B1680">
        <v>71.956527000000008</v>
      </c>
      <c r="C1680">
        <v>9.7258169999999993</v>
      </c>
      <c r="F1680">
        <v>54.552356000000003</v>
      </c>
      <c r="G1680">
        <v>9.475873</v>
      </c>
    </row>
    <row r="1681" spans="1:9" x14ac:dyDescent="0.25">
      <c r="A1681">
        <v>1680</v>
      </c>
      <c r="B1681">
        <v>71.956527000000008</v>
      </c>
      <c r="C1681">
        <v>9.7258169999999993</v>
      </c>
      <c r="F1681">
        <v>54.552356000000003</v>
      </c>
      <c r="G1681">
        <v>9.475873</v>
      </c>
      <c r="H1681">
        <v>62.195884000000007</v>
      </c>
      <c r="I1681">
        <v>5.4818249999999997</v>
      </c>
    </row>
    <row r="1682" spans="1:9" x14ac:dyDescent="0.25">
      <c r="A1682">
        <v>1681</v>
      </c>
      <c r="B1682">
        <v>71.956527000000008</v>
      </c>
      <c r="C1682">
        <v>9.7258169999999993</v>
      </c>
      <c r="F1682">
        <v>54.552356000000003</v>
      </c>
      <c r="G1682">
        <v>9.475873</v>
      </c>
      <c r="H1682">
        <v>62.293029000000004</v>
      </c>
      <c r="I1682">
        <v>5.3862779999999999</v>
      </c>
    </row>
    <row r="1683" spans="1:9" x14ac:dyDescent="0.25">
      <c r="A1683">
        <v>1682</v>
      </c>
      <c r="B1683">
        <v>71.956527000000008</v>
      </c>
      <c r="C1683">
        <v>9.7258169999999993</v>
      </c>
      <c r="F1683">
        <v>54.552356000000003</v>
      </c>
      <c r="G1683">
        <v>9.475873</v>
      </c>
      <c r="H1683">
        <v>62.293029000000004</v>
      </c>
      <c r="I1683">
        <v>5.3862779999999999</v>
      </c>
    </row>
    <row r="1684" spans="1:9" x14ac:dyDescent="0.25">
      <c r="A1684">
        <v>1683</v>
      </c>
      <c r="B1684">
        <v>71.956527000000008</v>
      </c>
      <c r="C1684">
        <v>9.7258169999999993</v>
      </c>
      <c r="F1684">
        <v>54.530452000000004</v>
      </c>
      <c r="G1684">
        <v>9.5450850000000003</v>
      </c>
      <c r="H1684">
        <v>62.293029000000004</v>
      </c>
      <c r="I1684">
        <v>5.3862779999999999</v>
      </c>
    </row>
    <row r="1685" spans="1:9" x14ac:dyDescent="0.25">
      <c r="A1685">
        <v>1684</v>
      </c>
      <c r="B1685">
        <v>71.956527000000008</v>
      </c>
      <c r="C1685">
        <v>9.7258169999999993</v>
      </c>
      <c r="F1685">
        <v>54.530452000000004</v>
      </c>
      <c r="G1685">
        <v>9.5450850000000003</v>
      </c>
      <c r="H1685">
        <v>62.293029000000004</v>
      </c>
      <c r="I1685">
        <v>5.3862779999999999</v>
      </c>
    </row>
    <row r="1686" spans="1:9" x14ac:dyDescent="0.25">
      <c r="A1686">
        <v>1685</v>
      </c>
      <c r="B1686">
        <v>71.956527000000008</v>
      </c>
      <c r="C1686">
        <v>9.7258169999999993</v>
      </c>
      <c r="H1686">
        <v>62.293029000000004</v>
      </c>
      <c r="I1686">
        <v>5.3862779999999999</v>
      </c>
    </row>
    <row r="1687" spans="1:9" x14ac:dyDescent="0.25">
      <c r="A1687">
        <v>1686</v>
      </c>
      <c r="B1687">
        <v>71.956527000000008</v>
      </c>
      <c r="C1687">
        <v>9.7258169999999993</v>
      </c>
      <c r="H1687">
        <v>62.293029000000004</v>
      </c>
      <c r="I1687">
        <v>5.3862779999999999</v>
      </c>
    </row>
    <row r="1688" spans="1:9" x14ac:dyDescent="0.25">
      <c r="A1688">
        <v>1687</v>
      </c>
      <c r="B1688">
        <v>71.956527000000008</v>
      </c>
      <c r="C1688">
        <v>9.7258169999999993</v>
      </c>
      <c r="H1688">
        <v>62.293029000000004</v>
      </c>
      <c r="I1688">
        <v>5.3862779999999999</v>
      </c>
    </row>
    <row r="1689" spans="1:9" x14ac:dyDescent="0.25">
      <c r="A1689">
        <v>1688</v>
      </c>
      <c r="B1689">
        <v>71.956527000000008</v>
      </c>
      <c r="C1689">
        <v>9.7258169999999993</v>
      </c>
      <c r="D1689">
        <v>76.95596900000001</v>
      </c>
      <c r="E1689">
        <v>7.6972339999999999</v>
      </c>
      <c r="H1689">
        <v>62.293029000000004</v>
      </c>
      <c r="I1689">
        <v>5.3862779999999999</v>
      </c>
    </row>
    <row r="1690" spans="1:9" x14ac:dyDescent="0.25">
      <c r="A1690">
        <v>1689</v>
      </c>
      <c r="B1690">
        <v>71.956527000000008</v>
      </c>
      <c r="C1690">
        <v>9.7258169999999993</v>
      </c>
      <c r="D1690">
        <v>77.095154000000008</v>
      </c>
      <c r="E1690">
        <v>7.5264850000000001</v>
      </c>
      <c r="H1690">
        <v>62.293029000000004</v>
      </c>
      <c r="I1690">
        <v>5.3862779999999999</v>
      </c>
    </row>
    <row r="1691" spans="1:9" x14ac:dyDescent="0.25">
      <c r="A1691">
        <v>1690</v>
      </c>
      <c r="B1691">
        <v>71.956527000000008</v>
      </c>
      <c r="C1691">
        <v>9.7258169999999993</v>
      </c>
      <c r="D1691">
        <v>77.095154000000008</v>
      </c>
      <c r="E1691">
        <v>7.5264850000000001</v>
      </c>
      <c r="H1691">
        <v>62.293029000000004</v>
      </c>
      <c r="I1691">
        <v>5.3862779999999999</v>
      </c>
    </row>
    <row r="1692" spans="1:9" x14ac:dyDescent="0.25">
      <c r="A1692">
        <v>1691</v>
      </c>
      <c r="B1692">
        <v>71.956527000000008</v>
      </c>
      <c r="C1692">
        <v>9.7258169999999993</v>
      </c>
      <c r="D1692">
        <v>77.095154000000008</v>
      </c>
      <c r="E1692">
        <v>7.5264850000000001</v>
      </c>
      <c r="H1692">
        <v>62.293029000000004</v>
      </c>
      <c r="I1692">
        <v>5.3862779999999999</v>
      </c>
    </row>
    <row r="1693" spans="1:9" x14ac:dyDescent="0.25">
      <c r="A1693">
        <v>1692</v>
      </c>
      <c r="D1693">
        <v>77.095154000000008</v>
      </c>
      <c r="E1693">
        <v>7.5264850000000001</v>
      </c>
      <c r="H1693">
        <v>62.293029000000004</v>
      </c>
      <c r="I1693">
        <v>5.3862779999999999</v>
      </c>
    </row>
    <row r="1694" spans="1:9" x14ac:dyDescent="0.25">
      <c r="A1694">
        <v>1693</v>
      </c>
      <c r="D1694">
        <v>77.095154000000008</v>
      </c>
      <c r="E1694">
        <v>7.5264850000000001</v>
      </c>
      <c r="H1694">
        <v>62.293029000000004</v>
      </c>
      <c r="I1694">
        <v>5.3862779999999999</v>
      </c>
    </row>
    <row r="1695" spans="1:9" x14ac:dyDescent="0.25">
      <c r="A1695">
        <v>1694</v>
      </c>
      <c r="D1695">
        <v>77.095154000000008</v>
      </c>
      <c r="E1695">
        <v>7.5264850000000001</v>
      </c>
      <c r="H1695">
        <v>62.293029000000004</v>
      </c>
      <c r="I1695">
        <v>5.3862779999999999</v>
      </c>
    </row>
    <row r="1696" spans="1:9" x14ac:dyDescent="0.25">
      <c r="A1696">
        <v>1695</v>
      </c>
      <c r="D1696">
        <v>77.095154000000008</v>
      </c>
      <c r="E1696">
        <v>7.5264850000000001</v>
      </c>
      <c r="H1696">
        <v>62.293029000000004</v>
      </c>
      <c r="I1696">
        <v>5.3862779999999999</v>
      </c>
    </row>
    <row r="1697" spans="1:9" x14ac:dyDescent="0.25">
      <c r="A1697">
        <v>1696</v>
      </c>
      <c r="D1697">
        <v>77.095154000000008</v>
      </c>
      <c r="E1697">
        <v>7.5264850000000001</v>
      </c>
      <c r="H1697">
        <v>62.293029000000004</v>
      </c>
      <c r="I1697">
        <v>5.3862779999999999</v>
      </c>
    </row>
    <row r="1698" spans="1:9" x14ac:dyDescent="0.25">
      <c r="A1698">
        <v>1697</v>
      </c>
      <c r="D1698">
        <v>77.095154000000008</v>
      </c>
      <c r="E1698">
        <v>7.5264850000000001</v>
      </c>
      <c r="H1698">
        <v>62.293029000000004</v>
      </c>
      <c r="I1698">
        <v>5.3862779999999999</v>
      </c>
    </row>
    <row r="1699" spans="1:9" x14ac:dyDescent="0.25">
      <c r="A1699">
        <v>1698</v>
      </c>
      <c r="D1699">
        <v>77.095154000000008</v>
      </c>
      <c r="E1699">
        <v>7.5264850000000001</v>
      </c>
      <c r="H1699">
        <v>62.195884000000007</v>
      </c>
      <c r="I1699">
        <v>5.4818249999999997</v>
      </c>
    </row>
    <row r="1700" spans="1:9" x14ac:dyDescent="0.25">
      <c r="A1700">
        <v>1699</v>
      </c>
      <c r="D1700">
        <v>77.095154000000008</v>
      </c>
      <c r="E1700">
        <v>7.5264850000000001</v>
      </c>
      <c r="H1700">
        <v>62.195884000000007</v>
      </c>
      <c r="I1700">
        <v>5.4818249999999997</v>
      </c>
    </row>
    <row r="1701" spans="1:9" x14ac:dyDescent="0.25">
      <c r="A1701">
        <v>1700</v>
      </c>
      <c r="D1701">
        <v>77.095154000000008</v>
      </c>
      <c r="E1701">
        <v>7.5264850000000001</v>
      </c>
      <c r="F1701">
        <v>72.694116000000008</v>
      </c>
      <c r="G1701">
        <v>9.4975459999999998</v>
      </c>
    </row>
    <row r="1702" spans="1:9" x14ac:dyDescent="0.25">
      <c r="A1702">
        <v>1701</v>
      </c>
      <c r="B1702">
        <v>82.759612000000004</v>
      </c>
      <c r="C1702">
        <v>9.8420729999999992</v>
      </c>
      <c r="D1702">
        <v>77.095154000000008</v>
      </c>
      <c r="E1702">
        <v>7.5264850000000001</v>
      </c>
      <c r="F1702">
        <v>72.788505000000001</v>
      </c>
      <c r="G1702">
        <v>9.5791579999999996</v>
      </c>
    </row>
    <row r="1703" spans="1:9" x14ac:dyDescent="0.25">
      <c r="A1703">
        <v>1702</v>
      </c>
      <c r="B1703">
        <v>82.772086999999999</v>
      </c>
      <c r="C1703">
        <v>9.8235399999999995</v>
      </c>
      <c r="D1703">
        <v>77.095154000000008</v>
      </c>
      <c r="E1703">
        <v>7.5264850000000001</v>
      </c>
      <c r="F1703">
        <v>72.788505000000001</v>
      </c>
      <c r="G1703">
        <v>9.5791579999999996</v>
      </c>
    </row>
    <row r="1704" spans="1:9" x14ac:dyDescent="0.25">
      <c r="A1704">
        <v>1703</v>
      </c>
      <c r="B1704">
        <v>82.772086999999999</v>
      </c>
      <c r="C1704">
        <v>9.8235399999999995</v>
      </c>
      <c r="D1704">
        <v>77.095154000000008</v>
      </c>
      <c r="E1704">
        <v>7.5264850000000001</v>
      </c>
      <c r="F1704">
        <v>72.788505000000001</v>
      </c>
      <c r="G1704">
        <v>9.5791579999999996</v>
      </c>
    </row>
    <row r="1705" spans="1:9" x14ac:dyDescent="0.25">
      <c r="A1705">
        <v>1704</v>
      </c>
      <c r="B1705">
        <v>82.772086999999999</v>
      </c>
      <c r="C1705">
        <v>9.8235399999999995</v>
      </c>
      <c r="D1705">
        <v>76.95596900000001</v>
      </c>
      <c r="E1705">
        <v>7.6972339999999999</v>
      </c>
      <c r="F1705">
        <v>72.788505000000001</v>
      </c>
      <c r="G1705">
        <v>9.5791579999999996</v>
      </c>
    </row>
    <row r="1706" spans="1:9" x14ac:dyDescent="0.25">
      <c r="A1706">
        <v>1705</v>
      </c>
      <c r="B1706">
        <v>82.772086999999999</v>
      </c>
      <c r="C1706">
        <v>9.8235399999999995</v>
      </c>
      <c r="F1706">
        <v>72.788505000000001</v>
      </c>
      <c r="G1706">
        <v>9.5791579999999996</v>
      </c>
    </row>
    <row r="1707" spans="1:9" x14ac:dyDescent="0.25">
      <c r="A1707">
        <v>1706</v>
      </c>
      <c r="B1707">
        <v>82.772086999999999</v>
      </c>
      <c r="C1707">
        <v>9.8235399999999995</v>
      </c>
      <c r="F1707">
        <v>72.788505000000001</v>
      </c>
      <c r="G1707">
        <v>9.5791579999999996</v>
      </c>
    </row>
    <row r="1708" spans="1:9" x14ac:dyDescent="0.25">
      <c r="A1708">
        <v>1707</v>
      </c>
      <c r="B1708">
        <v>82.772086999999999</v>
      </c>
      <c r="C1708">
        <v>9.8235399999999995</v>
      </c>
      <c r="F1708">
        <v>72.788505000000001</v>
      </c>
      <c r="G1708">
        <v>9.5791579999999996</v>
      </c>
    </row>
    <row r="1709" spans="1:9" x14ac:dyDescent="0.25">
      <c r="A1709">
        <v>1708</v>
      </c>
      <c r="B1709">
        <v>82.772086999999999</v>
      </c>
      <c r="C1709">
        <v>9.8235399999999995</v>
      </c>
      <c r="F1709">
        <v>72.788505000000001</v>
      </c>
      <c r="G1709">
        <v>9.5791579999999996</v>
      </c>
    </row>
    <row r="1710" spans="1:9" x14ac:dyDescent="0.25">
      <c r="A1710">
        <v>1709</v>
      </c>
      <c r="B1710">
        <v>82.772086999999999</v>
      </c>
      <c r="C1710">
        <v>9.8235399999999995</v>
      </c>
      <c r="F1710">
        <v>72.788505000000001</v>
      </c>
      <c r="G1710">
        <v>9.5791579999999996</v>
      </c>
    </row>
    <row r="1711" spans="1:9" x14ac:dyDescent="0.25">
      <c r="A1711">
        <v>1710</v>
      </c>
      <c r="B1711">
        <v>82.772086999999999</v>
      </c>
      <c r="C1711">
        <v>9.8235399999999995</v>
      </c>
      <c r="F1711">
        <v>72.788505000000001</v>
      </c>
      <c r="G1711">
        <v>9.5791579999999996</v>
      </c>
    </row>
    <row r="1712" spans="1:9" x14ac:dyDescent="0.25">
      <c r="A1712">
        <v>1711</v>
      </c>
      <c r="B1712">
        <v>82.772086999999999</v>
      </c>
      <c r="C1712">
        <v>9.8235399999999995</v>
      </c>
      <c r="F1712">
        <v>72.788505000000001</v>
      </c>
      <c r="G1712">
        <v>9.5791579999999996</v>
      </c>
    </row>
    <row r="1713" spans="1:9" x14ac:dyDescent="0.25">
      <c r="A1713">
        <v>1712</v>
      </c>
      <c r="B1713">
        <v>82.772086999999999</v>
      </c>
      <c r="C1713">
        <v>9.8235399999999995</v>
      </c>
      <c r="F1713">
        <v>72.788505000000001</v>
      </c>
      <c r="G1713">
        <v>9.5791579999999996</v>
      </c>
    </row>
    <row r="1714" spans="1:9" x14ac:dyDescent="0.25">
      <c r="A1714">
        <v>1713</v>
      </c>
      <c r="B1714">
        <v>82.772086999999999</v>
      </c>
      <c r="C1714">
        <v>9.8235399999999995</v>
      </c>
      <c r="F1714">
        <v>72.788505000000001</v>
      </c>
      <c r="G1714">
        <v>9.5791579999999996</v>
      </c>
    </row>
    <row r="1715" spans="1:9" x14ac:dyDescent="0.25">
      <c r="A1715">
        <v>1714</v>
      </c>
      <c r="B1715">
        <v>82.772086999999999</v>
      </c>
      <c r="C1715">
        <v>9.8235399999999995</v>
      </c>
      <c r="F1715">
        <v>72.788505000000001</v>
      </c>
      <c r="G1715">
        <v>9.5791579999999996</v>
      </c>
    </row>
    <row r="1716" spans="1:9" x14ac:dyDescent="0.25">
      <c r="A1716">
        <v>1715</v>
      </c>
      <c r="B1716">
        <v>82.772086999999999</v>
      </c>
      <c r="C1716">
        <v>9.8235399999999995</v>
      </c>
      <c r="F1716">
        <v>72.788505000000001</v>
      </c>
      <c r="G1716">
        <v>9.5791579999999996</v>
      </c>
    </row>
    <row r="1717" spans="1:9" x14ac:dyDescent="0.25">
      <c r="A1717">
        <v>1716</v>
      </c>
      <c r="B1717">
        <v>82.772086999999999</v>
      </c>
      <c r="C1717">
        <v>9.8235399999999995</v>
      </c>
      <c r="F1717">
        <v>72.788505000000001</v>
      </c>
      <c r="G1717">
        <v>9.5791579999999996</v>
      </c>
    </row>
    <row r="1718" spans="1:9" x14ac:dyDescent="0.25">
      <c r="A1718">
        <v>1717</v>
      </c>
      <c r="B1718">
        <v>82.772086999999999</v>
      </c>
      <c r="C1718">
        <v>9.8235399999999995</v>
      </c>
      <c r="F1718">
        <v>72.694116000000008</v>
      </c>
      <c r="G1718">
        <v>9.4975459999999998</v>
      </c>
    </row>
    <row r="1719" spans="1:9" x14ac:dyDescent="0.25">
      <c r="A1719">
        <v>1718</v>
      </c>
      <c r="B1719">
        <v>82.759612000000004</v>
      </c>
      <c r="C1719">
        <v>9.8420729999999992</v>
      </c>
      <c r="D1719">
        <v>90.493057000000007</v>
      </c>
      <c r="E1719">
        <v>7.8064200000000001</v>
      </c>
      <c r="F1719">
        <v>72.694116000000008</v>
      </c>
      <c r="G1719">
        <v>9.4975459999999998</v>
      </c>
      <c r="H1719">
        <v>78.684264000000013</v>
      </c>
      <c r="I1719">
        <v>8.3535140000000006</v>
      </c>
    </row>
    <row r="1720" spans="1:9" x14ac:dyDescent="0.25">
      <c r="A1720">
        <v>1719</v>
      </c>
      <c r="D1720">
        <v>90.602344000000002</v>
      </c>
      <c r="E1720">
        <v>7.8685879999999999</v>
      </c>
      <c r="H1720">
        <v>78.856983</v>
      </c>
      <c r="I1720">
        <v>8.1618569999999995</v>
      </c>
    </row>
    <row r="1721" spans="1:9" x14ac:dyDescent="0.25">
      <c r="A1721">
        <v>1720</v>
      </c>
      <c r="D1721">
        <v>90.553408000000005</v>
      </c>
      <c r="E1721">
        <v>7.8685879999999999</v>
      </c>
      <c r="H1721">
        <v>78.856983</v>
      </c>
      <c r="I1721">
        <v>8.1618569999999995</v>
      </c>
    </row>
    <row r="1722" spans="1:9" x14ac:dyDescent="0.25">
      <c r="A1722">
        <v>1721</v>
      </c>
      <c r="D1722">
        <v>90.553408000000005</v>
      </c>
      <c r="E1722">
        <v>7.8685879999999999</v>
      </c>
      <c r="H1722">
        <v>78.856983</v>
      </c>
      <c r="I1722">
        <v>8.1618569999999995</v>
      </c>
    </row>
    <row r="1723" spans="1:9" x14ac:dyDescent="0.25">
      <c r="A1723">
        <v>1722</v>
      </c>
      <c r="D1723">
        <v>90.553408000000005</v>
      </c>
      <c r="E1723">
        <v>7.8685879999999999</v>
      </c>
      <c r="H1723">
        <v>78.856983</v>
      </c>
      <c r="I1723">
        <v>8.1618569999999995</v>
      </c>
    </row>
    <row r="1724" spans="1:9" x14ac:dyDescent="0.25">
      <c r="A1724">
        <v>1723</v>
      </c>
      <c r="D1724">
        <v>90.553408000000005</v>
      </c>
      <c r="E1724">
        <v>7.8685879999999999</v>
      </c>
      <c r="H1724">
        <v>78.856983</v>
      </c>
      <c r="I1724">
        <v>8.1618569999999995</v>
      </c>
    </row>
    <row r="1725" spans="1:9" x14ac:dyDescent="0.25">
      <c r="A1725">
        <v>1724</v>
      </c>
      <c r="D1725">
        <v>90.553408000000005</v>
      </c>
      <c r="E1725">
        <v>7.8685879999999999</v>
      </c>
      <c r="H1725">
        <v>78.856983</v>
      </c>
      <c r="I1725">
        <v>8.1618569999999995</v>
      </c>
    </row>
    <row r="1726" spans="1:9" x14ac:dyDescent="0.25">
      <c r="A1726">
        <v>1725</v>
      </c>
      <c r="D1726">
        <v>90.553408000000005</v>
      </c>
      <c r="E1726">
        <v>7.8685879999999999</v>
      </c>
      <c r="H1726">
        <v>78.856983</v>
      </c>
      <c r="I1726">
        <v>8.1618569999999995</v>
      </c>
    </row>
    <row r="1727" spans="1:9" x14ac:dyDescent="0.25">
      <c r="A1727">
        <v>1726</v>
      </c>
      <c r="D1727">
        <v>90.553408000000005</v>
      </c>
      <c r="E1727">
        <v>7.8685879999999999</v>
      </c>
      <c r="H1727">
        <v>78.856983</v>
      </c>
      <c r="I1727">
        <v>8.1618569999999995</v>
      </c>
    </row>
    <row r="1728" spans="1:9" x14ac:dyDescent="0.25">
      <c r="A1728">
        <v>1727</v>
      </c>
      <c r="D1728">
        <v>90.553408000000005</v>
      </c>
      <c r="E1728">
        <v>7.8685879999999999</v>
      </c>
      <c r="H1728">
        <v>78.856983</v>
      </c>
      <c r="I1728">
        <v>8.1618569999999995</v>
      </c>
    </row>
    <row r="1729" spans="1:9" x14ac:dyDescent="0.25">
      <c r="A1729">
        <v>1728</v>
      </c>
      <c r="D1729">
        <v>90.553408000000005</v>
      </c>
      <c r="E1729">
        <v>7.8685879999999999</v>
      </c>
      <c r="H1729">
        <v>78.856983</v>
      </c>
      <c r="I1729">
        <v>8.1618569999999995</v>
      </c>
    </row>
    <row r="1730" spans="1:9" x14ac:dyDescent="0.25">
      <c r="A1730">
        <v>1729</v>
      </c>
      <c r="D1730">
        <v>90.553408000000005</v>
      </c>
      <c r="E1730">
        <v>7.8685879999999999</v>
      </c>
      <c r="H1730">
        <v>78.856983</v>
      </c>
      <c r="I1730">
        <v>8.1618569999999995</v>
      </c>
    </row>
    <row r="1731" spans="1:9" x14ac:dyDescent="0.25">
      <c r="A1731">
        <v>1730</v>
      </c>
      <c r="D1731">
        <v>90.553408000000005</v>
      </c>
      <c r="E1731">
        <v>7.8685879999999999</v>
      </c>
      <c r="H1731">
        <v>78.856983</v>
      </c>
      <c r="I1731">
        <v>8.1618569999999995</v>
      </c>
    </row>
    <row r="1732" spans="1:9" x14ac:dyDescent="0.25">
      <c r="A1732">
        <v>1731</v>
      </c>
      <c r="D1732">
        <v>90.553408000000005</v>
      </c>
      <c r="E1732">
        <v>7.8685879999999999</v>
      </c>
      <c r="F1732">
        <v>85.453969999999998</v>
      </c>
      <c r="G1732">
        <v>11.041002000000001</v>
      </c>
      <c r="H1732">
        <v>78.856983</v>
      </c>
      <c r="I1732">
        <v>8.1618569999999995</v>
      </c>
    </row>
    <row r="1733" spans="1:9" x14ac:dyDescent="0.25">
      <c r="A1733">
        <v>1732</v>
      </c>
      <c r="B1733">
        <v>97.693499000000003</v>
      </c>
      <c r="C1733">
        <v>9.7749050000000004</v>
      </c>
      <c r="D1733">
        <v>90.553408000000005</v>
      </c>
      <c r="E1733">
        <v>7.8685879999999999</v>
      </c>
      <c r="F1733">
        <v>85.512705000000011</v>
      </c>
      <c r="G1733">
        <v>11.045396999999999</v>
      </c>
      <c r="H1733">
        <v>78.856983</v>
      </c>
      <c r="I1733">
        <v>8.1618569999999995</v>
      </c>
    </row>
    <row r="1734" spans="1:9" x14ac:dyDescent="0.25">
      <c r="A1734">
        <v>1733</v>
      </c>
      <c r="B1734">
        <v>97.747484000000014</v>
      </c>
      <c r="C1734">
        <v>9.6280439999999992</v>
      </c>
      <c r="D1734">
        <v>90.553408000000005</v>
      </c>
      <c r="E1734">
        <v>7.8685879999999999</v>
      </c>
      <c r="F1734">
        <v>85.512705000000011</v>
      </c>
      <c r="G1734">
        <v>11.045396999999999</v>
      </c>
      <c r="H1734">
        <v>78.856983</v>
      </c>
      <c r="I1734">
        <v>8.1618569999999995</v>
      </c>
    </row>
    <row r="1735" spans="1:9" x14ac:dyDescent="0.25">
      <c r="A1735">
        <v>1734</v>
      </c>
      <c r="B1735">
        <v>97.747484000000014</v>
      </c>
      <c r="C1735">
        <v>9.6280439999999992</v>
      </c>
      <c r="D1735">
        <v>90.553408000000005</v>
      </c>
      <c r="E1735">
        <v>7.8685879999999999</v>
      </c>
      <c r="F1735">
        <v>85.512705000000011</v>
      </c>
      <c r="G1735">
        <v>11.045396999999999</v>
      </c>
      <c r="H1735">
        <v>78.856983</v>
      </c>
      <c r="I1735">
        <v>8.1618569999999995</v>
      </c>
    </row>
    <row r="1736" spans="1:9" x14ac:dyDescent="0.25">
      <c r="A1736">
        <v>1735</v>
      </c>
      <c r="B1736">
        <v>97.747484000000014</v>
      </c>
      <c r="C1736">
        <v>9.6280439999999992</v>
      </c>
      <c r="D1736">
        <v>90.493057000000007</v>
      </c>
      <c r="E1736">
        <v>7.8064200000000001</v>
      </c>
      <c r="F1736">
        <v>85.512705000000011</v>
      </c>
      <c r="G1736">
        <v>11.045396999999999</v>
      </c>
      <c r="H1736">
        <v>78.684264000000013</v>
      </c>
      <c r="I1736">
        <v>8.3535140000000006</v>
      </c>
    </row>
    <row r="1737" spans="1:9" x14ac:dyDescent="0.25">
      <c r="A1737">
        <v>1736</v>
      </c>
      <c r="B1737">
        <v>97.747484000000014</v>
      </c>
      <c r="C1737">
        <v>9.6280439999999992</v>
      </c>
      <c r="F1737">
        <v>85.512705000000011</v>
      </c>
      <c r="G1737">
        <v>11.045396999999999</v>
      </c>
    </row>
    <row r="1738" spans="1:9" x14ac:dyDescent="0.25">
      <c r="A1738">
        <v>1737</v>
      </c>
      <c r="B1738">
        <v>97.747484000000014</v>
      </c>
      <c r="C1738">
        <v>9.6280439999999992</v>
      </c>
      <c r="F1738">
        <v>85.512705000000011</v>
      </c>
      <c r="G1738">
        <v>11.045396999999999</v>
      </c>
    </row>
    <row r="1739" spans="1:9" x14ac:dyDescent="0.25">
      <c r="A1739">
        <v>1738</v>
      </c>
      <c r="B1739">
        <v>97.747484000000014</v>
      </c>
      <c r="C1739">
        <v>9.6280439999999992</v>
      </c>
      <c r="F1739">
        <v>85.512705000000011</v>
      </c>
      <c r="G1739">
        <v>11.045396999999999</v>
      </c>
    </row>
    <row r="1740" spans="1:9" x14ac:dyDescent="0.25">
      <c r="A1740">
        <v>1739</v>
      </c>
      <c r="B1740">
        <v>97.747484000000014</v>
      </c>
      <c r="C1740">
        <v>9.6280439999999992</v>
      </c>
      <c r="F1740">
        <v>85.512705000000011</v>
      </c>
      <c r="G1740">
        <v>11.045396999999999</v>
      </c>
    </row>
    <row r="1741" spans="1:9" x14ac:dyDescent="0.25">
      <c r="A1741">
        <v>1740</v>
      </c>
      <c r="B1741">
        <v>97.747484000000014</v>
      </c>
      <c r="C1741">
        <v>9.6280439999999992</v>
      </c>
      <c r="F1741">
        <v>85.512705000000011</v>
      </c>
      <c r="G1741">
        <v>11.045396999999999</v>
      </c>
    </row>
    <row r="1742" spans="1:9" x14ac:dyDescent="0.25">
      <c r="A1742">
        <v>1741</v>
      </c>
      <c r="B1742">
        <v>97.747484000000014</v>
      </c>
      <c r="C1742">
        <v>9.6769309999999997</v>
      </c>
      <c r="F1742">
        <v>85.512705000000011</v>
      </c>
      <c r="G1742">
        <v>11.045396999999999</v>
      </c>
    </row>
    <row r="1743" spans="1:9" x14ac:dyDescent="0.25">
      <c r="A1743">
        <v>1742</v>
      </c>
      <c r="B1743">
        <v>97.747484000000014</v>
      </c>
      <c r="C1743">
        <v>9.6769309999999997</v>
      </c>
      <c r="F1743">
        <v>85.512705000000011</v>
      </c>
      <c r="G1743">
        <v>11.045396999999999</v>
      </c>
    </row>
    <row r="1744" spans="1:9" x14ac:dyDescent="0.25">
      <c r="A1744">
        <v>1743</v>
      </c>
      <c r="B1744">
        <v>97.747484000000014</v>
      </c>
      <c r="C1744">
        <v>9.6769309999999997</v>
      </c>
      <c r="F1744">
        <v>85.512705000000011</v>
      </c>
      <c r="G1744">
        <v>11.045396999999999</v>
      </c>
    </row>
    <row r="1745" spans="1:9" x14ac:dyDescent="0.25">
      <c r="A1745">
        <v>1744</v>
      </c>
      <c r="B1745">
        <v>97.747484000000014</v>
      </c>
      <c r="C1745">
        <v>9.6769309999999997</v>
      </c>
      <c r="F1745">
        <v>85.512705000000011</v>
      </c>
      <c r="G1745">
        <v>11.045396999999999</v>
      </c>
    </row>
    <row r="1746" spans="1:9" x14ac:dyDescent="0.25">
      <c r="A1746">
        <v>1745</v>
      </c>
      <c r="B1746">
        <v>97.747484000000014</v>
      </c>
      <c r="C1746">
        <v>9.6769309999999997</v>
      </c>
      <c r="F1746">
        <v>85.512705000000011</v>
      </c>
      <c r="G1746">
        <v>11.045396999999999</v>
      </c>
    </row>
    <row r="1747" spans="1:9" x14ac:dyDescent="0.25">
      <c r="A1747">
        <v>1746</v>
      </c>
      <c r="B1747">
        <v>97.747484000000014</v>
      </c>
      <c r="C1747">
        <v>9.6769309999999997</v>
      </c>
      <c r="D1747">
        <v>105.345327</v>
      </c>
      <c r="E1747">
        <v>7.5667859999999996</v>
      </c>
      <c r="F1747">
        <v>85.512705000000011</v>
      </c>
      <c r="G1747">
        <v>11.045396999999999</v>
      </c>
    </row>
    <row r="1748" spans="1:9" x14ac:dyDescent="0.25">
      <c r="A1748">
        <v>1747</v>
      </c>
      <c r="B1748">
        <v>97.747484000000014</v>
      </c>
      <c r="C1748">
        <v>9.6769309999999997</v>
      </c>
      <c r="D1748">
        <v>105.38199400000001</v>
      </c>
      <c r="E1748">
        <v>7.5753709999999996</v>
      </c>
      <c r="F1748">
        <v>85.512705000000011</v>
      </c>
      <c r="G1748">
        <v>11.045396999999999</v>
      </c>
    </row>
    <row r="1749" spans="1:9" x14ac:dyDescent="0.25">
      <c r="A1749">
        <v>1748</v>
      </c>
      <c r="B1749">
        <v>97.747484000000014</v>
      </c>
      <c r="C1749">
        <v>9.6769309999999997</v>
      </c>
      <c r="D1749">
        <v>105.38199400000001</v>
      </c>
      <c r="E1749">
        <v>7.5753709999999996</v>
      </c>
      <c r="F1749">
        <v>85.512705000000011</v>
      </c>
      <c r="G1749">
        <v>11.045396999999999</v>
      </c>
    </row>
    <row r="1750" spans="1:9" x14ac:dyDescent="0.25">
      <c r="A1750">
        <v>1749</v>
      </c>
      <c r="B1750">
        <v>97.693499000000003</v>
      </c>
      <c r="C1750">
        <v>9.7749050000000004</v>
      </c>
      <c r="D1750">
        <v>105.38199400000001</v>
      </c>
      <c r="E1750">
        <v>7.5753709999999996</v>
      </c>
      <c r="F1750">
        <v>85.453969999999998</v>
      </c>
      <c r="G1750">
        <v>11.041002000000001</v>
      </c>
      <c r="H1750">
        <v>93.243219000000011</v>
      </c>
      <c r="I1750">
        <v>8.2315000000000005</v>
      </c>
    </row>
    <row r="1751" spans="1:9" x14ac:dyDescent="0.25">
      <c r="A1751">
        <v>1750</v>
      </c>
      <c r="D1751">
        <v>105.38199400000001</v>
      </c>
      <c r="E1751">
        <v>7.5753709999999996</v>
      </c>
      <c r="F1751">
        <v>85.453969999999998</v>
      </c>
      <c r="G1751">
        <v>11.041002000000001</v>
      </c>
      <c r="H1751">
        <v>93.294025000000005</v>
      </c>
      <c r="I1751">
        <v>8.1129700000000007</v>
      </c>
    </row>
    <row r="1752" spans="1:9" x14ac:dyDescent="0.25">
      <c r="A1752">
        <v>1751</v>
      </c>
      <c r="D1752">
        <v>105.38199400000001</v>
      </c>
      <c r="E1752">
        <v>7.5753709999999996</v>
      </c>
      <c r="H1752">
        <v>93.294025000000005</v>
      </c>
      <c r="I1752">
        <v>8.1129700000000007</v>
      </c>
    </row>
    <row r="1753" spans="1:9" x14ac:dyDescent="0.25">
      <c r="A1753">
        <v>1752</v>
      </c>
      <c r="D1753">
        <v>105.38199400000001</v>
      </c>
      <c r="E1753">
        <v>7.5753709999999996</v>
      </c>
      <c r="H1753">
        <v>93.294025000000005</v>
      </c>
      <c r="I1753">
        <v>8.1129700000000007</v>
      </c>
    </row>
    <row r="1754" spans="1:9" x14ac:dyDescent="0.25">
      <c r="A1754">
        <v>1753</v>
      </c>
      <c r="D1754">
        <v>105.38199400000001</v>
      </c>
      <c r="E1754">
        <v>7.5753709999999996</v>
      </c>
      <c r="H1754">
        <v>93.294025000000005</v>
      </c>
      <c r="I1754">
        <v>8.1129700000000007</v>
      </c>
    </row>
    <row r="1755" spans="1:9" x14ac:dyDescent="0.25">
      <c r="A1755">
        <v>1754</v>
      </c>
      <c r="D1755">
        <v>105.38199400000001</v>
      </c>
      <c r="E1755">
        <v>7.5753709999999996</v>
      </c>
      <c r="H1755">
        <v>93.294025000000005</v>
      </c>
      <c r="I1755">
        <v>8.1129700000000007</v>
      </c>
    </row>
    <row r="1756" spans="1:9" x14ac:dyDescent="0.25">
      <c r="A1756">
        <v>1755</v>
      </c>
      <c r="D1756">
        <v>105.38199400000001</v>
      </c>
      <c r="E1756">
        <v>7.5753709999999996</v>
      </c>
      <c r="H1756">
        <v>93.294025000000005</v>
      </c>
      <c r="I1756">
        <v>8.1129700000000007</v>
      </c>
    </row>
    <row r="1757" spans="1:9" x14ac:dyDescent="0.25">
      <c r="A1757">
        <v>1756</v>
      </c>
      <c r="D1757">
        <v>105.38199400000001</v>
      </c>
      <c r="E1757">
        <v>7.5753709999999996</v>
      </c>
      <c r="H1757">
        <v>93.294025000000005</v>
      </c>
      <c r="I1757">
        <v>8.1129700000000007</v>
      </c>
    </row>
    <row r="1758" spans="1:9" x14ac:dyDescent="0.25">
      <c r="A1758">
        <v>1757</v>
      </c>
      <c r="D1758">
        <v>105.38199400000001</v>
      </c>
      <c r="E1758">
        <v>7.5753709999999996</v>
      </c>
      <c r="H1758">
        <v>93.294025000000005</v>
      </c>
      <c r="I1758">
        <v>8.1129700000000007</v>
      </c>
    </row>
    <row r="1759" spans="1:9" x14ac:dyDescent="0.25">
      <c r="A1759">
        <v>1758</v>
      </c>
      <c r="D1759">
        <v>105.38199400000001</v>
      </c>
      <c r="E1759">
        <v>7.5753709999999996</v>
      </c>
      <c r="H1759">
        <v>93.294025000000005</v>
      </c>
      <c r="I1759">
        <v>8.1129700000000007</v>
      </c>
    </row>
    <row r="1760" spans="1:9" x14ac:dyDescent="0.25">
      <c r="A1760">
        <v>1759</v>
      </c>
      <c r="D1760">
        <v>105.38199400000001</v>
      </c>
      <c r="E1760">
        <v>7.5753709999999996</v>
      </c>
      <c r="H1760">
        <v>93.294025000000005</v>
      </c>
      <c r="I1760">
        <v>8.1129700000000007</v>
      </c>
    </row>
    <row r="1761" spans="1:9" x14ac:dyDescent="0.25">
      <c r="A1761">
        <v>1760</v>
      </c>
      <c r="D1761">
        <v>105.38199400000001</v>
      </c>
      <c r="E1761">
        <v>7.5753709999999996</v>
      </c>
      <c r="H1761">
        <v>93.294025000000005</v>
      </c>
      <c r="I1761">
        <v>8.1129700000000007</v>
      </c>
    </row>
    <row r="1762" spans="1:9" x14ac:dyDescent="0.25">
      <c r="A1762">
        <v>1761</v>
      </c>
      <c r="D1762">
        <v>105.38199400000001</v>
      </c>
      <c r="E1762">
        <v>7.5753709999999996</v>
      </c>
      <c r="H1762">
        <v>93.294025000000005</v>
      </c>
      <c r="I1762">
        <v>8.1129700000000007</v>
      </c>
    </row>
    <row r="1763" spans="1:9" x14ac:dyDescent="0.25">
      <c r="A1763">
        <v>1762</v>
      </c>
      <c r="D1763">
        <v>105.38199400000001</v>
      </c>
      <c r="E1763">
        <v>7.5753709999999996</v>
      </c>
      <c r="H1763">
        <v>93.294025000000005</v>
      </c>
      <c r="I1763">
        <v>8.1129700000000007</v>
      </c>
    </row>
    <row r="1764" spans="1:9" x14ac:dyDescent="0.25">
      <c r="A1764">
        <v>1763</v>
      </c>
      <c r="B1764">
        <v>114.358305</v>
      </c>
      <c r="C1764">
        <v>9.0518110000000007</v>
      </c>
      <c r="D1764">
        <v>105.38199400000001</v>
      </c>
      <c r="E1764">
        <v>7.5753709999999996</v>
      </c>
      <c r="H1764">
        <v>93.243219000000011</v>
      </c>
      <c r="I1764">
        <v>8.2315000000000005</v>
      </c>
    </row>
    <row r="1765" spans="1:9" x14ac:dyDescent="0.25">
      <c r="A1765">
        <v>1764</v>
      </c>
      <c r="B1765">
        <v>114.337851</v>
      </c>
      <c r="C1765">
        <v>9.0415589999999995</v>
      </c>
      <c r="D1765">
        <v>105.38199400000001</v>
      </c>
      <c r="E1765">
        <v>7.5753709999999996</v>
      </c>
      <c r="H1765">
        <v>93.243219000000011</v>
      </c>
      <c r="I1765">
        <v>8.2315000000000005</v>
      </c>
    </row>
    <row r="1766" spans="1:9" x14ac:dyDescent="0.25">
      <c r="A1766">
        <v>1765</v>
      </c>
      <c r="B1766">
        <v>114.337851</v>
      </c>
      <c r="C1766">
        <v>9.0415589999999995</v>
      </c>
      <c r="D1766">
        <v>105.345327</v>
      </c>
      <c r="E1766">
        <v>7.5667859999999996</v>
      </c>
      <c r="H1766">
        <v>93.243219000000011</v>
      </c>
      <c r="I1766">
        <v>8.2315000000000005</v>
      </c>
    </row>
    <row r="1767" spans="1:9" x14ac:dyDescent="0.25">
      <c r="A1767">
        <v>1766</v>
      </c>
      <c r="B1767">
        <v>114.337851</v>
      </c>
      <c r="C1767">
        <v>9.0415589999999995</v>
      </c>
    </row>
    <row r="1768" spans="1:9" x14ac:dyDescent="0.25">
      <c r="A1768">
        <v>1767</v>
      </c>
      <c r="B1768">
        <v>114.337851</v>
      </c>
      <c r="C1768">
        <v>9.0415589999999995</v>
      </c>
      <c r="F1768">
        <v>102.35477300000001</v>
      </c>
      <c r="G1768">
        <v>9.1948340000000002</v>
      </c>
    </row>
    <row r="1769" spans="1:9" x14ac:dyDescent="0.25">
      <c r="A1769">
        <v>1768</v>
      </c>
      <c r="B1769">
        <v>114.337851</v>
      </c>
      <c r="C1769">
        <v>9.0415589999999995</v>
      </c>
      <c r="F1769">
        <v>102.59244000000001</v>
      </c>
      <c r="G1769">
        <v>9.1881679999999992</v>
      </c>
    </row>
    <row r="1770" spans="1:9" x14ac:dyDescent="0.25">
      <c r="A1770">
        <v>1769</v>
      </c>
      <c r="B1770">
        <v>114.38678900000001</v>
      </c>
      <c r="C1770">
        <v>9.0415589999999995</v>
      </c>
      <c r="F1770">
        <v>102.59244000000001</v>
      </c>
      <c r="G1770">
        <v>9.1881679999999992</v>
      </c>
    </row>
    <row r="1771" spans="1:9" x14ac:dyDescent="0.25">
      <c r="A1771">
        <v>1770</v>
      </c>
      <c r="B1771">
        <v>114.38678900000001</v>
      </c>
      <c r="C1771">
        <v>9.0415589999999995</v>
      </c>
      <c r="F1771">
        <v>102.59244000000001</v>
      </c>
      <c r="G1771">
        <v>9.1881679999999992</v>
      </c>
    </row>
    <row r="1772" spans="1:9" x14ac:dyDescent="0.25">
      <c r="A1772">
        <v>1771</v>
      </c>
      <c r="B1772">
        <v>114.38678900000001</v>
      </c>
      <c r="C1772">
        <v>9.0415589999999995</v>
      </c>
      <c r="F1772">
        <v>102.59244000000001</v>
      </c>
      <c r="G1772">
        <v>9.1881679999999992</v>
      </c>
    </row>
    <row r="1773" spans="1:9" x14ac:dyDescent="0.25">
      <c r="A1773">
        <v>1772</v>
      </c>
      <c r="B1773">
        <v>114.38678900000001</v>
      </c>
      <c r="C1773">
        <v>9.0415589999999995</v>
      </c>
      <c r="F1773">
        <v>102.59244000000001</v>
      </c>
      <c r="G1773">
        <v>9.1881679999999992</v>
      </c>
    </row>
    <row r="1774" spans="1:9" x14ac:dyDescent="0.25">
      <c r="A1774">
        <v>1773</v>
      </c>
      <c r="B1774">
        <v>114.38678900000001</v>
      </c>
      <c r="C1774">
        <v>9.0415589999999995</v>
      </c>
      <c r="F1774">
        <v>102.59244000000001</v>
      </c>
      <c r="G1774">
        <v>9.1881679999999992</v>
      </c>
    </row>
    <row r="1775" spans="1:9" x14ac:dyDescent="0.25">
      <c r="A1775">
        <v>1774</v>
      </c>
      <c r="B1775">
        <v>114.38678900000001</v>
      </c>
      <c r="C1775">
        <v>9.0415589999999995</v>
      </c>
      <c r="F1775">
        <v>102.59244000000001</v>
      </c>
      <c r="G1775">
        <v>9.1881679999999992</v>
      </c>
    </row>
    <row r="1776" spans="1:9" x14ac:dyDescent="0.25">
      <c r="A1776">
        <v>1775</v>
      </c>
      <c r="B1776">
        <v>114.38678900000001</v>
      </c>
      <c r="C1776">
        <v>9.0415589999999995</v>
      </c>
      <c r="F1776">
        <v>102.59244000000001</v>
      </c>
      <c r="G1776">
        <v>9.1881679999999992</v>
      </c>
    </row>
    <row r="1777" spans="1:15" x14ac:dyDescent="0.25">
      <c r="A1777">
        <v>1776</v>
      </c>
      <c r="B1777">
        <v>114.38678900000001</v>
      </c>
      <c r="C1777">
        <v>9.0415589999999995</v>
      </c>
      <c r="D1777">
        <v>120.14639100000001</v>
      </c>
      <c r="E1777">
        <v>6.9321210000000004</v>
      </c>
      <c r="F1777">
        <v>102.59244000000001</v>
      </c>
      <c r="G1777">
        <v>9.1881679999999992</v>
      </c>
      <c r="N1777">
        <v>107.17145000000001</v>
      </c>
      <c r="O1777">
        <v>5.7988960000000001</v>
      </c>
    </row>
    <row r="1778" spans="1:15" x14ac:dyDescent="0.25">
      <c r="A1778">
        <v>1777</v>
      </c>
      <c r="B1778">
        <v>114.38678900000001</v>
      </c>
      <c r="C1778">
        <v>9.0415589999999995</v>
      </c>
      <c r="D1778">
        <v>120.210531</v>
      </c>
      <c r="E1778">
        <v>6.8422770000000002</v>
      </c>
      <c r="F1778">
        <v>102.59244000000001</v>
      </c>
      <c r="G1778">
        <v>9.1881679999999992</v>
      </c>
      <c r="N1778">
        <v>107.14377400000001</v>
      </c>
      <c r="O1778">
        <v>5.8648020000000001</v>
      </c>
    </row>
    <row r="1779" spans="1:15" x14ac:dyDescent="0.25">
      <c r="A1779">
        <v>1778</v>
      </c>
      <c r="B1779">
        <v>114.38678900000001</v>
      </c>
      <c r="C1779">
        <v>9.0415589999999995</v>
      </c>
      <c r="D1779">
        <v>120.210531</v>
      </c>
      <c r="E1779">
        <v>6.8422770000000002</v>
      </c>
      <c r="F1779">
        <v>102.59244000000001</v>
      </c>
      <c r="G1779">
        <v>9.1881679999999992</v>
      </c>
      <c r="N1779">
        <v>107.14377400000001</v>
      </c>
      <c r="O1779">
        <v>5.8648020000000001</v>
      </c>
    </row>
    <row r="1780" spans="1:15" x14ac:dyDescent="0.25">
      <c r="A1780">
        <v>1779</v>
      </c>
      <c r="B1780">
        <v>114.38678900000001</v>
      </c>
      <c r="C1780">
        <v>9.0415589999999995</v>
      </c>
      <c r="D1780">
        <v>120.210531</v>
      </c>
      <c r="E1780">
        <v>6.8422770000000002</v>
      </c>
      <c r="F1780">
        <v>102.59244000000001</v>
      </c>
      <c r="G1780">
        <v>9.1881679999999992</v>
      </c>
      <c r="N1780">
        <v>107.14377400000001</v>
      </c>
      <c r="O1780">
        <v>5.8648020000000001</v>
      </c>
    </row>
    <row r="1781" spans="1:15" x14ac:dyDescent="0.25">
      <c r="A1781">
        <v>1780</v>
      </c>
      <c r="B1781">
        <v>114.358305</v>
      </c>
      <c r="C1781">
        <v>9.0518110000000007</v>
      </c>
      <c r="D1781">
        <v>120.210531</v>
      </c>
      <c r="E1781">
        <v>6.8422770000000002</v>
      </c>
      <c r="F1781">
        <v>102.59244000000001</v>
      </c>
      <c r="G1781">
        <v>9.1881679999999992</v>
      </c>
      <c r="N1781">
        <v>107.14377400000001</v>
      </c>
      <c r="O1781">
        <v>5.8648020000000001</v>
      </c>
    </row>
    <row r="1782" spans="1:15" x14ac:dyDescent="0.25">
      <c r="A1782">
        <v>1781</v>
      </c>
      <c r="B1782">
        <v>114.358305</v>
      </c>
      <c r="C1782">
        <v>9.0518110000000007</v>
      </c>
      <c r="D1782">
        <v>120.210531</v>
      </c>
      <c r="E1782">
        <v>6.8422770000000002</v>
      </c>
      <c r="F1782">
        <v>102.35477300000001</v>
      </c>
      <c r="G1782">
        <v>9.1948340000000002</v>
      </c>
      <c r="N1782">
        <v>107.14377400000001</v>
      </c>
      <c r="O1782">
        <v>5.8648020000000001</v>
      </c>
    </row>
    <row r="1783" spans="1:15" x14ac:dyDescent="0.25">
      <c r="A1783">
        <v>1782</v>
      </c>
      <c r="D1783">
        <v>120.210531</v>
      </c>
      <c r="E1783">
        <v>6.8422770000000002</v>
      </c>
      <c r="F1783">
        <v>102.35477300000001</v>
      </c>
      <c r="G1783">
        <v>9.1948340000000002</v>
      </c>
      <c r="N1783">
        <v>107.14377400000001</v>
      </c>
      <c r="O1783">
        <v>5.8648020000000001</v>
      </c>
    </row>
    <row r="1784" spans="1:15" x14ac:dyDescent="0.25">
      <c r="A1784">
        <v>1783</v>
      </c>
      <c r="D1784">
        <v>120.210531</v>
      </c>
      <c r="E1784">
        <v>6.8422770000000002</v>
      </c>
      <c r="N1784">
        <v>107.14377400000001</v>
      </c>
      <c r="O1784">
        <v>5.8648020000000001</v>
      </c>
    </row>
    <row r="1785" spans="1:15" x14ac:dyDescent="0.25">
      <c r="A1785">
        <v>1784</v>
      </c>
      <c r="D1785">
        <v>120.210531</v>
      </c>
      <c r="E1785">
        <v>6.8422770000000002</v>
      </c>
    </row>
    <row r="1786" spans="1:15" x14ac:dyDescent="0.25">
      <c r="A1786">
        <v>1785</v>
      </c>
      <c r="D1786">
        <v>120.210531</v>
      </c>
      <c r="E1786">
        <v>6.8422770000000002</v>
      </c>
    </row>
    <row r="1787" spans="1:15" x14ac:dyDescent="0.25">
      <c r="A1787">
        <v>1786</v>
      </c>
      <c r="D1787">
        <v>120.210531</v>
      </c>
      <c r="E1787">
        <v>6.8422770000000002</v>
      </c>
    </row>
    <row r="1788" spans="1:15" x14ac:dyDescent="0.25">
      <c r="A1788">
        <v>1787</v>
      </c>
      <c r="D1788">
        <v>120.210531</v>
      </c>
      <c r="E1788">
        <v>6.8422770000000002</v>
      </c>
    </row>
    <row r="1789" spans="1:15" x14ac:dyDescent="0.25">
      <c r="A1789">
        <v>1788</v>
      </c>
      <c r="D1789">
        <v>120.210531</v>
      </c>
      <c r="E1789">
        <v>6.8422770000000002</v>
      </c>
    </row>
    <row r="1790" spans="1:15" x14ac:dyDescent="0.25">
      <c r="A1790">
        <v>1789</v>
      </c>
      <c r="D1790">
        <v>120.210531</v>
      </c>
      <c r="E1790">
        <v>6.8422770000000002</v>
      </c>
    </row>
    <row r="1791" spans="1:15" x14ac:dyDescent="0.25">
      <c r="A1791">
        <v>1790</v>
      </c>
      <c r="D1791">
        <v>120.210531</v>
      </c>
      <c r="E1791">
        <v>6.8422770000000002</v>
      </c>
    </row>
    <row r="1792" spans="1:15" x14ac:dyDescent="0.25">
      <c r="A1792">
        <v>1791</v>
      </c>
      <c r="D1792">
        <v>120.210531</v>
      </c>
      <c r="E1792">
        <v>6.8422770000000002</v>
      </c>
    </row>
    <row r="1793" spans="1:7" x14ac:dyDescent="0.25">
      <c r="A1793">
        <v>1792</v>
      </c>
      <c r="D1793">
        <v>120.210531</v>
      </c>
      <c r="E1793">
        <v>6.8422770000000002</v>
      </c>
      <c r="F1793">
        <v>113.529608</v>
      </c>
      <c r="G1793">
        <v>7.3860380000000001</v>
      </c>
    </row>
    <row r="1794" spans="1:7" x14ac:dyDescent="0.25">
      <c r="A1794">
        <v>1793</v>
      </c>
      <c r="D1794">
        <v>120.210531</v>
      </c>
      <c r="E1794">
        <v>6.8422770000000002</v>
      </c>
      <c r="F1794">
        <v>113.603746</v>
      </c>
      <c r="G1794">
        <v>7.2332669999999997</v>
      </c>
    </row>
    <row r="1795" spans="1:7" x14ac:dyDescent="0.25">
      <c r="A1795">
        <v>1794</v>
      </c>
      <c r="B1795">
        <v>127.56636600000002</v>
      </c>
      <c r="C1795">
        <v>8.0881740000000004</v>
      </c>
      <c r="D1795">
        <v>120.210531</v>
      </c>
      <c r="E1795">
        <v>6.8422770000000002</v>
      </c>
      <c r="F1795">
        <v>113.603746</v>
      </c>
      <c r="G1795">
        <v>7.2332669999999997</v>
      </c>
    </row>
    <row r="1796" spans="1:7" x14ac:dyDescent="0.25">
      <c r="A1796">
        <v>1795</v>
      </c>
      <c r="B1796">
        <v>127.551416</v>
      </c>
      <c r="C1796">
        <v>8.1129700000000007</v>
      </c>
      <c r="D1796">
        <v>120.14639100000001</v>
      </c>
      <c r="E1796">
        <v>6.9321210000000004</v>
      </c>
      <c r="F1796">
        <v>113.603746</v>
      </c>
      <c r="G1796">
        <v>7.2332669999999997</v>
      </c>
    </row>
    <row r="1797" spans="1:7" x14ac:dyDescent="0.25">
      <c r="A1797">
        <v>1796</v>
      </c>
      <c r="B1797">
        <v>127.551416</v>
      </c>
      <c r="C1797">
        <v>8.1129700000000007</v>
      </c>
      <c r="F1797">
        <v>113.603746</v>
      </c>
      <c r="G1797">
        <v>7.2332669999999997</v>
      </c>
    </row>
    <row r="1798" spans="1:7" x14ac:dyDescent="0.25">
      <c r="A1798">
        <v>1797</v>
      </c>
      <c r="B1798">
        <v>127.551416</v>
      </c>
      <c r="C1798">
        <v>8.1129700000000007</v>
      </c>
      <c r="F1798">
        <v>113.603746</v>
      </c>
      <c r="G1798">
        <v>7.2332669999999997</v>
      </c>
    </row>
    <row r="1799" spans="1:7" x14ac:dyDescent="0.25">
      <c r="A1799">
        <v>1798</v>
      </c>
      <c r="B1799">
        <v>127.551416</v>
      </c>
      <c r="C1799">
        <v>8.1129700000000007</v>
      </c>
      <c r="F1799">
        <v>113.603746</v>
      </c>
      <c r="G1799">
        <v>7.2332669999999997</v>
      </c>
    </row>
    <row r="1800" spans="1:7" x14ac:dyDescent="0.25">
      <c r="A1800">
        <v>1799</v>
      </c>
      <c r="B1800">
        <v>127.551416</v>
      </c>
      <c r="C1800">
        <v>8.1129700000000007</v>
      </c>
      <c r="F1800">
        <v>113.603746</v>
      </c>
      <c r="G1800">
        <v>7.2332669999999997</v>
      </c>
    </row>
    <row r="1801" spans="1:7" x14ac:dyDescent="0.25">
      <c r="A1801">
        <v>1800</v>
      </c>
      <c r="B1801">
        <v>127.551416</v>
      </c>
      <c r="C1801">
        <v>8.1129700000000007</v>
      </c>
      <c r="F1801">
        <v>113.603746</v>
      </c>
      <c r="G1801">
        <v>7.2332669999999997</v>
      </c>
    </row>
    <row r="1802" spans="1:7" x14ac:dyDescent="0.25">
      <c r="A1802">
        <v>1801</v>
      </c>
      <c r="B1802">
        <v>127.600359</v>
      </c>
      <c r="C1802">
        <v>8.1129700000000007</v>
      </c>
      <c r="F1802">
        <v>113.603746</v>
      </c>
      <c r="G1802">
        <v>7.2332669999999997</v>
      </c>
    </row>
    <row r="1803" spans="1:7" x14ac:dyDescent="0.25">
      <c r="A1803">
        <v>1802</v>
      </c>
      <c r="B1803">
        <v>127.600359</v>
      </c>
      <c r="C1803">
        <v>8.1129700000000007</v>
      </c>
      <c r="D1803">
        <v>129.36213100000001</v>
      </c>
      <c r="E1803">
        <v>4.6429450000000001</v>
      </c>
      <c r="F1803">
        <v>113.603746</v>
      </c>
      <c r="G1803">
        <v>7.2332669999999997</v>
      </c>
    </row>
    <row r="1804" spans="1:7" x14ac:dyDescent="0.25">
      <c r="A1804">
        <v>1803</v>
      </c>
      <c r="B1804">
        <v>127.600359</v>
      </c>
      <c r="C1804">
        <v>8.1129700000000007</v>
      </c>
      <c r="D1804">
        <v>129.36213100000001</v>
      </c>
      <c r="E1804">
        <v>4.6429450000000001</v>
      </c>
      <c r="F1804">
        <v>113.603746</v>
      </c>
      <c r="G1804">
        <v>7.2332669999999997</v>
      </c>
    </row>
    <row r="1805" spans="1:7" x14ac:dyDescent="0.25">
      <c r="A1805">
        <v>1804</v>
      </c>
      <c r="B1805">
        <v>127.600359</v>
      </c>
      <c r="C1805">
        <v>8.1129700000000007</v>
      </c>
      <c r="D1805">
        <v>129.36213100000001</v>
      </c>
      <c r="E1805">
        <v>4.6429450000000001</v>
      </c>
      <c r="F1805">
        <v>113.603746</v>
      </c>
      <c r="G1805">
        <v>7.2332669999999997</v>
      </c>
    </row>
    <row r="1806" spans="1:7" x14ac:dyDescent="0.25">
      <c r="A1806">
        <v>1805</v>
      </c>
      <c r="B1806">
        <v>127.600359</v>
      </c>
      <c r="C1806">
        <v>8.1129700000000007</v>
      </c>
      <c r="D1806">
        <v>129.36213100000001</v>
      </c>
      <c r="E1806">
        <v>4.6429450000000001</v>
      </c>
      <c r="F1806">
        <v>113.603746</v>
      </c>
      <c r="G1806">
        <v>7.2332669999999997</v>
      </c>
    </row>
    <row r="1807" spans="1:7" x14ac:dyDescent="0.25">
      <c r="A1807">
        <v>1806</v>
      </c>
      <c r="B1807">
        <v>127.600359</v>
      </c>
      <c r="C1807">
        <v>8.1129700000000007</v>
      </c>
      <c r="D1807">
        <v>129.36213100000001</v>
      </c>
      <c r="E1807">
        <v>4.6429450000000001</v>
      </c>
      <c r="F1807">
        <v>113.603746</v>
      </c>
      <c r="G1807">
        <v>7.2332669999999997</v>
      </c>
    </row>
    <row r="1808" spans="1:7" x14ac:dyDescent="0.25">
      <c r="A1808">
        <v>1807</v>
      </c>
      <c r="B1808">
        <v>127.600359</v>
      </c>
      <c r="C1808">
        <v>8.1129700000000007</v>
      </c>
      <c r="D1808">
        <v>129.36213100000001</v>
      </c>
      <c r="E1808">
        <v>4.6429450000000001</v>
      </c>
      <c r="F1808">
        <v>113.603746</v>
      </c>
      <c r="G1808">
        <v>7.2332669999999997</v>
      </c>
    </row>
    <row r="1809" spans="1:15" x14ac:dyDescent="0.25">
      <c r="A1809">
        <v>1808</v>
      </c>
      <c r="B1809">
        <v>127.600359</v>
      </c>
      <c r="C1809">
        <v>8.1129700000000007</v>
      </c>
      <c r="D1809">
        <v>129.36213100000001</v>
      </c>
      <c r="E1809">
        <v>4.6429450000000001</v>
      </c>
      <c r="F1809">
        <v>113.603746</v>
      </c>
      <c r="G1809">
        <v>7.2332669999999997</v>
      </c>
    </row>
    <row r="1810" spans="1:15" x14ac:dyDescent="0.25">
      <c r="A1810">
        <v>1809</v>
      </c>
      <c r="B1810">
        <v>127.600359</v>
      </c>
      <c r="C1810">
        <v>8.1129700000000007</v>
      </c>
      <c r="D1810">
        <v>129.36213100000001</v>
      </c>
      <c r="E1810">
        <v>4.6429450000000001</v>
      </c>
      <c r="F1810">
        <v>113.603746</v>
      </c>
      <c r="G1810">
        <v>7.2332669999999997</v>
      </c>
    </row>
    <row r="1811" spans="1:15" x14ac:dyDescent="0.25">
      <c r="A1811">
        <v>1810</v>
      </c>
      <c r="B1811">
        <v>127.56636600000002</v>
      </c>
      <c r="C1811">
        <v>8.0881740000000004</v>
      </c>
      <c r="D1811">
        <v>129.36213100000001</v>
      </c>
      <c r="E1811">
        <v>4.6429450000000001</v>
      </c>
      <c r="F1811">
        <v>113.603746</v>
      </c>
      <c r="G1811">
        <v>7.2332669999999997</v>
      </c>
    </row>
    <row r="1812" spans="1:15" x14ac:dyDescent="0.25">
      <c r="A1812">
        <v>1811</v>
      </c>
      <c r="D1812">
        <v>129.36213100000001</v>
      </c>
      <c r="E1812">
        <v>4.6429450000000001</v>
      </c>
      <c r="F1812">
        <v>113.603746</v>
      </c>
      <c r="G1812">
        <v>7.2332669999999997</v>
      </c>
      <c r="N1812">
        <v>121.781916</v>
      </c>
      <c r="O1812">
        <v>4.676984</v>
      </c>
    </row>
    <row r="1813" spans="1:15" x14ac:dyDescent="0.25">
      <c r="A1813">
        <v>1812</v>
      </c>
      <c r="D1813">
        <v>129.36213100000001</v>
      </c>
      <c r="E1813">
        <v>4.6429450000000001</v>
      </c>
      <c r="F1813">
        <v>113.603746</v>
      </c>
      <c r="G1813">
        <v>7.2332669999999997</v>
      </c>
      <c r="N1813">
        <v>121.776613</v>
      </c>
      <c r="O1813">
        <v>4.6429450000000001</v>
      </c>
    </row>
    <row r="1814" spans="1:15" x14ac:dyDescent="0.25">
      <c r="A1814">
        <v>1813</v>
      </c>
      <c r="D1814">
        <v>129.36213100000001</v>
      </c>
      <c r="E1814">
        <v>4.6429450000000001</v>
      </c>
      <c r="F1814">
        <v>113.603746</v>
      </c>
      <c r="G1814">
        <v>7.2332669999999997</v>
      </c>
      <c r="N1814">
        <v>121.776613</v>
      </c>
      <c r="O1814">
        <v>4.6429450000000001</v>
      </c>
    </row>
    <row r="1815" spans="1:15" x14ac:dyDescent="0.25">
      <c r="A1815">
        <v>1814</v>
      </c>
      <c r="D1815">
        <v>129.36213100000001</v>
      </c>
      <c r="E1815">
        <v>4.6429450000000001</v>
      </c>
      <c r="F1815">
        <v>113.529608</v>
      </c>
      <c r="G1815">
        <v>7.3860380000000001</v>
      </c>
      <c r="N1815">
        <v>121.776613</v>
      </c>
      <c r="O1815">
        <v>4.6429450000000001</v>
      </c>
    </row>
    <row r="1816" spans="1:15" x14ac:dyDescent="0.25">
      <c r="A1816">
        <v>1815</v>
      </c>
      <c r="D1816">
        <v>129.36213100000001</v>
      </c>
      <c r="E1816">
        <v>4.6429450000000001</v>
      </c>
      <c r="F1816">
        <v>113.529608</v>
      </c>
      <c r="G1816">
        <v>7.3860380000000001</v>
      </c>
      <c r="N1816">
        <v>121.776613</v>
      </c>
      <c r="O1816">
        <v>4.6429450000000001</v>
      </c>
    </row>
    <row r="1817" spans="1:15" x14ac:dyDescent="0.25">
      <c r="A1817">
        <v>1816</v>
      </c>
      <c r="D1817">
        <v>129.36213100000001</v>
      </c>
      <c r="E1817">
        <v>4.6429450000000001</v>
      </c>
      <c r="N1817">
        <v>121.776613</v>
      </c>
      <c r="O1817">
        <v>4.6429450000000001</v>
      </c>
    </row>
    <row r="1818" spans="1:15" x14ac:dyDescent="0.25">
      <c r="A1818">
        <v>1817</v>
      </c>
      <c r="B1818">
        <v>135.176435</v>
      </c>
      <c r="C1818">
        <v>8.0461039999999997</v>
      </c>
      <c r="D1818">
        <v>129.36213100000001</v>
      </c>
      <c r="E1818">
        <v>4.6429450000000001</v>
      </c>
      <c r="N1818">
        <v>121.776613</v>
      </c>
      <c r="O1818">
        <v>4.6429450000000001</v>
      </c>
    </row>
    <row r="1819" spans="1:15" x14ac:dyDescent="0.25">
      <c r="A1819">
        <v>1818</v>
      </c>
      <c r="B1819">
        <v>135.176435</v>
      </c>
      <c r="C1819">
        <v>8.0461039999999997</v>
      </c>
      <c r="D1819">
        <v>129.36213100000001</v>
      </c>
      <c r="E1819">
        <v>4.6429450000000001</v>
      </c>
      <c r="N1819">
        <v>121.776613</v>
      </c>
      <c r="O1819">
        <v>4.6429450000000001</v>
      </c>
    </row>
    <row r="1820" spans="1:15" x14ac:dyDescent="0.25">
      <c r="A1820">
        <v>1819</v>
      </c>
      <c r="B1820">
        <v>135.176435</v>
      </c>
      <c r="C1820">
        <v>8.0461039999999997</v>
      </c>
      <c r="D1820">
        <v>129.36213100000001</v>
      </c>
      <c r="E1820">
        <v>4.6429450000000001</v>
      </c>
      <c r="N1820">
        <v>121.776613</v>
      </c>
      <c r="O1820">
        <v>4.6429450000000001</v>
      </c>
    </row>
    <row r="1821" spans="1:15" x14ac:dyDescent="0.25">
      <c r="A1821">
        <v>1820</v>
      </c>
      <c r="B1821">
        <v>135.176435</v>
      </c>
      <c r="C1821">
        <v>8.0461039999999997</v>
      </c>
      <c r="D1821">
        <v>129.36213100000001</v>
      </c>
      <c r="E1821">
        <v>4.6429450000000001</v>
      </c>
      <c r="N1821">
        <v>121.776613</v>
      </c>
      <c r="O1821">
        <v>4.6429450000000001</v>
      </c>
    </row>
    <row r="1822" spans="1:15" x14ac:dyDescent="0.25">
      <c r="A1822">
        <v>1821</v>
      </c>
      <c r="B1822">
        <v>135.176435</v>
      </c>
      <c r="C1822">
        <v>8.0461039999999997</v>
      </c>
      <c r="D1822">
        <v>129.326628</v>
      </c>
      <c r="E1822">
        <v>4.6813770000000003</v>
      </c>
      <c r="N1822">
        <v>121.776613</v>
      </c>
      <c r="O1822">
        <v>4.6429450000000001</v>
      </c>
    </row>
    <row r="1823" spans="1:15" x14ac:dyDescent="0.25">
      <c r="A1823">
        <v>1822</v>
      </c>
      <c r="B1823">
        <v>135.176435</v>
      </c>
      <c r="C1823">
        <v>8.0461039999999997</v>
      </c>
      <c r="N1823">
        <v>121.776613</v>
      </c>
      <c r="O1823">
        <v>4.6429450000000001</v>
      </c>
    </row>
    <row r="1824" spans="1:15" x14ac:dyDescent="0.25">
      <c r="A1824">
        <v>1823</v>
      </c>
      <c r="B1824">
        <v>135.176435</v>
      </c>
      <c r="C1824">
        <v>8.0461039999999997</v>
      </c>
      <c r="N1824">
        <v>121.776613</v>
      </c>
      <c r="O1824">
        <v>4.6429450000000001</v>
      </c>
    </row>
    <row r="1825" spans="1:15" x14ac:dyDescent="0.25">
      <c r="A1825">
        <v>1824</v>
      </c>
      <c r="B1825">
        <v>135.176435</v>
      </c>
      <c r="C1825">
        <v>8.0461039999999997</v>
      </c>
      <c r="N1825">
        <v>121.776613</v>
      </c>
      <c r="O1825">
        <v>4.6429450000000001</v>
      </c>
    </row>
    <row r="1826" spans="1:15" x14ac:dyDescent="0.25">
      <c r="A1826">
        <v>1825</v>
      </c>
      <c r="B1826">
        <v>135.176435</v>
      </c>
      <c r="C1826">
        <v>8.0461039999999997</v>
      </c>
      <c r="N1826">
        <v>121.776613</v>
      </c>
      <c r="O1826">
        <v>4.6429450000000001</v>
      </c>
    </row>
    <row r="1827" spans="1:15" x14ac:dyDescent="0.25">
      <c r="A1827">
        <v>1826</v>
      </c>
      <c r="B1827">
        <v>135.176435</v>
      </c>
      <c r="C1827">
        <v>8.0461039999999997</v>
      </c>
      <c r="N1827">
        <v>121.776613</v>
      </c>
      <c r="O1827">
        <v>4.6429450000000001</v>
      </c>
    </row>
    <row r="1828" spans="1:15" x14ac:dyDescent="0.25">
      <c r="A1828">
        <v>1827</v>
      </c>
      <c r="B1828">
        <v>135.176435</v>
      </c>
      <c r="C1828">
        <v>8.0461039999999997</v>
      </c>
      <c r="N1828">
        <v>121.776613</v>
      </c>
      <c r="O1828">
        <v>4.6429450000000001</v>
      </c>
    </row>
    <row r="1829" spans="1:15" x14ac:dyDescent="0.25">
      <c r="A1829">
        <v>1828</v>
      </c>
      <c r="B1829">
        <v>135.176435</v>
      </c>
      <c r="C1829">
        <v>8.0461039999999997</v>
      </c>
      <c r="N1829">
        <v>121.776613</v>
      </c>
      <c r="O1829">
        <v>4.6429450000000001</v>
      </c>
    </row>
    <row r="1830" spans="1:15" x14ac:dyDescent="0.25">
      <c r="A1830">
        <v>1829</v>
      </c>
      <c r="B1830">
        <v>135.176435</v>
      </c>
      <c r="C1830">
        <v>8.0461039999999997</v>
      </c>
      <c r="N1830">
        <v>121.776613</v>
      </c>
      <c r="O1830">
        <v>4.6429450000000001</v>
      </c>
    </row>
    <row r="1831" spans="1:15" x14ac:dyDescent="0.25">
      <c r="A1831">
        <v>1830</v>
      </c>
      <c r="B1831">
        <v>135.176435</v>
      </c>
      <c r="C1831">
        <v>8.0461039999999997</v>
      </c>
      <c r="N1831">
        <v>121.776613</v>
      </c>
      <c r="O1831">
        <v>4.6429450000000001</v>
      </c>
    </row>
    <row r="1832" spans="1:15" x14ac:dyDescent="0.25">
      <c r="A1832">
        <v>1831</v>
      </c>
      <c r="B1832">
        <v>135.176435</v>
      </c>
      <c r="C1832">
        <v>8.0461039999999997</v>
      </c>
      <c r="N1832">
        <v>121.776613</v>
      </c>
      <c r="O1832">
        <v>4.6429450000000001</v>
      </c>
    </row>
    <row r="1833" spans="1:15" x14ac:dyDescent="0.25">
      <c r="A1833">
        <v>1832</v>
      </c>
      <c r="B1833">
        <v>135.176435</v>
      </c>
      <c r="C1833">
        <v>8.0461039999999997</v>
      </c>
      <c r="N1833">
        <v>121.776613</v>
      </c>
      <c r="O1833">
        <v>4.6429450000000001</v>
      </c>
    </row>
    <row r="1834" spans="1:15" x14ac:dyDescent="0.25">
      <c r="A1834">
        <v>1833</v>
      </c>
      <c r="B1834">
        <v>135.176435</v>
      </c>
      <c r="C1834">
        <v>8.0461039999999997</v>
      </c>
      <c r="D1834">
        <v>150.55570799999998</v>
      </c>
      <c r="E1834">
        <v>6.481363</v>
      </c>
      <c r="F1834">
        <v>127.746256</v>
      </c>
      <c r="G1834">
        <v>9.0430240000000008</v>
      </c>
      <c r="N1834">
        <v>121.776613</v>
      </c>
      <c r="O1834">
        <v>4.6429450000000001</v>
      </c>
    </row>
    <row r="1835" spans="1:15" x14ac:dyDescent="0.25">
      <c r="A1835">
        <v>1834</v>
      </c>
      <c r="B1835">
        <v>135.176435</v>
      </c>
      <c r="C1835">
        <v>8.0461039999999997</v>
      </c>
      <c r="D1835">
        <v>150.55570799999998</v>
      </c>
      <c r="E1835">
        <v>6.481363</v>
      </c>
      <c r="F1835">
        <v>127.74716800000002</v>
      </c>
      <c r="G1835">
        <v>8.9438370000000003</v>
      </c>
      <c r="N1835">
        <v>121.776613</v>
      </c>
      <c r="O1835">
        <v>4.6429450000000001</v>
      </c>
    </row>
    <row r="1836" spans="1:15" x14ac:dyDescent="0.25">
      <c r="A1836">
        <v>1835</v>
      </c>
      <c r="B1836">
        <v>135.176435</v>
      </c>
      <c r="C1836">
        <v>8.0461039999999997</v>
      </c>
      <c r="D1836">
        <v>150.55570799999998</v>
      </c>
      <c r="E1836">
        <v>6.481363</v>
      </c>
      <c r="F1836">
        <v>127.74716800000002</v>
      </c>
      <c r="G1836">
        <v>8.9438370000000003</v>
      </c>
      <c r="N1836">
        <v>121.776613</v>
      </c>
      <c r="O1836">
        <v>4.6429450000000001</v>
      </c>
    </row>
    <row r="1837" spans="1:15" x14ac:dyDescent="0.25">
      <c r="A1837">
        <v>1836</v>
      </c>
      <c r="B1837">
        <v>135.176435</v>
      </c>
      <c r="C1837">
        <v>8.0461039999999997</v>
      </c>
      <c r="D1837">
        <v>150.55570799999998</v>
      </c>
      <c r="E1837">
        <v>6.481363</v>
      </c>
      <c r="F1837">
        <v>127.74716800000002</v>
      </c>
      <c r="G1837">
        <v>8.9438370000000003</v>
      </c>
      <c r="N1837">
        <v>121.776613</v>
      </c>
      <c r="O1837">
        <v>4.6429450000000001</v>
      </c>
    </row>
    <row r="1838" spans="1:15" x14ac:dyDescent="0.25">
      <c r="A1838">
        <v>1837</v>
      </c>
      <c r="B1838">
        <v>135.176435</v>
      </c>
      <c r="C1838">
        <v>8.0461039999999997</v>
      </c>
      <c r="D1838">
        <v>150.55570799999998</v>
      </c>
      <c r="E1838">
        <v>6.481363</v>
      </c>
      <c r="F1838">
        <v>127.74716800000002</v>
      </c>
      <c r="G1838">
        <v>8.9438370000000003</v>
      </c>
      <c r="N1838">
        <v>121.776613</v>
      </c>
      <c r="O1838">
        <v>4.6429450000000001</v>
      </c>
    </row>
    <row r="1839" spans="1:15" x14ac:dyDescent="0.25">
      <c r="A1839">
        <v>1838</v>
      </c>
      <c r="B1839">
        <v>135.176435</v>
      </c>
      <c r="C1839">
        <v>8.0461039999999997</v>
      </c>
      <c r="D1839">
        <v>150.55570799999998</v>
      </c>
      <c r="E1839">
        <v>6.481363</v>
      </c>
      <c r="F1839">
        <v>127.74716800000002</v>
      </c>
      <c r="G1839">
        <v>8.9438370000000003</v>
      </c>
      <c r="N1839">
        <v>121.776613</v>
      </c>
      <c r="O1839">
        <v>4.6429450000000001</v>
      </c>
    </row>
    <row r="1840" spans="1:15" x14ac:dyDescent="0.25">
      <c r="A1840">
        <v>1839</v>
      </c>
      <c r="B1840">
        <v>135.176435</v>
      </c>
      <c r="C1840">
        <v>8.0461039999999997</v>
      </c>
      <c r="D1840">
        <v>150.55570799999998</v>
      </c>
      <c r="E1840">
        <v>6.481363</v>
      </c>
      <c r="F1840">
        <v>127.74716800000002</v>
      </c>
      <c r="G1840">
        <v>8.9438370000000003</v>
      </c>
      <c r="N1840">
        <v>121.781916</v>
      </c>
      <c r="O1840">
        <v>4.676984</v>
      </c>
    </row>
    <row r="1841" spans="1:7" x14ac:dyDescent="0.25">
      <c r="A1841">
        <v>1840</v>
      </c>
      <c r="B1841">
        <v>135.176435</v>
      </c>
      <c r="C1841">
        <v>8.0461039999999997</v>
      </c>
      <c r="D1841">
        <v>150.55570799999998</v>
      </c>
      <c r="E1841">
        <v>6.481363</v>
      </c>
      <c r="F1841">
        <v>127.74716800000002</v>
      </c>
      <c r="G1841">
        <v>8.9438370000000003</v>
      </c>
    </row>
    <row r="1842" spans="1:7" x14ac:dyDescent="0.25">
      <c r="A1842">
        <v>1841</v>
      </c>
      <c r="B1842">
        <v>135.176435</v>
      </c>
      <c r="C1842">
        <v>8.0461039999999997</v>
      </c>
      <c r="D1842">
        <v>150.55570799999998</v>
      </c>
      <c r="E1842">
        <v>6.481363</v>
      </c>
      <c r="F1842">
        <v>127.74716800000002</v>
      </c>
      <c r="G1842">
        <v>8.9438370000000003</v>
      </c>
    </row>
    <row r="1843" spans="1:7" x14ac:dyDescent="0.25">
      <c r="A1843">
        <v>1842</v>
      </c>
      <c r="B1843">
        <v>135.176435</v>
      </c>
      <c r="C1843">
        <v>8.0461039999999997</v>
      </c>
      <c r="D1843">
        <v>150.55570799999998</v>
      </c>
      <c r="E1843">
        <v>6.481363</v>
      </c>
      <c r="F1843">
        <v>127.74716800000002</v>
      </c>
      <c r="G1843">
        <v>8.9438370000000003</v>
      </c>
    </row>
    <row r="1844" spans="1:7" x14ac:dyDescent="0.25">
      <c r="A1844">
        <v>1843</v>
      </c>
      <c r="B1844">
        <v>135.176435</v>
      </c>
      <c r="C1844">
        <v>8.0461039999999997</v>
      </c>
      <c r="D1844">
        <v>150.55570799999998</v>
      </c>
      <c r="E1844">
        <v>6.481363</v>
      </c>
      <c r="F1844">
        <v>127.74716800000002</v>
      </c>
      <c r="G1844">
        <v>8.9927229999999998</v>
      </c>
    </row>
    <row r="1845" spans="1:7" x14ac:dyDescent="0.25">
      <c r="A1845">
        <v>1844</v>
      </c>
      <c r="B1845">
        <v>135.176435</v>
      </c>
      <c r="C1845">
        <v>8.0461039999999997</v>
      </c>
      <c r="D1845">
        <v>150.55570799999998</v>
      </c>
      <c r="E1845">
        <v>6.481363</v>
      </c>
      <c r="F1845">
        <v>127.74716800000002</v>
      </c>
      <c r="G1845">
        <v>8.9927229999999998</v>
      </c>
    </row>
    <row r="1846" spans="1:7" x14ac:dyDescent="0.25">
      <c r="A1846">
        <v>1845</v>
      </c>
      <c r="D1846">
        <v>150.55570799999998</v>
      </c>
      <c r="E1846">
        <v>6.481363</v>
      </c>
      <c r="F1846">
        <v>127.74716800000002</v>
      </c>
      <c r="G1846">
        <v>8.9927229999999998</v>
      </c>
    </row>
    <row r="1847" spans="1:7" x14ac:dyDescent="0.25">
      <c r="A1847">
        <v>1846</v>
      </c>
      <c r="D1847">
        <v>150.55570799999998</v>
      </c>
      <c r="E1847">
        <v>6.481363</v>
      </c>
      <c r="F1847">
        <v>127.74716800000002</v>
      </c>
      <c r="G1847">
        <v>8.9927229999999998</v>
      </c>
    </row>
    <row r="1848" spans="1:7" x14ac:dyDescent="0.25">
      <c r="A1848">
        <v>1847</v>
      </c>
      <c r="D1848">
        <v>150.55570799999998</v>
      </c>
      <c r="E1848">
        <v>6.481363</v>
      </c>
      <c r="F1848">
        <v>127.74716800000002</v>
      </c>
      <c r="G1848">
        <v>8.9927229999999998</v>
      </c>
    </row>
    <row r="1849" spans="1:7" x14ac:dyDescent="0.25">
      <c r="A1849">
        <v>1848</v>
      </c>
      <c r="D1849">
        <v>150.55570799999998</v>
      </c>
      <c r="E1849">
        <v>6.481363</v>
      </c>
      <c r="F1849">
        <v>127.74716800000002</v>
      </c>
      <c r="G1849">
        <v>8.9927229999999998</v>
      </c>
    </row>
    <row r="1850" spans="1:7" x14ac:dyDescent="0.25">
      <c r="A1850">
        <v>1849</v>
      </c>
      <c r="D1850">
        <v>150.55570799999998</v>
      </c>
      <c r="E1850">
        <v>6.481363</v>
      </c>
      <c r="F1850">
        <v>127.74716800000002</v>
      </c>
      <c r="G1850">
        <v>8.9927229999999998</v>
      </c>
    </row>
    <row r="1851" spans="1:7" x14ac:dyDescent="0.25">
      <c r="A1851">
        <v>1850</v>
      </c>
      <c r="D1851">
        <v>150.55570799999998</v>
      </c>
      <c r="E1851">
        <v>6.481363</v>
      </c>
      <c r="F1851">
        <v>127.74716800000002</v>
      </c>
      <c r="G1851">
        <v>8.9927229999999998</v>
      </c>
    </row>
    <row r="1852" spans="1:7" x14ac:dyDescent="0.25">
      <c r="A1852">
        <v>1851</v>
      </c>
      <c r="D1852">
        <v>150.55570799999998</v>
      </c>
      <c r="E1852">
        <v>6.481363</v>
      </c>
      <c r="F1852">
        <v>127.74716800000002</v>
      </c>
      <c r="G1852">
        <v>8.9927229999999998</v>
      </c>
    </row>
    <row r="1853" spans="1:7" x14ac:dyDescent="0.25">
      <c r="A1853">
        <v>1852</v>
      </c>
      <c r="D1853">
        <v>150.55570799999998</v>
      </c>
      <c r="E1853">
        <v>6.481363</v>
      </c>
      <c r="F1853">
        <v>127.74716800000002</v>
      </c>
      <c r="G1853">
        <v>8.9927229999999998</v>
      </c>
    </row>
    <row r="1854" spans="1:7" x14ac:dyDescent="0.25">
      <c r="A1854">
        <v>1853</v>
      </c>
      <c r="D1854">
        <v>150.55570799999998</v>
      </c>
      <c r="E1854">
        <v>6.481363</v>
      </c>
      <c r="F1854">
        <v>127.71969000000001</v>
      </c>
      <c r="G1854">
        <v>8.9834309999999995</v>
      </c>
    </row>
    <row r="1855" spans="1:7" x14ac:dyDescent="0.25">
      <c r="A1855">
        <v>1854</v>
      </c>
      <c r="B1855">
        <v>155.794748</v>
      </c>
      <c r="C1855">
        <v>9.1009089999999997</v>
      </c>
      <c r="D1855">
        <v>150.55570799999998</v>
      </c>
      <c r="E1855">
        <v>6.481363</v>
      </c>
      <c r="F1855">
        <v>127.71969000000001</v>
      </c>
      <c r="G1855">
        <v>8.9834309999999995</v>
      </c>
    </row>
    <row r="1856" spans="1:7" x14ac:dyDescent="0.25">
      <c r="A1856">
        <v>1855</v>
      </c>
      <c r="B1856">
        <v>155.794748</v>
      </c>
      <c r="C1856">
        <v>9.1009089999999997</v>
      </c>
      <c r="D1856">
        <v>150.55570799999998</v>
      </c>
      <c r="E1856">
        <v>6.481363</v>
      </c>
      <c r="F1856">
        <v>127.71969000000001</v>
      </c>
      <c r="G1856">
        <v>8.9834309999999995</v>
      </c>
    </row>
    <row r="1857" spans="1:9" x14ac:dyDescent="0.25">
      <c r="A1857">
        <v>1856</v>
      </c>
      <c r="B1857">
        <v>155.794748</v>
      </c>
      <c r="C1857">
        <v>9.1009089999999997</v>
      </c>
      <c r="D1857">
        <v>150.55570799999998</v>
      </c>
      <c r="E1857">
        <v>6.481363</v>
      </c>
      <c r="F1857">
        <v>127.746256</v>
      </c>
      <c r="G1857">
        <v>9.0430240000000008</v>
      </c>
      <c r="H1857">
        <v>135.04406500000002</v>
      </c>
      <c r="I1857">
        <v>4.9887350000000001</v>
      </c>
    </row>
    <row r="1858" spans="1:9" x14ac:dyDescent="0.25">
      <c r="A1858">
        <v>1857</v>
      </c>
      <c r="B1858">
        <v>155.794748</v>
      </c>
      <c r="C1858">
        <v>9.1009089999999997</v>
      </c>
      <c r="F1858">
        <v>127.746256</v>
      </c>
      <c r="G1858">
        <v>9.0430240000000008</v>
      </c>
      <c r="H1858">
        <v>135.04406500000002</v>
      </c>
      <c r="I1858">
        <v>4.9887350000000001</v>
      </c>
    </row>
    <row r="1859" spans="1:9" x14ac:dyDescent="0.25">
      <c r="A1859">
        <v>1858</v>
      </c>
      <c r="B1859">
        <v>155.794748</v>
      </c>
      <c r="C1859">
        <v>9.1009089999999997</v>
      </c>
      <c r="F1859">
        <v>127.746256</v>
      </c>
      <c r="G1859">
        <v>9.0430240000000008</v>
      </c>
      <c r="H1859">
        <v>135.04406500000002</v>
      </c>
      <c r="I1859">
        <v>4.9887350000000001</v>
      </c>
    </row>
    <row r="1860" spans="1:9" x14ac:dyDescent="0.25">
      <c r="A1860">
        <v>1859</v>
      </c>
      <c r="B1860">
        <v>155.794748</v>
      </c>
      <c r="C1860">
        <v>9.1009089999999997</v>
      </c>
      <c r="F1860">
        <v>127.746256</v>
      </c>
      <c r="G1860">
        <v>9.0430240000000008</v>
      </c>
      <c r="H1860">
        <v>135.04406500000002</v>
      </c>
      <c r="I1860">
        <v>4.9887350000000001</v>
      </c>
    </row>
    <row r="1861" spans="1:9" x14ac:dyDescent="0.25">
      <c r="A1861">
        <v>1860</v>
      </c>
      <c r="B1861">
        <v>155.794748</v>
      </c>
      <c r="C1861">
        <v>9.1009089999999997</v>
      </c>
      <c r="F1861">
        <v>127.746256</v>
      </c>
      <c r="G1861">
        <v>9.0430240000000008</v>
      </c>
      <c r="H1861">
        <v>135.04406500000002</v>
      </c>
      <c r="I1861">
        <v>4.9887350000000001</v>
      </c>
    </row>
    <row r="1862" spans="1:9" x14ac:dyDescent="0.25">
      <c r="A1862">
        <v>1861</v>
      </c>
      <c r="B1862">
        <v>155.794748</v>
      </c>
      <c r="C1862">
        <v>9.1009089999999997</v>
      </c>
      <c r="H1862">
        <v>135.04406500000002</v>
      </c>
      <c r="I1862">
        <v>4.9887350000000001</v>
      </c>
    </row>
    <row r="1863" spans="1:9" x14ac:dyDescent="0.25">
      <c r="A1863">
        <v>1862</v>
      </c>
      <c r="B1863">
        <v>155.794748</v>
      </c>
      <c r="C1863">
        <v>9.1009089999999997</v>
      </c>
      <c r="H1863">
        <v>135.04406500000002</v>
      </c>
      <c r="I1863">
        <v>4.9887350000000001</v>
      </c>
    </row>
    <row r="1864" spans="1:9" x14ac:dyDescent="0.25">
      <c r="A1864">
        <v>1863</v>
      </c>
      <c r="B1864">
        <v>155.794748</v>
      </c>
      <c r="C1864">
        <v>9.1009089999999997</v>
      </c>
      <c r="H1864">
        <v>135.04406500000002</v>
      </c>
      <c r="I1864">
        <v>4.9887350000000001</v>
      </c>
    </row>
    <row r="1865" spans="1:9" x14ac:dyDescent="0.25">
      <c r="A1865">
        <v>1864</v>
      </c>
      <c r="B1865">
        <v>155.794748</v>
      </c>
      <c r="C1865">
        <v>9.1009089999999997</v>
      </c>
      <c r="H1865">
        <v>135.04406500000002</v>
      </c>
      <c r="I1865">
        <v>4.9887350000000001</v>
      </c>
    </row>
    <row r="1866" spans="1:9" x14ac:dyDescent="0.25">
      <c r="A1866">
        <v>1865</v>
      </c>
      <c r="B1866">
        <v>155.794748</v>
      </c>
      <c r="C1866">
        <v>9.1009089999999997</v>
      </c>
      <c r="H1866">
        <v>135.04406500000002</v>
      </c>
      <c r="I1866">
        <v>4.9887350000000001</v>
      </c>
    </row>
    <row r="1867" spans="1:9" x14ac:dyDescent="0.25">
      <c r="A1867">
        <v>1866</v>
      </c>
      <c r="B1867">
        <v>155.794748</v>
      </c>
      <c r="C1867">
        <v>9.1009089999999997</v>
      </c>
      <c r="H1867">
        <v>135.04406500000002</v>
      </c>
      <c r="I1867">
        <v>4.9887350000000001</v>
      </c>
    </row>
    <row r="1868" spans="1:9" x14ac:dyDescent="0.25">
      <c r="A1868">
        <v>1867</v>
      </c>
      <c r="B1868">
        <v>155.794748</v>
      </c>
      <c r="C1868">
        <v>9.1009089999999997</v>
      </c>
      <c r="H1868">
        <v>135.04406500000002</v>
      </c>
      <c r="I1868">
        <v>4.9887350000000001</v>
      </c>
    </row>
    <row r="1869" spans="1:9" x14ac:dyDescent="0.25">
      <c r="A1869">
        <v>1868</v>
      </c>
      <c r="B1869">
        <v>155.794748</v>
      </c>
      <c r="C1869">
        <v>9.1009089999999997</v>
      </c>
      <c r="H1869">
        <v>135.04406500000002</v>
      </c>
      <c r="I1869">
        <v>4.9887350000000001</v>
      </c>
    </row>
    <row r="1870" spans="1:9" x14ac:dyDescent="0.25">
      <c r="A1870">
        <v>1869</v>
      </c>
      <c r="B1870">
        <v>155.794748</v>
      </c>
      <c r="C1870">
        <v>9.1009089999999997</v>
      </c>
      <c r="H1870">
        <v>135.04406500000002</v>
      </c>
      <c r="I1870">
        <v>4.9887350000000001</v>
      </c>
    </row>
    <row r="1871" spans="1:9" x14ac:dyDescent="0.25">
      <c r="A1871">
        <v>1870</v>
      </c>
      <c r="B1871">
        <v>155.794748</v>
      </c>
      <c r="C1871">
        <v>9.1009089999999997</v>
      </c>
      <c r="H1871">
        <v>135.04406500000002</v>
      </c>
      <c r="I1871">
        <v>4.9887350000000001</v>
      </c>
    </row>
    <row r="1872" spans="1:9" x14ac:dyDescent="0.25">
      <c r="A1872">
        <v>1871</v>
      </c>
      <c r="B1872">
        <v>155.794748</v>
      </c>
      <c r="C1872">
        <v>9.1009089999999997</v>
      </c>
      <c r="D1872">
        <v>161.88151599999998</v>
      </c>
      <c r="E1872">
        <v>7.3132320000000002</v>
      </c>
      <c r="H1872">
        <v>135.04406500000002</v>
      </c>
      <c r="I1872">
        <v>4.9887350000000001</v>
      </c>
    </row>
    <row r="1873" spans="1:9" x14ac:dyDescent="0.25">
      <c r="A1873">
        <v>1872</v>
      </c>
      <c r="B1873">
        <v>155.794748</v>
      </c>
      <c r="C1873">
        <v>9.1009089999999997</v>
      </c>
      <c r="D1873">
        <v>161.88151599999998</v>
      </c>
      <c r="E1873">
        <v>7.3132320000000002</v>
      </c>
      <c r="H1873">
        <v>135.04406500000002</v>
      </c>
      <c r="I1873">
        <v>4.9887350000000001</v>
      </c>
    </row>
    <row r="1874" spans="1:9" x14ac:dyDescent="0.25">
      <c r="A1874">
        <v>1873</v>
      </c>
      <c r="B1874">
        <v>155.794748</v>
      </c>
      <c r="C1874">
        <v>9.1009089999999997</v>
      </c>
      <c r="D1874">
        <v>161.88151599999998</v>
      </c>
      <c r="E1874">
        <v>7.3132320000000002</v>
      </c>
      <c r="H1874">
        <v>135.04406500000002</v>
      </c>
      <c r="I1874">
        <v>4.9887350000000001</v>
      </c>
    </row>
    <row r="1875" spans="1:9" x14ac:dyDescent="0.25">
      <c r="A1875">
        <v>1874</v>
      </c>
      <c r="B1875">
        <v>155.794748</v>
      </c>
      <c r="C1875">
        <v>9.1009089999999997</v>
      </c>
      <c r="D1875">
        <v>161.88151599999998</v>
      </c>
      <c r="E1875">
        <v>7.3132320000000002</v>
      </c>
      <c r="H1875">
        <v>135.04406500000002</v>
      </c>
      <c r="I1875">
        <v>4.9887350000000001</v>
      </c>
    </row>
    <row r="1876" spans="1:9" x14ac:dyDescent="0.25">
      <c r="A1876">
        <v>1875</v>
      </c>
      <c r="D1876">
        <v>161.88151599999998</v>
      </c>
      <c r="E1876">
        <v>7.3132320000000002</v>
      </c>
      <c r="H1876">
        <v>135.04406500000002</v>
      </c>
      <c r="I1876">
        <v>4.9887350000000001</v>
      </c>
    </row>
    <row r="1877" spans="1:9" x14ac:dyDescent="0.25">
      <c r="A1877">
        <v>1876</v>
      </c>
      <c r="D1877">
        <v>161.88151599999998</v>
      </c>
      <c r="E1877">
        <v>7.3132320000000002</v>
      </c>
      <c r="F1877">
        <v>153.69252599999999</v>
      </c>
      <c r="G1877">
        <v>10.331868</v>
      </c>
      <c r="H1877">
        <v>135.04406500000002</v>
      </c>
      <c r="I1877">
        <v>4.9887350000000001</v>
      </c>
    </row>
    <row r="1878" spans="1:9" x14ac:dyDescent="0.25">
      <c r="A1878">
        <v>1877</v>
      </c>
      <c r="D1878">
        <v>161.88151599999998</v>
      </c>
      <c r="E1878">
        <v>7.3132320000000002</v>
      </c>
      <c r="F1878">
        <v>153.69252599999999</v>
      </c>
      <c r="G1878">
        <v>10.331868</v>
      </c>
      <c r="H1878">
        <v>135.04406500000002</v>
      </c>
      <c r="I1878">
        <v>4.9887350000000001</v>
      </c>
    </row>
    <row r="1879" spans="1:9" x14ac:dyDescent="0.25">
      <c r="A1879">
        <v>1878</v>
      </c>
      <c r="D1879">
        <v>161.88151599999998</v>
      </c>
      <c r="E1879">
        <v>7.3132320000000002</v>
      </c>
      <c r="F1879">
        <v>153.69252599999999</v>
      </c>
      <c r="G1879">
        <v>10.331868</v>
      </c>
      <c r="H1879">
        <v>135.04406500000002</v>
      </c>
      <c r="I1879">
        <v>4.9887350000000001</v>
      </c>
    </row>
    <row r="1880" spans="1:9" x14ac:dyDescent="0.25">
      <c r="A1880">
        <v>1879</v>
      </c>
      <c r="D1880">
        <v>161.88151599999998</v>
      </c>
      <c r="E1880">
        <v>7.3132320000000002</v>
      </c>
      <c r="F1880">
        <v>153.69252599999999</v>
      </c>
      <c r="G1880">
        <v>10.331868</v>
      </c>
      <c r="H1880">
        <v>135.04406500000002</v>
      </c>
      <c r="I1880">
        <v>4.9887350000000001</v>
      </c>
    </row>
    <row r="1881" spans="1:9" x14ac:dyDescent="0.25">
      <c r="A1881">
        <v>1880</v>
      </c>
      <c r="D1881">
        <v>161.88151599999998</v>
      </c>
      <c r="E1881">
        <v>7.3132320000000002</v>
      </c>
      <c r="F1881">
        <v>153.69252599999999</v>
      </c>
      <c r="G1881">
        <v>10.331868</v>
      </c>
    </row>
    <row r="1882" spans="1:9" x14ac:dyDescent="0.25">
      <c r="A1882">
        <v>1881</v>
      </c>
      <c r="D1882">
        <v>161.88151599999998</v>
      </c>
      <c r="E1882">
        <v>7.3132320000000002</v>
      </c>
      <c r="F1882">
        <v>153.69252599999999</v>
      </c>
      <c r="G1882">
        <v>10.331868</v>
      </c>
    </row>
    <row r="1883" spans="1:9" x14ac:dyDescent="0.25">
      <c r="A1883">
        <v>1882</v>
      </c>
      <c r="D1883">
        <v>161.88151599999998</v>
      </c>
      <c r="E1883">
        <v>7.3132320000000002</v>
      </c>
      <c r="F1883">
        <v>153.69252599999999</v>
      </c>
      <c r="G1883">
        <v>10.331868</v>
      </c>
    </row>
    <row r="1884" spans="1:9" x14ac:dyDescent="0.25">
      <c r="A1884">
        <v>1883</v>
      </c>
      <c r="D1884">
        <v>161.88151599999998</v>
      </c>
      <c r="E1884">
        <v>7.3132320000000002</v>
      </c>
      <c r="F1884">
        <v>153.69252599999999</v>
      </c>
      <c r="G1884">
        <v>10.331868</v>
      </c>
    </row>
    <row r="1885" spans="1:9" x14ac:dyDescent="0.25">
      <c r="A1885">
        <v>1884</v>
      </c>
      <c r="D1885">
        <v>161.88151599999998</v>
      </c>
      <c r="E1885">
        <v>7.3132320000000002</v>
      </c>
      <c r="F1885">
        <v>153.69252599999999</v>
      </c>
      <c r="G1885">
        <v>10.331868</v>
      </c>
    </row>
    <row r="1886" spans="1:9" x14ac:dyDescent="0.25">
      <c r="A1886">
        <v>1885</v>
      </c>
      <c r="D1886">
        <v>161.88151599999998</v>
      </c>
      <c r="E1886">
        <v>7.3132320000000002</v>
      </c>
      <c r="F1886">
        <v>153.69252599999999</v>
      </c>
      <c r="G1886">
        <v>10.331868</v>
      </c>
    </row>
    <row r="1887" spans="1:9" x14ac:dyDescent="0.25">
      <c r="A1887">
        <v>1886</v>
      </c>
      <c r="D1887">
        <v>161.88151599999998</v>
      </c>
      <c r="E1887">
        <v>7.3132320000000002</v>
      </c>
      <c r="F1887">
        <v>153.69252599999999</v>
      </c>
      <c r="G1887">
        <v>10.331868</v>
      </c>
    </row>
    <row r="1888" spans="1:9" x14ac:dyDescent="0.25">
      <c r="A1888">
        <v>1887</v>
      </c>
      <c r="D1888">
        <v>161.88151599999998</v>
      </c>
      <c r="E1888">
        <v>7.3132320000000002</v>
      </c>
      <c r="F1888">
        <v>153.69252599999999</v>
      </c>
      <c r="G1888">
        <v>10.331868</v>
      </c>
    </row>
    <row r="1889" spans="1:9" x14ac:dyDescent="0.25">
      <c r="A1889">
        <v>1888</v>
      </c>
      <c r="B1889">
        <v>168.60893899999999</v>
      </c>
      <c r="C1889">
        <v>9.6496960000000005</v>
      </c>
      <c r="D1889">
        <v>161.88151599999998</v>
      </c>
      <c r="E1889">
        <v>7.3132320000000002</v>
      </c>
      <c r="F1889">
        <v>153.69252599999999</v>
      </c>
      <c r="G1889">
        <v>10.331868</v>
      </c>
    </row>
    <row r="1890" spans="1:9" x14ac:dyDescent="0.25">
      <c r="A1890">
        <v>1889</v>
      </c>
      <c r="B1890">
        <v>168.60893899999999</v>
      </c>
      <c r="C1890">
        <v>9.6496960000000005</v>
      </c>
      <c r="D1890">
        <v>161.88151599999998</v>
      </c>
      <c r="E1890">
        <v>7.3132320000000002</v>
      </c>
      <c r="F1890">
        <v>153.69252599999999</v>
      </c>
      <c r="G1890">
        <v>10.331868</v>
      </c>
    </row>
    <row r="1891" spans="1:9" x14ac:dyDescent="0.25">
      <c r="A1891">
        <v>1890</v>
      </c>
      <c r="B1891">
        <v>168.60893899999999</v>
      </c>
      <c r="C1891">
        <v>9.6496960000000005</v>
      </c>
      <c r="D1891">
        <v>161.88151599999998</v>
      </c>
      <c r="E1891">
        <v>7.3132320000000002</v>
      </c>
      <c r="F1891">
        <v>153.69252599999999</v>
      </c>
      <c r="G1891">
        <v>10.331868</v>
      </c>
    </row>
    <row r="1892" spans="1:9" x14ac:dyDescent="0.25">
      <c r="A1892">
        <v>1891</v>
      </c>
      <c r="B1892">
        <v>168.60893899999999</v>
      </c>
      <c r="C1892">
        <v>9.6496960000000005</v>
      </c>
      <c r="D1892">
        <v>161.88151599999998</v>
      </c>
      <c r="E1892">
        <v>7.3132320000000002</v>
      </c>
      <c r="F1892">
        <v>153.69252599999999</v>
      </c>
      <c r="G1892">
        <v>10.331868</v>
      </c>
    </row>
    <row r="1893" spans="1:9" x14ac:dyDescent="0.25">
      <c r="A1893">
        <v>1892</v>
      </c>
      <c r="B1893">
        <v>168.60893899999999</v>
      </c>
      <c r="C1893">
        <v>9.6496960000000005</v>
      </c>
      <c r="D1893">
        <v>161.88151599999998</v>
      </c>
      <c r="E1893">
        <v>7.3132320000000002</v>
      </c>
      <c r="F1893">
        <v>153.69252599999999</v>
      </c>
      <c r="G1893">
        <v>10.331868</v>
      </c>
    </row>
    <row r="1894" spans="1:9" x14ac:dyDescent="0.25">
      <c r="A1894">
        <v>1893</v>
      </c>
      <c r="B1894">
        <v>168.60893899999999</v>
      </c>
      <c r="C1894">
        <v>9.6496960000000005</v>
      </c>
      <c r="F1894">
        <v>153.69252599999999</v>
      </c>
      <c r="G1894">
        <v>10.331868</v>
      </c>
      <c r="H1894">
        <v>159.35701999999998</v>
      </c>
      <c r="I1894">
        <v>6.9397469999999997</v>
      </c>
    </row>
    <row r="1895" spans="1:9" x14ac:dyDescent="0.25">
      <c r="A1895">
        <v>1894</v>
      </c>
      <c r="B1895">
        <v>168.60893899999999</v>
      </c>
      <c r="C1895">
        <v>9.6496960000000005</v>
      </c>
      <c r="H1895">
        <v>159.35701999999998</v>
      </c>
      <c r="I1895">
        <v>6.9397469999999997</v>
      </c>
    </row>
    <row r="1896" spans="1:9" x14ac:dyDescent="0.25">
      <c r="A1896">
        <v>1895</v>
      </c>
      <c r="B1896">
        <v>168.60893899999999</v>
      </c>
      <c r="C1896">
        <v>9.6496960000000005</v>
      </c>
      <c r="H1896">
        <v>159.35701999999998</v>
      </c>
      <c r="I1896">
        <v>6.9397469999999997</v>
      </c>
    </row>
    <row r="1897" spans="1:9" x14ac:dyDescent="0.25">
      <c r="A1897">
        <v>1896</v>
      </c>
      <c r="B1897">
        <v>168.60893899999999</v>
      </c>
      <c r="C1897">
        <v>9.6496960000000005</v>
      </c>
      <c r="H1897">
        <v>159.35701999999998</v>
      </c>
      <c r="I1897">
        <v>6.9397469999999997</v>
      </c>
    </row>
    <row r="1898" spans="1:9" x14ac:dyDescent="0.25">
      <c r="A1898">
        <v>1897</v>
      </c>
      <c r="B1898">
        <v>168.60893899999999</v>
      </c>
      <c r="C1898">
        <v>9.6496960000000005</v>
      </c>
      <c r="H1898">
        <v>159.35701999999998</v>
      </c>
      <c r="I1898">
        <v>6.9397469999999997</v>
      </c>
    </row>
    <row r="1899" spans="1:9" x14ac:dyDescent="0.25">
      <c r="A1899">
        <v>1898</v>
      </c>
      <c r="B1899">
        <v>168.60893899999999</v>
      </c>
      <c r="C1899">
        <v>9.6496960000000005</v>
      </c>
      <c r="H1899">
        <v>159.35701999999998</v>
      </c>
      <c r="I1899">
        <v>6.9397469999999997</v>
      </c>
    </row>
    <row r="1900" spans="1:9" x14ac:dyDescent="0.25">
      <c r="A1900">
        <v>1899</v>
      </c>
      <c r="B1900">
        <v>168.60893899999999</v>
      </c>
      <c r="C1900">
        <v>9.6496960000000005</v>
      </c>
      <c r="H1900">
        <v>159.35701999999998</v>
      </c>
      <c r="I1900">
        <v>6.9397469999999997</v>
      </c>
    </row>
    <row r="1901" spans="1:9" x14ac:dyDescent="0.25">
      <c r="A1901">
        <v>1900</v>
      </c>
      <c r="B1901">
        <v>168.60893899999999</v>
      </c>
      <c r="C1901">
        <v>9.6496960000000005</v>
      </c>
      <c r="H1901">
        <v>159.35701999999998</v>
      </c>
      <c r="I1901">
        <v>6.9397469999999997</v>
      </c>
    </row>
    <row r="1902" spans="1:9" x14ac:dyDescent="0.25">
      <c r="A1902">
        <v>1901</v>
      </c>
      <c r="B1902">
        <v>168.60893899999999</v>
      </c>
      <c r="C1902">
        <v>9.6496960000000005</v>
      </c>
      <c r="H1902">
        <v>159.35701999999998</v>
      </c>
      <c r="I1902">
        <v>6.9397469999999997</v>
      </c>
    </row>
    <row r="1903" spans="1:9" x14ac:dyDescent="0.25">
      <c r="A1903">
        <v>1902</v>
      </c>
      <c r="B1903">
        <v>168.60893899999999</v>
      </c>
      <c r="C1903">
        <v>9.6496960000000005</v>
      </c>
      <c r="H1903">
        <v>159.35701999999998</v>
      </c>
      <c r="I1903">
        <v>6.9397469999999997</v>
      </c>
    </row>
    <row r="1904" spans="1:9" x14ac:dyDescent="0.25">
      <c r="A1904">
        <v>1903</v>
      </c>
      <c r="B1904">
        <v>168.60893899999999</v>
      </c>
      <c r="C1904">
        <v>9.6496960000000005</v>
      </c>
      <c r="H1904">
        <v>159.35701999999998</v>
      </c>
      <c r="I1904">
        <v>6.9397469999999997</v>
      </c>
    </row>
    <row r="1905" spans="1:13" x14ac:dyDescent="0.25">
      <c r="A1905">
        <v>1904</v>
      </c>
      <c r="B1905">
        <v>168.60893899999999</v>
      </c>
      <c r="C1905">
        <v>9.6496960000000005</v>
      </c>
      <c r="H1905">
        <v>159.35701999999998</v>
      </c>
      <c r="I1905">
        <v>6.9397469999999997</v>
      </c>
    </row>
    <row r="1906" spans="1:13" x14ac:dyDescent="0.25">
      <c r="A1906">
        <v>1905</v>
      </c>
      <c r="B1906">
        <v>168.60893899999999</v>
      </c>
      <c r="C1906">
        <v>9.6496960000000005</v>
      </c>
      <c r="H1906">
        <v>159.35701999999998</v>
      </c>
      <c r="I1906">
        <v>6.9397469999999997</v>
      </c>
    </row>
    <row r="1907" spans="1:13" x14ac:dyDescent="0.25">
      <c r="A1907">
        <v>1906</v>
      </c>
      <c r="B1907">
        <v>168.60893899999999</v>
      </c>
      <c r="C1907">
        <v>9.6496960000000005</v>
      </c>
      <c r="D1907">
        <v>176.14212099999997</v>
      </c>
      <c r="E1907">
        <v>7.5218689999999997</v>
      </c>
      <c r="H1907">
        <v>159.35701999999998</v>
      </c>
      <c r="I1907">
        <v>6.9397469999999997</v>
      </c>
    </row>
    <row r="1908" spans="1:13" x14ac:dyDescent="0.25">
      <c r="A1908">
        <v>1907</v>
      </c>
      <c r="B1908">
        <v>168.60893899999999</v>
      </c>
      <c r="C1908">
        <v>9.6496960000000005</v>
      </c>
      <c r="D1908">
        <v>176.14212099999997</v>
      </c>
      <c r="E1908">
        <v>7.5218689999999997</v>
      </c>
      <c r="H1908">
        <v>159.35701999999998</v>
      </c>
      <c r="I1908">
        <v>6.9397469999999997</v>
      </c>
    </row>
    <row r="1909" spans="1:13" x14ac:dyDescent="0.25">
      <c r="A1909">
        <v>1908</v>
      </c>
      <c r="B1909">
        <v>168.60893899999999</v>
      </c>
      <c r="C1909">
        <v>9.6496960000000005</v>
      </c>
      <c r="D1909">
        <v>176.14212099999997</v>
      </c>
      <c r="E1909">
        <v>7.5218689999999997</v>
      </c>
      <c r="H1909">
        <v>159.35701999999998</v>
      </c>
      <c r="I1909">
        <v>6.9397469999999997</v>
      </c>
      <c r="L1909">
        <v>165.37681899999998</v>
      </c>
      <c r="M1909">
        <v>10.945504</v>
      </c>
    </row>
    <row r="1910" spans="1:13" x14ac:dyDescent="0.25">
      <c r="A1910">
        <v>1909</v>
      </c>
      <c r="D1910">
        <v>176.14212099999997</v>
      </c>
      <c r="E1910">
        <v>7.5218689999999997</v>
      </c>
      <c r="H1910">
        <v>159.35701999999998</v>
      </c>
      <c r="I1910">
        <v>6.9397469999999997</v>
      </c>
      <c r="L1910">
        <v>165.37681899999998</v>
      </c>
      <c r="M1910">
        <v>10.945504</v>
      </c>
    </row>
    <row r="1911" spans="1:13" x14ac:dyDescent="0.25">
      <c r="A1911">
        <v>1910</v>
      </c>
      <c r="D1911">
        <v>176.14212099999997</v>
      </c>
      <c r="E1911">
        <v>7.5218689999999997</v>
      </c>
      <c r="H1911">
        <v>159.35701999999998</v>
      </c>
      <c r="I1911">
        <v>6.9397469999999997</v>
      </c>
      <c r="L1911">
        <v>165.37681899999998</v>
      </c>
      <c r="M1911">
        <v>10.945504</v>
      </c>
    </row>
    <row r="1912" spans="1:13" x14ac:dyDescent="0.25">
      <c r="A1912">
        <v>1911</v>
      </c>
      <c r="D1912">
        <v>176.14212099999997</v>
      </c>
      <c r="E1912">
        <v>7.5218689999999997</v>
      </c>
      <c r="H1912">
        <v>159.35701999999998</v>
      </c>
      <c r="I1912">
        <v>6.9397469999999997</v>
      </c>
      <c r="L1912">
        <v>165.37681899999998</v>
      </c>
      <c r="M1912">
        <v>10.945504</v>
      </c>
    </row>
    <row r="1913" spans="1:13" x14ac:dyDescent="0.25">
      <c r="A1913">
        <v>1912</v>
      </c>
      <c r="D1913">
        <v>176.14212099999997</v>
      </c>
      <c r="E1913">
        <v>7.5218689999999997</v>
      </c>
      <c r="H1913">
        <v>159.35701999999998</v>
      </c>
      <c r="I1913">
        <v>6.9397469999999997</v>
      </c>
      <c r="L1913">
        <v>165.37681899999998</v>
      </c>
      <c r="M1913">
        <v>10.945504</v>
      </c>
    </row>
    <row r="1914" spans="1:13" x14ac:dyDescent="0.25">
      <c r="A1914">
        <v>1913</v>
      </c>
      <c r="D1914">
        <v>176.14212099999997</v>
      </c>
      <c r="E1914">
        <v>7.5218689999999997</v>
      </c>
      <c r="H1914">
        <v>159.35701999999998</v>
      </c>
      <c r="I1914">
        <v>6.9397469999999997</v>
      </c>
      <c r="L1914">
        <v>165.37681899999998</v>
      </c>
      <c r="M1914">
        <v>10.945504</v>
      </c>
    </row>
    <row r="1915" spans="1:13" x14ac:dyDescent="0.25">
      <c r="A1915">
        <v>1914</v>
      </c>
      <c r="D1915">
        <v>176.14212099999997</v>
      </c>
      <c r="E1915">
        <v>7.5218689999999997</v>
      </c>
      <c r="H1915">
        <v>159.35701999999998</v>
      </c>
      <c r="I1915">
        <v>6.9397469999999997</v>
      </c>
      <c r="L1915">
        <v>165.37681899999998</v>
      </c>
      <c r="M1915">
        <v>10.945504</v>
      </c>
    </row>
    <row r="1916" spans="1:13" x14ac:dyDescent="0.25">
      <c r="A1916">
        <v>1915</v>
      </c>
      <c r="D1916">
        <v>176.14212099999997</v>
      </c>
      <c r="E1916">
        <v>7.5218689999999997</v>
      </c>
      <c r="H1916">
        <v>159.35701999999998</v>
      </c>
      <c r="I1916">
        <v>6.9397469999999997</v>
      </c>
      <c r="L1916">
        <v>165.37681899999998</v>
      </c>
      <c r="M1916">
        <v>10.945504</v>
      </c>
    </row>
    <row r="1917" spans="1:13" x14ac:dyDescent="0.25">
      <c r="A1917">
        <v>1916</v>
      </c>
      <c r="D1917">
        <v>176.14212099999997</v>
      </c>
      <c r="E1917">
        <v>7.5218689999999997</v>
      </c>
      <c r="L1917">
        <v>165.37681899999998</v>
      </c>
      <c r="M1917">
        <v>10.945504</v>
      </c>
    </row>
    <row r="1918" spans="1:13" x14ac:dyDescent="0.25">
      <c r="A1918">
        <v>1917</v>
      </c>
      <c r="D1918">
        <v>176.14212099999997</v>
      </c>
      <c r="E1918">
        <v>7.5218689999999997</v>
      </c>
      <c r="L1918">
        <v>165.37681899999998</v>
      </c>
      <c r="M1918">
        <v>10.945504</v>
      </c>
    </row>
    <row r="1919" spans="1:13" x14ac:dyDescent="0.25">
      <c r="A1919">
        <v>1918</v>
      </c>
      <c r="D1919">
        <v>176.14212099999997</v>
      </c>
      <c r="E1919">
        <v>7.5218689999999997</v>
      </c>
      <c r="L1919">
        <v>165.37681899999998</v>
      </c>
      <c r="M1919">
        <v>10.945504</v>
      </c>
    </row>
    <row r="1920" spans="1:13" x14ac:dyDescent="0.25">
      <c r="A1920">
        <v>1919</v>
      </c>
      <c r="D1920">
        <v>176.14212099999997</v>
      </c>
      <c r="E1920">
        <v>7.5218689999999997</v>
      </c>
      <c r="L1920">
        <v>165.37681899999998</v>
      </c>
      <c r="M1920">
        <v>10.945504</v>
      </c>
    </row>
    <row r="1921" spans="1:15" x14ac:dyDescent="0.25">
      <c r="A1921">
        <v>1920</v>
      </c>
      <c r="B1921">
        <v>183.31964399999998</v>
      </c>
      <c r="C1921">
        <v>9.8040400000000005</v>
      </c>
      <c r="D1921">
        <v>176.14212099999997</v>
      </c>
      <c r="E1921">
        <v>7.5218689999999997</v>
      </c>
      <c r="L1921">
        <v>165.37681899999998</v>
      </c>
      <c r="M1921">
        <v>10.945504</v>
      </c>
    </row>
    <row r="1922" spans="1:15" x14ac:dyDescent="0.25">
      <c r="A1922">
        <v>1921</v>
      </c>
      <c r="B1922">
        <v>183.31964399999998</v>
      </c>
      <c r="C1922">
        <v>9.8040400000000005</v>
      </c>
      <c r="D1922">
        <v>176.14212099999997</v>
      </c>
      <c r="E1922">
        <v>7.5218689999999997</v>
      </c>
      <c r="L1922">
        <v>165.37681899999998</v>
      </c>
      <c r="M1922">
        <v>10.945504</v>
      </c>
    </row>
    <row r="1923" spans="1:15" x14ac:dyDescent="0.25">
      <c r="A1923">
        <v>1922</v>
      </c>
      <c r="B1923">
        <v>183.31964399999998</v>
      </c>
      <c r="C1923">
        <v>9.8040400000000005</v>
      </c>
      <c r="D1923">
        <v>176.14212099999997</v>
      </c>
      <c r="E1923">
        <v>7.5218689999999997</v>
      </c>
      <c r="L1923">
        <v>165.37681899999998</v>
      </c>
      <c r="M1923">
        <v>10.945504</v>
      </c>
    </row>
    <row r="1924" spans="1:15" x14ac:dyDescent="0.25">
      <c r="A1924">
        <v>1923</v>
      </c>
      <c r="B1924">
        <v>183.31964399999998</v>
      </c>
      <c r="C1924">
        <v>9.8040400000000005</v>
      </c>
      <c r="D1924">
        <v>176.14212099999997</v>
      </c>
      <c r="E1924">
        <v>7.5218689999999997</v>
      </c>
      <c r="L1924">
        <v>165.37681899999998</v>
      </c>
      <c r="M1924">
        <v>10.945504</v>
      </c>
    </row>
    <row r="1925" spans="1:15" x14ac:dyDescent="0.25">
      <c r="A1925">
        <v>1924</v>
      </c>
      <c r="B1925">
        <v>183.31964399999998</v>
      </c>
      <c r="C1925">
        <v>9.8040400000000005</v>
      </c>
      <c r="D1925">
        <v>176.14212099999997</v>
      </c>
      <c r="E1925">
        <v>7.5218689999999997</v>
      </c>
      <c r="L1925">
        <v>165.37681899999998</v>
      </c>
      <c r="M1925">
        <v>10.945504</v>
      </c>
    </row>
    <row r="1926" spans="1:15" x14ac:dyDescent="0.25">
      <c r="A1926">
        <v>1925</v>
      </c>
      <c r="B1926">
        <v>183.31964399999998</v>
      </c>
      <c r="C1926">
        <v>9.8040400000000005</v>
      </c>
      <c r="D1926">
        <v>176.14212099999997</v>
      </c>
      <c r="E1926">
        <v>7.5218689999999997</v>
      </c>
      <c r="L1926">
        <v>165.37681899999998</v>
      </c>
      <c r="M1926">
        <v>10.945504</v>
      </c>
    </row>
    <row r="1927" spans="1:15" x14ac:dyDescent="0.25">
      <c r="A1927">
        <v>1926</v>
      </c>
      <c r="B1927">
        <v>183.31964399999998</v>
      </c>
      <c r="C1927">
        <v>9.8040400000000005</v>
      </c>
      <c r="L1927">
        <v>165.37681899999998</v>
      </c>
      <c r="M1927">
        <v>10.945504</v>
      </c>
      <c r="N1927">
        <v>172.144092</v>
      </c>
      <c r="O1927">
        <v>7.4741920000000004</v>
      </c>
    </row>
    <row r="1928" spans="1:15" x14ac:dyDescent="0.25">
      <c r="A1928">
        <v>1927</v>
      </c>
      <c r="B1928">
        <v>183.31964399999998</v>
      </c>
      <c r="C1928">
        <v>9.8040400000000005</v>
      </c>
      <c r="N1928">
        <v>172.144092</v>
      </c>
      <c r="O1928">
        <v>7.4741920000000004</v>
      </c>
    </row>
    <row r="1929" spans="1:15" x14ac:dyDescent="0.25">
      <c r="A1929">
        <v>1928</v>
      </c>
      <c r="B1929">
        <v>183.31964399999998</v>
      </c>
      <c r="C1929">
        <v>9.8040400000000005</v>
      </c>
      <c r="N1929">
        <v>172.144092</v>
      </c>
      <c r="O1929">
        <v>7.4741920000000004</v>
      </c>
    </row>
    <row r="1930" spans="1:15" x14ac:dyDescent="0.25">
      <c r="A1930">
        <v>1929</v>
      </c>
      <c r="B1930">
        <v>183.31964399999998</v>
      </c>
      <c r="C1930">
        <v>9.8040400000000005</v>
      </c>
      <c r="N1930">
        <v>172.144092</v>
      </c>
      <c r="O1930">
        <v>7.4741920000000004</v>
      </c>
    </row>
    <row r="1931" spans="1:15" x14ac:dyDescent="0.25">
      <c r="A1931">
        <v>1930</v>
      </c>
      <c r="B1931">
        <v>183.31964399999998</v>
      </c>
      <c r="C1931">
        <v>9.8040400000000005</v>
      </c>
      <c r="N1931">
        <v>172.144092</v>
      </c>
      <c r="O1931">
        <v>7.4741920000000004</v>
      </c>
    </row>
    <row r="1932" spans="1:15" x14ac:dyDescent="0.25">
      <c r="A1932">
        <v>1931</v>
      </c>
      <c r="B1932">
        <v>183.31964399999998</v>
      </c>
      <c r="C1932">
        <v>9.8040400000000005</v>
      </c>
      <c r="N1932">
        <v>172.144092</v>
      </c>
      <c r="O1932">
        <v>7.4741920000000004</v>
      </c>
    </row>
    <row r="1933" spans="1:15" x14ac:dyDescent="0.25">
      <c r="A1933">
        <v>1932</v>
      </c>
      <c r="B1933">
        <v>183.31964399999998</v>
      </c>
      <c r="C1933">
        <v>9.8040400000000005</v>
      </c>
      <c r="N1933">
        <v>172.144092</v>
      </c>
      <c r="O1933">
        <v>7.4741920000000004</v>
      </c>
    </row>
    <row r="1934" spans="1:15" x14ac:dyDescent="0.25">
      <c r="A1934">
        <v>1933</v>
      </c>
      <c r="B1934">
        <v>183.31964399999998</v>
      </c>
      <c r="C1934">
        <v>9.8040400000000005</v>
      </c>
      <c r="N1934">
        <v>172.144092</v>
      </c>
      <c r="O1934">
        <v>7.4741920000000004</v>
      </c>
    </row>
    <row r="1935" spans="1:15" x14ac:dyDescent="0.25">
      <c r="A1935">
        <v>1934</v>
      </c>
      <c r="B1935">
        <v>183.31964399999998</v>
      </c>
      <c r="C1935">
        <v>9.8040400000000005</v>
      </c>
      <c r="N1935">
        <v>172.144092</v>
      </c>
      <c r="O1935">
        <v>7.4741920000000004</v>
      </c>
    </row>
    <row r="1936" spans="1:15" x14ac:dyDescent="0.25">
      <c r="A1936">
        <v>1935</v>
      </c>
      <c r="B1936">
        <v>183.31964399999998</v>
      </c>
      <c r="C1936">
        <v>9.8040400000000005</v>
      </c>
      <c r="N1936">
        <v>172.144092</v>
      </c>
      <c r="O1936">
        <v>7.4741920000000004</v>
      </c>
    </row>
    <row r="1937" spans="1:15" x14ac:dyDescent="0.25">
      <c r="A1937">
        <v>1936</v>
      </c>
      <c r="B1937">
        <v>183.31964399999998</v>
      </c>
      <c r="C1937">
        <v>9.8040400000000005</v>
      </c>
      <c r="N1937">
        <v>172.144092</v>
      </c>
      <c r="O1937">
        <v>7.4741920000000004</v>
      </c>
    </row>
    <row r="1938" spans="1:15" x14ac:dyDescent="0.25">
      <c r="A1938">
        <v>1937</v>
      </c>
      <c r="B1938">
        <v>183.31964399999998</v>
      </c>
      <c r="C1938">
        <v>9.8040400000000005</v>
      </c>
      <c r="D1938">
        <v>189.80050599999998</v>
      </c>
      <c r="E1938">
        <v>6.3326770000000003</v>
      </c>
      <c r="N1938">
        <v>172.144092</v>
      </c>
      <c r="O1938">
        <v>7.4741920000000004</v>
      </c>
    </row>
    <row r="1939" spans="1:15" x14ac:dyDescent="0.25">
      <c r="A1939">
        <v>1938</v>
      </c>
      <c r="B1939">
        <v>183.31964399999998</v>
      </c>
      <c r="C1939">
        <v>9.8040400000000005</v>
      </c>
      <c r="D1939">
        <v>189.80050599999998</v>
      </c>
      <c r="E1939">
        <v>6.3326770000000003</v>
      </c>
      <c r="N1939">
        <v>172.144092</v>
      </c>
      <c r="O1939">
        <v>7.4741920000000004</v>
      </c>
    </row>
    <row r="1940" spans="1:15" x14ac:dyDescent="0.25">
      <c r="A1940">
        <v>1939</v>
      </c>
      <c r="B1940">
        <v>183.31964399999998</v>
      </c>
      <c r="C1940">
        <v>9.8040400000000005</v>
      </c>
      <c r="D1940">
        <v>189.80050599999998</v>
      </c>
      <c r="E1940">
        <v>6.3326770000000003</v>
      </c>
      <c r="N1940">
        <v>172.144092</v>
      </c>
      <c r="O1940">
        <v>7.4741920000000004</v>
      </c>
    </row>
    <row r="1941" spans="1:15" x14ac:dyDescent="0.25">
      <c r="A1941">
        <v>1940</v>
      </c>
      <c r="B1941">
        <v>183.31964399999998</v>
      </c>
      <c r="C1941">
        <v>9.8040400000000005</v>
      </c>
      <c r="D1941">
        <v>189.80050599999998</v>
      </c>
      <c r="E1941">
        <v>6.3326770000000003</v>
      </c>
      <c r="N1941">
        <v>172.144092</v>
      </c>
      <c r="O1941">
        <v>7.4741920000000004</v>
      </c>
    </row>
    <row r="1942" spans="1:15" x14ac:dyDescent="0.25">
      <c r="A1942">
        <v>1941</v>
      </c>
      <c r="B1942">
        <v>183.31964399999998</v>
      </c>
      <c r="C1942">
        <v>9.8040400000000005</v>
      </c>
      <c r="D1942">
        <v>189.80050599999998</v>
      </c>
      <c r="E1942">
        <v>6.3326770000000003</v>
      </c>
      <c r="N1942">
        <v>172.144092</v>
      </c>
      <c r="O1942">
        <v>7.4741920000000004</v>
      </c>
    </row>
    <row r="1943" spans="1:15" x14ac:dyDescent="0.25">
      <c r="A1943">
        <v>1942</v>
      </c>
      <c r="B1943">
        <v>183.31964399999998</v>
      </c>
      <c r="C1943">
        <v>9.8040400000000005</v>
      </c>
      <c r="D1943">
        <v>189.80050599999998</v>
      </c>
      <c r="E1943">
        <v>6.3326770000000003</v>
      </c>
      <c r="N1943">
        <v>172.144092</v>
      </c>
      <c r="O1943">
        <v>7.4741920000000004</v>
      </c>
    </row>
    <row r="1944" spans="1:15" x14ac:dyDescent="0.25">
      <c r="A1944">
        <v>1943</v>
      </c>
      <c r="B1944">
        <v>183.31964399999998</v>
      </c>
      <c r="C1944">
        <v>9.8040400000000005</v>
      </c>
      <c r="D1944">
        <v>189.80050599999998</v>
      </c>
      <c r="E1944">
        <v>6.3326770000000003</v>
      </c>
      <c r="F1944">
        <v>179.58994999999999</v>
      </c>
      <c r="G1944">
        <v>10.882626</v>
      </c>
      <c r="N1944">
        <v>172.144092</v>
      </c>
      <c r="O1944">
        <v>7.4741920000000004</v>
      </c>
    </row>
    <row r="1945" spans="1:15" x14ac:dyDescent="0.25">
      <c r="A1945">
        <v>1944</v>
      </c>
      <c r="D1945">
        <v>189.80050599999998</v>
      </c>
      <c r="E1945">
        <v>6.3326770000000003</v>
      </c>
      <c r="F1945">
        <v>179.58994999999999</v>
      </c>
      <c r="G1945">
        <v>10.882626</v>
      </c>
      <c r="N1945">
        <v>172.144092</v>
      </c>
      <c r="O1945">
        <v>7.4741920000000004</v>
      </c>
    </row>
    <row r="1946" spans="1:15" x14ac:dyDescent="0.25">
      <c r="A1946">
        <v>1945</v>
      </c>
      <c r="D1946">
        <v>189.80050599999998</v>
      </c>
      <c r="E1946">
        <v>6.3326770000000003</v>
      </c>
      <c r="F1946">
        <v>179.58994999999999</v>
      </c>
      <c r="G1946">
        <v>10.882626</v>
      </c>
      <c r="N1946">
        <v>172.144092</v>
      </c>
      <c r="O1946">
        <v>7.4741920000000004</v>
      </c>
    </row>
    <row r="1947" spans="1:15" x14ac:dyDescent="0.25">
      <c r="A1947">
        <v>1946</v>
      </c>
      <c r="D1947">
        <v>189.80050599999998</v>
      </c>
      <c r="E1947">
        <v>6.3326770000000003</v>
      </c>
      <c r="F1947">
        <v>179.58994999999999</v>
      </c>
      <c r="G1947">
        <v>10.882626</v>
      </c>
      <c r="N1947">
        <v>172.144092</v>
      </c>
      <c r="O1947">
        <v>7.4741920000000004</v>
      </c>
    </row>
    <row r="1948" spans="1:15" x14ac:dyDescent="0.25">
      <c r="A1948">
        <v>1947</v>
      </c>
      <c r="D1948">
        <v>189.80050599999998</v>
      </c>
      <c r="E1948">
        <v>6.3326770000000003</v>
      </c>
      <c r="F1948">
        <v>179.58994999999999</v>
      </c>
      <c r="G1948">
        <v>10.882626</v>
      </c>
      <c r="N1948">
        <v>172.144092</v>
      </c>
      <c r="O1948">
        <v>7.4741920000000004</v>
      </c>
    </row>
    <row r="1949" spans="1:15" x14ac:dyDescent="0.25">
      <c r="A1949">
        <v>1948</v>
      </c>
      <c r="D1949">
        <v>189.80050599999998</v>
      </c>
      <c r="E1949">
        <v>6.3326770000000003</v>
      </c>
      <c r="F1949">
        <v>179.58994999999999</v>
      </c>
      <c r="G1949">
        <v>10.882626</v>
      </c>
      <c r="N1949">
        <v>172.144092</v>
      </c>
      <c r="O1949">
        <v>7.4741920000000004</v>
      </c>
    </row>
    <row r="1950" spans="1:15" x14ac:dyDescent="0.25">
      <c r="A1950">
        <v>1949</v>
      </c>
      <c r="D1950">
        <v>189.80050599999998</v>
      </c>
      <c r="E1950">
        <v>6.3326770000000003</v>
      </c>
      <c r="F1950">
        <v>179.58994999999999</v>
      </c>
      <c r="G1950">
        <v>10.882626</v>
      </c>
    </row>
    <row r="1951" spans="1:15" x14ac:dyDescent="0.25">
      <c r="A1951">
        <v>1950</v>
      </c>
      <c r="D1951">
        <v>189.80050599999998</v>
      </c>
      <c r="E1951">
        <v>6.3326770000000003</v>
      </c>
      <c r="F1951">
        <v>179.58994999999999</v>
      </c>
      <c r="G1951">
        <v>10.882626</v>
      </c>
    </row>
    <row r="1952" spans="1:15" x14ac:dyDescent="0.25">
      <c r="A1952">
        <v>1951</v>
      </c>
      <c r="D1952">
        <v>189.80050599999998</v>
      </c>
      <c r="E1952">
        <v>6.3326770000000003</v>
      </c>
      <c r="F1952">
        <v>179.58994999999999</v>
      </c>
      <c r="G1952">
        <v>10.882626</v>
      </c>
    </row>
    <row r="1953" spans="1:9" x14ac:dyDescent="0.25">
      <c r="A1953">
        <v>1952</v>
      </c>
      <c r="D1953">
        <v>189.80050599999998</v>
      </c>
      <c r="E1953">
        <v>6.3326770000000003</v>
      </c>
      <c r="F1953">
        <v>179.58994999999999</v>
      </c>
      <c r="G1953">
        <v>10.882626</v>
      </c>
    </row>
    <row r="1954" spans="1:9" x14ac:dyDescent="0.25">
      <c r="A1954">
        <v>1953</v>
      </c>
      <c r="D1954">
        <v>189.80050599999998</v>
      </c>
      <c r="E1954">
        <v>6.3326770000000003</v>
      </c>
      <c r="F1954">
        <v>179.58994999999999</v>
      </c>
      <c r="G1954">
        <v>10.882626</v>
      </c>
    </row>
    <row r="1955" spans="1:9" x14ac:dyDescent="0.25">
      <c r="A1955">
        <v>1954</v>
      </c>
      <c r="D1955">
        <v>189.80050599999998</v>
      </c>
      <c r="E1955">
        <v>6.3326770000000003</v>
      </c>
      <c r="F1955">
        <v>179.58994999999999</v>
      </c>
      <c r="G1955">
        <v>10.882626</v>
      </c>
    </row>
    <row r="1956" spans="1:9" x14ac:dyDescent="0.25">
      <c r="A1956">
        <v>1955</v>
      </c>
      <c r="B1956">
        <v>197.76823300000001</v>
      </c>
      <c r="C1956">
        <v>8.1574749999999998</v>
      </c>
      <c r="D1956">
        <v>189.80050599999998</v>
      </c>
      <c r="E1956">
        <v>6.3326770000000003</v>
      </c>
      <c r="F1956">
        <v>179.58994999999999</v>
      </c>
      <c r="G1956">
        <v>10.882626</v>
      </c>
    </row>
    <row r="1957" spans="1:9" x14ac:dyDescent="0.25">
      <c r="A1957">
        <v>1956</v>
      </c>
      <c r="B1957">
        <v>197.76823300000001</v>
      </c>
      <c r="C1957">
        <v>8.1574749999999998</v>
      </c>
      <c r="D1957">
        <v>189.80050599999998</v>
      </c>
      <c r="E1957">
        <v>6.3326770000000003</v>
      </c>
      <c r="F1957">
        <v>179.58994999999999</v>
      </c>
      <c r="G1957">
        <v>10.882626</v>
      </c>
    </row>
    <row r="1958" spans="1:9" x14ac:dyDescent="0.25">
      <c r="A1958">
        <v>1957</v>
      </c>
      <c r="B1958">
        <v>197.76823300000001</v>
      </c>
      <c r="C1958">
        <v>8.1574749999999998</v>
      </c>
      <c r="D1958">
        <v>189.80050599999998</v>
      </c>
      <c r="E1958">
        <v>6.3326770000000003</v>
      </c>
      <c r="F1958">
        <v>179.58994999999999</v>
      </c>
      <c r="G1958">
        <v>10.882626</v>
      </c>
    </row>
    <row r="1959" spans="1:9" x14ac:dyDescent="0.25">
      <c r="A1959">
        <v>1958</v>
      </c>
      <c r="B1959">
        <v>197.76823300000001</v>
      </c>
      <c r="C1959">
        <v>8.1574749999999998</v>
      </c>
      <c r="D1959">
        <v>189.80050599999998</v>
      </c>
      <c r="E1959">
        <v>6.3326770000000003</v>
      </c>
      <c r="F1959">
        <v>179.58994999999999</v>
      </c>
      <c r="G1959">
        <v>10.882626</v>
      </c>
    </row>
    <row r="1960" spans="1:9" x14ac:dyDescent="0.25">
      <c r="A1960">
        <v>1959</v>
      </c>
      <c r="B1960">
        <v>197.76823300000001</v>
      </c>
      <c r="C1960">
        <v>8.1574749999999998</v>
      </c>
      <c r="D1960">
        <v>189.80050599999998</v>
      </c>
      <c r="E1960">
        <v>6.3326770000000003</v>
      </c>
      <c r="F1960">
        <v>179.58994999999999</v>
      </c>
      <c r="G1960">
        <v>10.882626</v>
      </c>
    </row>
    <row r="1961" spans="1:9" x14ac:dyDescent="0.25">
      <c r="A1961">
        <v>1960</v>
      </c>
      <c r="B1961">
        <v>197.76823300000001</v>
      </c>
      <c r="C1961">
        <v>8.1574749999999998</v>
      </c>
      <c r="F1961">
        <v>179.58994999999999</v>
      </c>
      <c r="G1961">
        <v>10.882626</v>
      </c>
    </row>
    <row r="1962" spans="1:9" x14ac:dyDescent="0.25">
      <c r="A1962">
        <v>1961</v>
      </c>
      <c r="B1962">
        <v>197.76823300000001</v>
      </c>
      <c r="C1962">
        <v>8.1574749999999998</v>
      </c>
      <c r="F1962">
        <v>179.58994999999999</v>
      </c>
      <c r="G1962">
        <v>10.882626</v>
      </c>
    </row>
    <row r="1963" spans="1:9" x14ac:dyDescent="0.25">
      <c r="A1963">
        <v>1962</v>
      </c>
      <c r="B1963">
        <v>197.76823300000001</v>
      </c>
      <c r="C1963">
        <v>8.1574749999999998</v>
      </c>
      <c r="F1963">
        <v>179.58994999999999</v>
      </c>
      <c r="G1963">
        <v>10.882626</v>
      </c>
    </row>
    <row r="1964" spans="1:9" x14ac:dyDescent="0.25">
      <c r="A1964">
        <v>1963</v>
      </c>
      <c r="B1964">
        <v>197.76823300000001</v>
      </c>
      <c r="C1964">
        <v>8.1574749999999998</v>
      </c>
      <c r="F1964">
        <v>179.58994999999999</v>
      </c>
      <c r="G1964">
        <v>10.882626</v>
      </c>
    </row>
    <row r="1965" spans="1:9" x14ac:dyDescent="0.25">
      <c r="A1965">
        <v>1964</v>
      </c>
      <c r="B1965">
        <v>197.76823300000001</v>
      </c>
      <c r="C1965">
        <v>8.1574749999999998</v>
      </c>
      <c r="F1965">
        <v>179.58994999999999</v>
      </c>
      <c r="G1965">
        <v>10.882626</v>
      </c>
      <c r="H1965">
        <v>187.385356</v>
      </c>
      <c r="I1965">
        <v>6.3013130000000004</v>
      </c>
    </row>
    <row r="1966" spans="1:9" x14ac:dyDescent="0.25">
      <c r="A1966">
        <v>1965</v>
      </c>
      <c r="B1966">
        <v>197.76823300000001</v>
      </c>
      <c r="C1966">
        <v>8.1574749999999998</v>
      </c>
      <c r="F1966">
        <v>179.58994999999999</v>
      </c>
      <c r="G1966">
        <v>10.882626</v>
      </c>
      <c r="H1966">
        <v>187.385356</v>
      </c>
      <c r="I1966">
        <v>6.3013130000000004</v>
      </c>
    </row>
    <row r="1967" spans="1:9" x14ac:dyDescent="0.25">
      <c r="A1967">
        <v>1966</v>
      </c>
      <c r="B1967">
        <v>197.76823300000001</v>
      </c>
      <c r="C1967">
        <v>8.1574749999999998</v>
      </c>
      <c r="F1967">
        <v>179.58994999999999</v>
      </c>
      <c r="G1967">
        <v>10.882626</v>
      </c>
      <c r="H1967">
        <v>187.385356</v>
      </c>
      <c r="I1967">
        <v>6.3013130000000004</v>
      </c>
    </row>
    <row r="1968" spans="1:9" x14ac:dyDescent="0.25">
      <c r="A1968">
        <v>1967</v>
      </c>
      <c r="B1968">
        <v>197.76823300000001</v>
      </c>
      <c r="C1968">
        <v>8.1574749999999998</v>
      </c>
      <c r="F1968">
        <v>179.58994999999999</v>
      </c>
      <c r="G1968">
        <v>10.882626</v>
      </c>
      <c r="H1968">
        <v>187.385356</v>
      </c>
      <c r="I1968">
        <v>6.3013130000000004</v>
      </c>
    </row>
    <row r="1969" spans="1:13" x14ac:dyDescent="0.25">
      <c r="A1969">
        <v>1968</v>
      </c>
      <c r="B1969">
        <v>197.76823300000001</v>
      </c>
      <c r="C1969">
        <v>8.1574749999999998</v>
      </c>
      <c r="F1969">
        <v>179.58994999999999</v>
      </c>
      <c r="G1969">
        <v>10.882626</v>
      </c>
      <c r="H1969">
        <v>187.385356</v>
      </c>
      <c r="I1969">
        <v>6.3013130000000004</v>
      </c>
    </row>
    <row r="1970" spans="1:13" x14ac:dyDescent="0.25">
      <c r="A1970">
        <v>1969</v>
      </c>
      <c r="B1970">
        <v>197.76823300000001</v>
      </c>
      <c r="C1970">
        <v>8.1574749999999998</v>
      </c>
      <c r="F1970">
        <v>179.58994999999999</v>
      </c>
      <c r="G1970">
        <v>10.882626</v>
      </c>
      <c r="H1970">
        <v>187.385356</v>
      </c>
      <c r="I1970">
        <v>6.3013130000000004</v>
      </c>
    </row>
    <row r="1971" spans="1:13" x14ac:dyDescent="0.25">
      <c r="A1971">
        <v>1970</v>
      </c>
      <c r="B1971">
        <v>197.76823300000001</v>
      </c>
      <c r="C1971">
        <v>8.1574749999999998</v>
      </c>
      <c r="H1971">
        <v>187.385356</v>
      </c>
      <c r="I1971">
        <v>6.3013130000000004</v>
      </c>
    </row>
    <row r="1972" spans="1:13" x14ac:dyDescent="0.25">
      <c r="A1972">
        <v>1971</v>
      </c>
      <c r="B1972">
        <v>197.76823300000001</v>
      </c>
      <c r="C1972">
        <v>8.1574749999999998</v>
      </c>
      <c r="H1972">
        <v>187.385356</v>
      </c>
      <c r="I1972">
        <v>6.3013130000000004</v>
      </c>
    </row>
    <row r="1973" spans="1:13" x14ac:dyDescent="0.25">
      <c r="A1973">
        <v>1972</v>
      </c>
      <c r="B1973">
        <v>197.76823300000001</v>
      </c>
      <c r="C1973">
        <v>8.1574749999999998</v>
      </c>
      <c r="H1973">
        <v>187.385356</v>
      </c>
      <c r="I1973">
        <v>6.3013130000000004</v>
      </c>
    </row>
    <row r="1974" spans="1:13" x14ac:dyDescent="0.25">
      <c r="A1974">
        <v>1973</v>
      </c>
      <c r="B1974">
        <v>197.76823300000001</v>
      </c>
      <c r="C1974">
        <v>8.1574749999999998</v>
      </c>
      <c r="D1974">
        <v>204.64323300000001</v>
      </c>
      <c r="E1974">
        <v>5.7247979999999998</v>
      </c>
      <c r="H1974">
        <v>187.385356</v>
      </c>
      <c r="I1974">
        <v>6.3013130000000004</v>
      </c>
    </row>
    <row r="1975" spans="1:13" x14ac:dyDescent="0.25">
      <c r="A1975">
        <v>1974</v>
      </c>
      <c r="B1975">
        <v>197.76823300000001</v>
      </c>
      <c r="C1975">
        <v>8.1574749999999998</v>
      </c>
      <c r="D1975">
        <v>204.64323300000001</v>
      </c>
      <c r="E1975">
        <v>5.7247979999999998</v>
      </c>
      <c r="H1975">
        <v>187.385356</v>
      </c>
      <c r="I1975">
        <v>6.3013130000000004</v>
      </c>
    </row>
    <row r="1976" spans="1:13" x14ac:dyDescent="0.25">
      <c r="A1976">
        <v>1975</v>
      </c>
      <c r="B1976">
        <v>197.76823300000001</v>
      </c>
      <c r="C1976">
        <v>8.1574749999999998</v>
      </c>
      <c r="D1976">
        <v>204.64323300000001</v>
      </c>
      <c r="E1976">
        <v>5.7247979999999998</v>
      </c>
      <c r="H1976">
        <v>187.385356</v>
      </c>
      <c r="I1976">
        <v>6.3013130000000004</v>
      </c>
    </row>
    <row r="1977" spans="1:13" x14ac:dyDescent="0.25">
      <c r="A1977">
        <v>1976</v>
      </c>
      <c r="B1977">
        <v>197.76823300000001</v>
      </c>
      <c r="C1977">
        <v>8.1574749999999998</v>
      </c>
      <c r="D1977">
        <v>204.64323300000001</v>
      </c>
      <c r="E1977">
        <v>5.7247979999999998</v>
      </c>
      <c r="H1977">
        <v>187.385356</v>
      </c>
      <c r="I1977">
        <v>6.3013130000000004</v>
      </c>
    </row>
    <row r="1978" spans="1:13" x14ac:dyDescent="0.25">
      <c r="A1978">
        <v>1977</v>
      </c>
      <c r="B1978">
        <v>197.76823300000001</v>
      </c>
      <c r="C1978">
        <v>8.1574749999999998</v>
      </c>
      <c r="D1978">
        <v>204.64323300000001</v>
      </c>
      <c r="E1978">
        <v>5.7247979999999998</v>
      </c>
      <c r="H1978">
        <v>187.385356</v>
      </c>
      <c r="I1978">
        <v>6.3013130000000004</v>
      </c>
    </row>
    <row r="1979" spans="1:13" x14ac:dyDescent="0.25">
      <c r="A1979">
        <v>1978</v>
      </c>
      <c r="D1979">
        <v>204.64323300000001</v>
      </c>
      <c r="E1979">
        <v>5.7247979999999998</v>
      </c>
      <c r="H1979">
        <v>187.385356</v>
      </c>
      <c r="I1979">
        <v>6.3013130000000004</v>
      </c>
    </row>
    <row r="1980" spans="1:13" x14ac:dyDescent="0.25">
      <c r="A1980">
        <v>1979</v>
      </c>
      <c r="D1980">
        <v>204.64323300000001</v>
      </c>
      <c r="E1980">
        <v>5.7247979999999998</v>
      </c>
      <c r="H1980">
        <v>187.385356</v>
      </c>
      <c r="I1980">
        <v>6.3013130000000004</v>
      </c>
    </row>
    <row r="1981" spans="1:13" x14ac:dyDescent="0.25">
      <c r="A1981">
        <v>1980</v>
      </c>
      <c r="D1981">
        <v>204.64323300000001</v>
      </c>
      <c r="E1981">
        <v>5.7247979999999998</v>
      </c>
      <c r="H1981">
        <v>187.385356</v>
      </c>
      <c r="I1981">
        <v>6.3013130000000004</v>
      </c>
    </row>
    <row r="1982" spans="1:13" x14ac:dyDescent="0.25">
      <c r="A1982">
        <v>1981</v>
      </c>
      <c r="D1982">
        <v>204.64323300000001</v>
      </c>
      <c r="E1982">
        <v>5.7247979999999998</v>
      </c>
      <c r="H1982">
        <v>187.385356</v>
      </c>
      <c r="I1982">
        <v>6.3013130000000004</v>
      </c>
      <c r="L1982">
        <v>195.04681699999998</v>
      </c>
      <c r="M1982">
        <v>9.5115649999999992</v>
      </c>
    </row>
    <row r="1983" spans="1:13" x14ac:dyDescent="0.25">
      <c r="A1983">
        <v>1982</v>
      </c>
      <c r="D1983">
        <v>204.64323300000001</v>
      </c>
      <c r="E1983">
        <v>5.7247979999999998</v>
      </c>
      <c r="H1983">
        <v>187.385356</v>
      </c>
      <c r="I1983">
        <v>6.3013130000000004</v>
      </c>
      <c r="L1983">
        <v>195.04681699999998</v>
      </c>
      <c r="M1983">
        <v>9.5115649999999992</v>
      </c>
    </row>
    <row r="1984" spans="1:13" x14ac:dyDescent="0.25">
      <c r="A1984">
        <v>1983</v>
      </c>
      <c r="D1984">
        <v>204.64323300000001</v>
      </c>
      <c r="E1984">
        <v>5.7247979999999998</v>
      </c>
      <c r="H1984">
        <v>187.385356</v>
      </c>
      <c r="I1984">
        <v>6.3013130000000004</v>
      </c>
      <c r="L1984">
        <v>195.04681699999998</v>
      </c>
      <c r="M1984">
        <v>9.5115649999999992</v>
      </c>
    </row>
    <row r="1985" spans="1:13" x14ac:dyDescent="0.25">
      <c r="A1985">
        <v>1984</v>
      </c>
      <c r="D1985">
        <v>204.64323300000001</v>
      </c>
      <c r="E1985">
        <v>5.7247979999999998</v>
      </c>
      <c r="H1985">
        <v>187.385356</v>
      </c>
      <c r="I1985">
        <v>6.3013130000000004</v>
      </c>
      <c r="L1985">
        <v>195.04681699999998</v>
      </c>
      <c r="M1985">
        <v>9.5115649999999992</v>
      </c>
    </row>
    <row r="1986" spans="1:13" x14ac:dyDescent="0.25">
      <c r="A1986">
        <v>1985</v>
      </c>
      <c r="D1986">
        <v>204.64323300000001</v>
      </c>
      <c r="E1986">
        <v>5.7247979999999998</v>
      </c>
      <c r="H1986">
        <v>187.385356</v>
      </c>
      <c r="I1986">
        <v>6.3013130000000004</v>
      </c>
      <c r="L1986">
        <v>195.04681699999998</v>
      </c>
      <c r="M1986">
        <v>9.5115649999999992</v>
      </c>
    </row>
    <row r="1987" spans="1:13" x14ac:dyDescent="0.25">
      <c r="A1987">
        <v>1986</v>
      </c>
      <c r="D1987">
        <v>204.64323300000001</v>
      </c>
      <c r="E1987">
        <v>5.7247979999999998</v>
      </c>
      <c r="H1987">
        <v>187.385356</v>
      </c>
      <c r="I1987">
        <v>6.3013130000000004</v>
      </c>
      <c r="L1987">
        <v>195.04681699999998</v>
      </c>
      <c r="M1987">
        <v>9.5115649999999992</v>
      </c>
    </row>
    <row r="1988" spans="1:13" x14ac:dyDescent="0.25">
      <c r="A1988">
        <v>1987</v>
      </c>
      <c r="D1988">
        <v>204.64323300000001</v>
      </c>
      <c r="E1988">
        <v>5.7247979999999998</v>
      </c>
      <c r="L1988">
        <v>195.04681699999998</v>
      </c>
      <c r="M1988">
        <v>9.5115649999999992</v>
      </c>
    </row>
    <row r="1989" spans="1:13" x14ac:dyDescent="0.25">
      <c r="A1989">
        <v>1988</v>
      </c>
      <c r="B1989">
        <v>211.96481399999999</v>
      </c>
      <c r="C1989">
        <v>10.128323999999999</v>
      </c>
      <c r="D1989">
        <v>204.64323300000001</v>
      </c>
      <c r="E1989">
        <v>5.7247979999999998</v>
      </c>
      <c r="L1989">
        <v>195.04681699999998</v>
      </c>
      <c r="M1989">
        <v>9.5115649999999992</v>
      </c>
    </row>
    <row r="1990" spans="1:13" x14ac:dyDescent="0.25">
      <c r="A1990">
        <v>1989</v>
      </c>
      <c r="B1990">
        <v>211.96481399999999</v>
      </c>
      <c r="C1990">
        <v>10.128323999999999</v>
      </c>
      <c r="D1990">
        <v>204.64323300000001</v>
      </c>
      <c r="E1990">
        <v>5.7247979999999998</v>
      </c>
      <c r="L1990">
        <v>195.04681699999998</v>
      </c>
      <c r="M1990">
        <v>9.5115649999999992</v>
      </c>
    </row>
    <row r="1991" spans="1:13" x14ac:dyDescent="0.25">
      <c r="A1991">
        <v>1990</v>
      </c>
      <c r="B1991">
        <v>211.96481399999999</v>
      </c>
      <c r="C1991">
        <v>10.128323999999999</v>
      </c>
      <c r="D1991">
        <v>204.64323300000001</v>
      </c>
      <c r="E1991">
        <v>5.7247979999999998</v>
      </c>
      <c r="L1991">
        <v>195.04681699999998</v>
      </c>
      <c r="M1991">
        <v>9.5115649999999992</v>
      </c>
    </row>
    <row r="1992" spans="1:13" x14ac:dyDescent="0.25">
      <c r="A1992">
        <v>1991</v>
      </c>
      <c r="B1992">
        <v>211.96481399999999</v>
      </c>
      <c r="C1992">
        <v>10.128323999999999</v>
      </c>
      <c r="D1992">
        <v>204.64323300000001</v>
      </c>
      <c r="E1992">
        <v>5.7247979999999998</v>
      </c>
      <c r="L1992">
        <v>195.04681699999998</v>
      </c>
      <c r="M1992">
        <v>9.5115649999999992</v>
      </c>
    </row>
    <row r="1993" spans="1:13" x14ac:dyDescent="0.25">
      <c r="A1993">
        <v>1992</v>
      </c>
      <c r="B1993">
        <v>211.96481399999999</v>
      </c>
      <c r="C1993">
        <v>10.128323999999999</v>
      </c>
      <c r="D1993">
        <v>204.64323300000001</v>
      </c>
      <c r="E1993">
        <v>5.7247979999999998</v>
      </c>
      <c r="L1993">
        <v>195.04681699999998</v>
      </c>
      <c r="M1993">
        <v>9.5115649999999992</v>
      </c>
    </row>
    <row r="1994" spans="1:13" x14ac:dyDescent="0.25">
      <c r="A1994">
        <v>1993</v>
      </c>
      <c r="B1994">
        <v>211.96481399999999</v>
      </c>
      <c r="C1994">
        <v>10.128323999999999</v>
      </c>
      <c r="D1994">
        <v>204.64323300000001</v>
      </c>
      <c r="E1994">
        <v>5.7247979999999998</v>
      </c>
      <c r="L1994">
        <v>195.04681699999998</v>
      </c>
      <c r="M1994">
        <v>9.5115649999999992</v>
      </c>
    </row>
    <row r="1995" spans="1:13" x14ac:dyDescent="0.25">
      <c r="A1995">
        <v>1994</v>
      </c>
      <c r="B1995">
        <v>211.96481399999999</v>
      </c>
      <c r="C1995">
        <v>10.128323999999999</v>
      </c>
      <c r="D1995">
        <v>204.64323300000001</v>
      </c>
      <c r="E1995">
        <v>5.7247979999999998</v>
      </c>
      <c r="L1995">
        <v>195.04681699999998</v>
      </c>
      <c r="M1995">
        <v>9.5115649999999992</v>
      </c>
    </row>
    <row r="1996" spans="1:13" x14ac:dyDescent="0.25">
      <c r="A1996">
        <v>1995</v>
      </c>
      <c r="B1996">
        <v>211.96481399999999</v>
      </c>
      <c r="C1996">
        <v>10.128323999999999</v>
      </c>
      <c r="L1996">
        <v>195.04681699999998</v>
      </c>
      <c r="M1996">
        <v>9.5115649999999992</v>
      </c>
    </row>
    <row r="1997" spans="1:13" x14ac:dyDescent="0.25">
      <c r="A1997">
        <v>1996</v>
      </c>
      <c r="B1997">
        <v>211.96481399999999</v>
      </c>
      <c r="C1997">
        <v>10.128323999999999</v>
      </c>
      <c r="L1997">
        <v>195.04681699999998</v>
      </c>
      <c r="M1997">
        <v>9.5115649999999992</v>
      </c>
    </row>
    <row r="1998" spans="1:13" x14ac:dyDescent="0.25">
      <c r="A1998">
        <v>1997</v>
      </c>
      <c r="B1998">
        <v>211.96481399999999</v>
      </c>
      <c r="C1998">
        <v>10.128323999999999</v>
      </c>
      <c r="L1998">
        <v>195.04681699999998</v>
      </c>
      <c r="M1998">
        <v>9.5115649999999992</v>
      </c>
    </row>
    <row r="1999" spans="1:13" x14ac:dyDescent="0.25">
      <c r="A1999">
        <v>1998</v>
      </c>
      <c r="B1999">
        <v>211.96481399999999</v>
      </c>
      <c r="C1999">
        <v>10.128323999999999</v>
      </c>
      <c r="L1999">
        <v>195.04681699999998</v>
      </c>
      <c r="M1999">
        <v>9.5115649999999992</v>
      </c>
    </row>
    <row r="2000" spans="1:13" x14ac:dyDescent="0.25">
      <c r="A2000">
        <v>1999</v>
      </c>
      <c r="B2000">
        <v>211.96481399999999</v>
      </c>
      <c r="C2000">
        <v>10.128323999999999</v>
      </c>
      <c r="L2000">
        <v>195.04681699999998</v>
      </c>
      <c r="M2000">
        <v>9.5115649999999992</v>
      </c>
    </row>
    <row r="2001" spans="1:13" x14ac:dyDescent="0.25">
      <c r="A2001">
        <v>2000</v>
      </c>
      <c r="B2001">
        <v>211.96481399999999</v>
      </c>
      <c r="C2001">
        <v>10.128323999999999</v>
      </c>
      <c r="H2001">
        <v>202.33009999999999</v>
      </c>
      <c r="I2001">
        <v>5.9525759999999996</v>
      </c>
      <c r="L2001">
        <v>195.04681699999998</v>
      </c>
      <c r="M2001">
        <v>9.5115649999999992</v>
      </c>
    </row>
    <row r="2002" spans="1:13" x14ac:dyDescent="0.25">
      <c r="A2002">
        <v>2001</v>
      </c>
      <c r="B2002">
        <v>211.96481399999999</v>
      </c>
      <c r="C2002">
        <v>10.128323999999999</v>
      </c>
      <c r="H2002">
        <v>202.33009999999999</v>
      </c>
      <c r="I2002">
        <v>5.9525759999999996</v>
      </c>
      <c r="L2002">
        <v>195.04681699999998</v>
      </c>
      <c r="M2002">
        <v>9.5115649999999992</v>
      </c>
    </row>
    <row r="2003" spans="1:13" x14ac:dyDescent="0.25">
      <c r="A2003">
        <v>2002</v>
      </c>
      <c r="B2003">
        <v>211.96481399999999</v>
      </c>
      <c r="C2003">
        <v>10.128323999999999</v>
      </c>
      <c r="H2003">
        <v>202.33009999999999</v>
      </c>
      <c r="I2003">
        <v>5.9525759999999996</v>
      </c>
      <c r="L2003">
        <v>195.04681699999998</v>
      </c>
      <c r="M2003">
        <v>9.5115649999999992</v>
      </c>
    </row>
    <row r="2004" spans="1:13" x14ac:dyDescent="0.25">
      <c r="A2004">
        <v>2003</v>
      </c>
      <c r="B2004">
        <v>211.96481399999999</v>
      </c>
      <c r="C2004">
        <v>10.128323999999999</v>
      </c>
      <c r="D2004">
        <v>215.49529799999999</v>
      </c>
      <c r="E2004">
        <v>6.8491910000000003</v>
      </c>
      <c r="H2004">
        <v>202.33009999999999</v>
      </c>
      <c r="I2004">
        <v>5.9525759999999996</v>
      </c>
    </row>
    <row r="2005" spans="1:13" x14ac:dyDescent="0.25">
      <c r="A2005">
        <v>2004</v>
      </c>
      <c r="B2005">
        <v>211.96481399999999</v>
      </c>
      <c r="C2005">
        <v>10.128323999999999</v>
      </c>
      <c r="D2005">
        <v>215.49529799999999</v>
      </c>
      <c r="E2005">
        <v>6.8491910000000003</v>
      </c>
      <c r="H2005">
        <v>202.33009999999999</v>
      </c>
      <c r="I2005">
        <v>5.9525759999999996</v>
      </c>
    </row>
    <row r="2006" spans="1:13" x14ac:dyDescent="0.25">
      <c r="A2006">
        <v>2005</v>
      </c>
      <c r="B2006">
        <v>211.96481399999999</v>
      </c>
      <c r="C2006">
        <v>10.128323999999999</v>
      </c>
      <c r="D2006">
        <v>215.49529799999999</v>
      </c>
      <c r="E2006">
        <v>6.8491910000000003</v>
      </c>
      <c r="H2006">
        <v>202.33009999999999</v>
      </c>
      <c r="I2006">
        <v>5.9525759999999996</v>
      </c>
    </row>
    <row r="2007" spans="1:13" x14ac:dyDescent="0.25">
      <c r="A2007">
        <v>2006</v>
      </c>
      <c r="B2007">
        <v>211.96481399999999</v>
      </c>
      <c r="C2007">
        <v>10.128323999999999</v>
      </c>
      <c r="D2007">
        <v>215.49529799999999</v>
      </c>
      <c r="E2007">
        <v>6.8491910000000003</v>
      </c>
      <c r="H2007">
        <v>202.33009999999999</v>
      </c>
      <c r="I2007">
        <v>5.9525759999999996</v>
      </c>
    </row>
    <row r="2008" spans="1:13" x14ac:dyDescent="0.25">
      <c r="A2008">
        <v>2007</v>
      </c>
      <c r="B2008">
        <v>211.96481399999999</v>
      </c>
      <c r="C2008">
        <v>10.128323999999999</v>
      </c>
      <c r="D2008">
        <v>215.49529799999999</v>
      </c>
      <c r="E2008">
        <v>6.8491910000000003</v>
      </c>
      <c r="H2008">
        <v>202.33009999999999</v>
      </c>
      <c r="I2008">
        <v>5.9525759999999996</v>
      </c>
    </row>
    <row r="2009" spans="1:13" x14ac:dyDescent="0.25">
      <c r="A2009">
        <v>2008</v>
      </c>
      <c r="B2009">
        <v>211.96481399999999</v>
      </c>
      <c r="C2009">
        <v>10.128323999999999</v>
      </c>
      <c r="D2009">
        <v>215.49529799999999</v>
      </c>
      <c r="E2009">
        <v>6.8491910000000003</v>
      </c>
      <c r="H2009">
        <v>202.33009999999999</v>
      </c>
      <c r="I2009">
        <v>5.9525759999999996</v>
      </c>
    </row>
    <row r="2010" spans="1:13" x14ac:dyDescent="0.25">
      <c r="A2010">
        <v>2009</v>
      </c>
      <c r="B2010">
        <v>211.96481399999999</v>
      </c>
      <c r="C2010">
        <v>10.128323999999999</v>
      </c>
      <c r="D2010">
        <v>215.49529799999999</v>
      </c>
      <c r="E2010">
        <v>6.8491910000000003</v>
      </c>
      <c r="H2010">
        <v>202.33009999999999</v>
      </c>
      <c r="I2010">
        <v>5.9525759999999996</v>
      </c>
    </row>
    <row r="2011" spans="1:13" x14ac:dyDescent="0.25">
      <c r="A2011">
        <v>2010</v>
      </c>
      <c r="B2011">
        <v>211.96481399999999</v>
      </c>
      <c r="C2011">
        <v>10.128323999999999</v>
      </c>
      <c r="D2011">
        <v>215.49529799999999</v>
      </c>
      <c r="E2011">
        <v>6.8491910000000003</v>
      </c>
      <c r="H2011">
        <v>202.33009999999999</v>
      </c>
      <c r="I2011">
        <v>5.9525759999999996</v>
      </c>
    </row>
    <row r="2012" spans="1:13" x14ac:dyDescent="0.25">
      <c r="A2012">
        <v>2011</v>
      </c>
      <c r="B2012">
        <v>211.96481399999999</v>
      </c>
      <c r="C2012">
        <v>10.128323999999999</v>
      </c>
      <c r="D2012">
        <v>215.49529799999999</v>
      </c>
      <c r="E2012">
        <v>6.8491910000000003</v>
      </c>
      <c r="H2012">
        <v>202.33009999999999</v>
      </c>
      <c r="I2012">
        <v>5.9525759999999996</v>
      </c>
    </row>
    <row r="2013" spans="1:13" x14ac:dyDescent="0.25">
      <c r="A2013">
        <v>2012</v>
      </c>
      <c r="B2013">
        <v>211.96481399999999</v>
      </c>
      <c r="C2013">
        <v>10.128323999999999</v>
      </c>
      <c r="D2013">
        <v>215.49529799999999</v>
      </c>
      <c r="E2013">
        <v>6.8491910000000003</v>
      </c>
      <c r="H2013">
        <v>202.33009999999999</v>
      </c>
      <c r="I2013">
        <v>5.9525759999999996</v>
      </c>
    </row>
    <row r="2014" spans="1:13" x14ac:dyDescent="0.25">
      <c r="A2014">
        <v>2013</v>
      </c>
      <c r="D2014">
        <v>215.49529799999999</v>
      </c>
      <c r="E2014">
        <v>6.8491910000000003</v>
      </c>
      <c r="H2014">
        <v>202.33009999999999</v>
      </c>
      <c r="I2014">
        <v>5.9525759999999996</v>
      </c>
    </row>
    <row r="2015" spans="1:13" x14ac:dyDescent="0.25">
      <c r="A2015">
        <v>2014</v>
      </c>
      <c r="D2015">
        <v>215.49529799999999</v>
      </c>
      <c r="E2015">
        <v>6.8491910000000003</v>
      </c>
      <c r="H2015">
        <v>202.33009999999999</v>
      </c>
      <c r="I2015">
        <v>5.9525759999999996</v>
      </c>
    </row>
    <row r="2016" spans="1:13" x14ac:dyDescent="0.25">
      <c r="A2016">
        <v>2015</v>
      </c>
      <c r="D2016">
        <v>215.49529799999999</v>
      </c>
      <c r="E2016">
        <v>6.8491910000000003</v>
      </c>
      <c r="H2016">
        <v>202.33009999999999</v>
      </c>
      <c r="I2016">
        <v>5.9525759999999996</v>
      </c>
    </row>
    <row r="2017" spans="1:9" x14ac:dyDescent="0.25">
      <c r="A2017">
        <v>2016</v>
      </c>
      <c r="D2017">
        <v>215.49529799999999</v>
      </c>
      <c r="E2017">
        <v>6.8491910000000003</v>
      </c>
      <c r="H2017">
        <v>202.33009999999999</v>
      </c>
      <c r="I2017">
        <v>5.9525759999999996</v>
      </c>
    </row>
    <row r="2018" spans="1:9" x14ac:dyDescent="0.25">
      <c r="A2018">
        <v>2017</v>
      </c>
      <c r="D2018">
        <v>215.49529799999999</v>
      </c>
      <c r="E2018">
        <v>6.8491910000000003</v>
      </c>
      <c r="H2018">
        <v>202.33009999999999</v>
      </c>
      <c r="I2018">
        <v>5.9525759999999996</v>
      </c>
    </row>
    <row r="2019" spans="1:9" x14ac:dyDescent="0.25">
      <c r="A2019">
        <v>2018</v>
      </c>
      <c r="D2019">
        <v>215.49529799999999</v>
      </c>
      <c r="E2019">
        <v>6.8491910000000003</v>
      </c>
      <c r="H2019">
        <v>202.33009999999999</v>
      </c>
      <c r="I2019">
        <v>5.9525759999999996</v>
      </c>
    </row>
    <row r="2020" spans="1:9" x14ac:dyDescent="0.25">
      <c r="A2020">
        <v>2019</v>
      </c>
      <c r="D2020">
        <v>215.49529799999999</v>
      </c>
      <c r="E2020">
        <v>6.8491910000000003</v>
      </c>
      <c r="F2020">
        <v>209.04686999999998</v>
      </c>
      <c r="G2020">
        <v>9.0522220000000004</v>
      </c>
      <c r="H2020">
        <v>202.33009999999999</v>
      </c>
      <c r="I2020">
        <v>5.9525759999999996</v>
      </c>
    </row>
    <row r="2021" spans="1:9" x14ac:dyDescent="0.25">
      <c r="A2021">
        <v>2020</v>
      </c>
      <c r="D2021">
        <v>215.49529799999999</v>
      </c>
      <c r="E2021">
        <v>6.8491910000000003</v>
      </c>
      <c r="F2021">
        <v>209.04686999999998</v>
      </c>
      <c r="G2021">
        <v>9.0522220000000004</v>
      </c>
      <c r="H2021">
        <v>202.33009999999999</v>
      </c>
      <c r="I2021">
        <v>5.9525759999999996</v>
      </c>
    </row>
    <row r="2022" spans="1:9" x14ac:dyDescent="0.25">
      <c r="A2022">
        <v>2021</v>
      </c>
      <c r="B2022">
        <v>221.135064</v>
      </c>
      <c r="C2022">
        <v>9.8265659999999997</v>
      </c>
      <c r="D2022">
        <v>215.49529799999999</v>
      </c>
      <c r="E2022">
        <v>6.8491910000000003</v>
      </c>
      <c r="F2022">
        <v>209.04686999999998</v>
      </c>
      <c r="G2022">
        <v>9.0522220000000004</v>
      </c>
      <c r="H2022">
        <v>202.33009999999999</v>
      </c>
      <c r="I2022">
        <v>5.9525759999999996</v>
      </c>
    </row>
    <row r="2023" spans="1:9" x14ac:dyDescent="0.25">
      <c r="A2023">
        <v>2022</v>
      </c>
      <c r="B2023">
        <v>221.135064</v>
      </c>
      <c r="C2023">
        <v>9.8265659999999997</v>
      </c>
      <c r="D2023">
        <v>215.49529799999999</v>
      </c>
      <c r="E2023">
        <v>6.8491910000000003</v>
      </c>
      <c r="F2023">
        <v>209.04686999999998</v>
      </c>
      <c r="G2023">
        <v>9.0522220000000004</v>
      </c>
      <c r="H2023">
        <v>202.33009999999999</v>
      </c>
      <c r="I2023">
        <v>5.9525759999999996</v>
      </c>
    </row>
    <row r="2024" spans="1:9" x14ac:dyDescent="0.25">
      <c r="A2024">
        <v>2023</v>
      </c>
      <c r="B2024">
        <v>221.135064</v>
      </c>
      <c r="C2024">
        <v>9.8265659999999997</v>
      </c>
      <c r="D2024">
        <v>215.49529799999999</v>
      </c>
      <c r="E2024">
        <v>6.8491910000000003</v>
      </c>
      <c r="F2024">
        <v>209.04686999999998</v>
      </c>
      <c r="G2024">
        <v>9.0522220000000004</v>
      </c>
      <c r="H2024">
        <v>202.33009999999999</v>
      </c>
      <c r="I2024">
        <v>5.9525759999999996</v>
      </c>
    </row>
    <row r="2025" spans="1:9" x14ac:dyDescent="0.25">
      <c r="A2025">
        <v>2024</v>
      </c>
      <c r="B2025">
        <v>221.135064</v>
      </c>
      <c r="C2025">
        <v>9.8265659999999997</v>
      </c>
      <c r="D2025">
        <v>215.49529799999999</v>
      </c>
      <c r="E2025">
        <v>6.8491910000000003</v>
      </c>
      <c r="F2025">
        <v>209.04686999999998</v>
      </c>
      <c r="G2025">
        <v>9.0522220000000004</v>
      </c>
      <c r="H2025">
        <v>202.33009999999999</v>
      </c>
      <c r="I2025">
        <v>5.9525759999999996</v>
      </c>
    </row>
    <row r="2026" spans="1:9" x14ac:dyDescent="0.25">
      <c r="A2026">
        <v>2025</v>
      </c>
      <c r="B2026">
        <v>221.135064</v>
      </c>
      <c r="C2026">
        <v>9.8265659999999997</v>
      </c>
      <c r="F2026">
        <v>209.04686999999998</v>
      </c>
      <c r="G2026">
        <v>9.0522220000000004</v>
      </c>
      <c r="H2026">
        <v>202.33009999999999</v>
      </c>
      <c r="I2026">
        <v>5.9525759999999996</v>
      </c>
    </row>
    <row r="2027" spans="1:9" x14ac:dyDescent="0.25">
      <c r="A2027">
        <v>2026</v>
      </c>
      <c r="B2027">
        <v>221.135064</v>
      </c>
      <c r="C2027">
        <v>9.8265659999999997</v>
      </c>
      <c r="F2027">
        <v>209.04686999999998</v>
      </c>
      <c r="G2027">
        <v>9.0522220000000004</v>
      </c>
    </row>
    <row r="2028" spans="1:9" x14ac:dyDescent="0.25">
      <c r="A2028">
        <v>2027</v>
      </c>
      <c r="B2028">
        <v>221.135064</v>
      </c>
      <c r="C2028">
        <v>9.8265659999999997</v>
      </c>
      <c r="F2028">
        <v>209.04686999999998</v>
      </c>
      <c r="G2028">
        <v>9.0522220000000004</v>
      </c>
    </row>
    <row r="2029" spans="1:9" x14ac:dyDescent="0.25">
      <c r="A2029">
        <v>2028</v>
      </c>
      <c r="B2029">
        <v>221.135064</v>
      </c>
      <c r="C2029">
        <v>9.8265659999999997</v>
      </c>
      <c r="F2029">
        <v>209.04686999999998</v>
      </c>
      <c r="G2029">
        <v>9.0522220000000004</v>
      </c>
    </row>
    <row r="2030" spans="1:9" x14ac:dyDescent="0.25">
      <c r="A2030">
        <v>2029</v>
      </c>
      <c r="B2030">
        <v>221.135064</v>
      </c>
      <c r="C2030">
        <v>9.8265659999999997</v>
      </c>
      <c r="F2030">
        <v>209.04686999999998</v>
      </c>
      <c r="G2030">
        <v>9.0522220000000004</v>
      </c>
    </row>
    <row r="2031" spans="1:9" x14ac:dyDescent="0.25">
      <c r="A2031">
        <v>2030</v>
      </c>
      <c r="B2031">
        <v>221.135064</v>
      </c>
      <c r="C2031">
        <v>9.8265659999999997</v>
      </c>
      <c r="F2031">
        <v>209.04686999999998</v>
      </c>
      <c r="G2031">
        <v>9.0522220000000004</v>
      </c>
    </row>
    <row r="2032" spans="1:9" x14ac:dyDescent="0.25">
      <c r="A2032">
        <v>2031</v>
      </c>
      <c r="B2032">
        <v>221.135064</v>
      </c>
      <c r="C2032">
        <v>9.8265659999999997</v>
      </c>
      <c r="F2032">
        <v>209.04686999999998</v>
      </c>
      <c r="G2032">
        <v>9.0522220000000004</v>
      </c>
    </row>
    <row r="2033" spans="1:9" x14ac:dyDescent="0.25">
      <c r="A2033">
        <v>2032</v>
      </c>
      <c r="B2033">
        <v>221.135064</v>
      </c>
      <c r="C2033">
        <v>9.8265659999999997</v>
      </c>
      <c r="F2033">
        <v>209.04686999999998</v>
      </c>
      <c r="G2033">
        <v>9.0522220000000004</v>
      </c>
    </row>
    <row r="2034" spans="1:9" x14ac:dyDescent="0.25">
      <c r="A2034">
        <v>2033</v>
      </c>
      <c r="B2034">
        <v>221.135064</v>
      </c>
      <c r="C2034">
        <v>9.8265659999999997</v>
      </c>
      <c r="F2034">
        <v>209.04686999999998</v>
      </c>
      <c r="G2034">
        <v>9.0522220000000004</v>
      </c>
    </row>
    <row r="2035" spans="1:9" x14ac:dyDescent="0.25">
      <c r="A2035">
        <v>2034</v>
      </c>
      <c r="B2035">
        <v>221.135064</v>
      </c>
      <c r="C2035">
        <v>9.8265659999999997</v>
      </c>
      <c r="D2035">
        <v>226.36226299999998</v>
      </c>
      <c r="E2035">
        <v>7.0449299999999999</v>
      </c>
      <c r="F2035">
        <v>209.04686999999998</v>
      </c>
      <c r="G2035">
        <v>9.0522220000000004</v>
      </c>
    </row>
    <row r="2036" spans="1:9" x14ac:dyDescent="0.25">
      <c r="A2036">
        <v>2035</v>
      </c>
      <c r="B2036">
        <v>221.135064</v>
      </c>
      <c r="C2036">
        <v>9.8265659999999997</v>
      </c>
      <c r="D2036">
        <v>226.36226299999998</v>
      </c>
      <c r="E2036">
        <v>7.0449299999999999</v>
      </c>
      <c r="F2036">
        <v>209.04686999999998</v>
      </c>
      <c r="G2036">
        <v>9.0522220000000004</v>
      </c>
    </row>
    <row r="2037" spans="1:9" x14ac:dyDescent="0.25">
      <c r="A2037">
        <v>2036</v>
      </c>
      <c r="B2037">
        <v>221.135064</v>
      </c>
      <c r="C2037">
        <v>9.8265659999999997</v>
      </c>
      <c r="D2037">
        <v>226.36226299999998</v>
      </c>
      <c r="E2037">
        <v>7.0449299999999999</v>
      </c>
      <c r="F2037">
        <v>209.04686999999998</v>
      </c>
      <c r="G2037">
        <v>9.0522220000000004</v>
      </c>
    </row>
    <row r="2038" spans="1:9" x14ac:dyDescent="0.25">
      <c r="A2038">
        <v>2037</v>
      </c>
      <c r="B2038">
        <v>221.135064</v>
      </c>
      <c r="C2038">
        <v>9.8265659999999997</v>
      </c>
      <c r="D2038">
        <v>226.36226299999998</v>
      </c>
      <c r="E2038">
        <v>7.0449299999999999</v>
      </c>
      <c r="F2038">
        <v>209.04686999999998</v>
      </c>
      <c r="G2038">
        <v>9.0522220000000004</v>
      </c>
    </row>
    <row r="2039" spans="1:9" x14ac:dyDescent="0.25">
      <c r="A2039">
        <v>2038</v>
      </c>
      <c r="B2039">
        <v>221.135064</v>
      </c>
      <c r="C2039">
        <v>9.8265659999999997</v>
      </c>
      <c r="D2039">
        <v>226.36226299999998</v>
      </c>
      <c r="E2039">
        <v>7.0449299999999999</v>
      </c>
      <c r="F2039">
        <v>209.04686999999998</v>
      </c>
      <c r="G2039">
        <v>9.0522220000000004</v>
      </c>
    </row>
    <row r="2040" spans="1:9" x14ac:dyDescent="0.25">
      <c r="A2040">
        <v>2039</v>
      </c>
      <c r="B2040">
        <v>221.135064</v>
      </c>
      <c r="C2040">
        <v>9.8265659999999997</v>
      </c>
      <c r="D2040">
        <v>226.36226299999998</v>
      </c>
      <c r="E2040">
        <v>7.0449299999999999</v>
      </c>
      <c r="F2040">
        <v>209.04686999999998</v>
      </c>
      <c r="G2040">
        <v>9.0522220000000004</v>
      </c>
      <c r="H2040">
        <v>216.68446700000001</v>
      </c>
      <c r="I2040">
        <v>7.4723369999999996</v>
      </c>
    </row>
    <row r="2041" spans="1:9" x14ac:dyDescent="0.25">
      <c r="A2041">
        <v>2040</v>
      </c>
      <c r="D2041">
        <v>226.36226299999998</v>
      </c>
      <c r="E2041">
        <v>7.0449299999999999</v>
      </c>
      <c r="F2041">
        <v>209.04686999999998</v>
      </c>
      <c r="G2041">
        <v>9.0522220000000004</v>
      </c>
      <c r="H2041">
        <v>216.68446700000001</v>
      </c>
      <c r="I2041">
        <v>7.4723369999999996</v>
      </c>
    </row>
    <row r="2042" spans="1:9" x14ac:dyDescent="0.25">
      <c r="A2042">
        <v>2041</v>
      </c>
      <c r="D2042">
        <v>226.36226299999998</v>
      </c>
      <c r="E2042">
        <v>7.0449299999999999</v>
      </c>
      <c r="F2042">
        <v>209.04686999999998</v>
      </c>
      <c r="G2042">
        <v>9.0522220000000004</v>
      </c>
      <c r="H2042">
        <v>216.68446700000001</v>
      </c>
      <c r="I2042">
        <v>7.4723369999999996</v>
      </c>
    </row>
    <row r="2043" spans="1:9" x14ac:dyDescent="0.25">
      <c r="A2043">
        <v>2042</v>
      </c>
      <c r="D2043">
        <v>226.36226299999998</v>
      </c>
      <c r="E2043">
        <v>7.0449299999999999</v>
      </c>
      <c r="F2043">
        <v>209.04686999999998</v>
      </c>
      <c r="G2043">
        <v>9.0522220000000004</v>
      </c>
      <c r="H2043">
        <v>216.68446700000001</v>
      </c>
      <c r="I2043">
        <v>7.4723369999999996</v>
      </c>
    </row>
    <row r="2044" spans="1:9" x14ac:dyDescent="0.25">
      <c r="A2044">
        <v>2043</v>
      </c>
      <c r="D2044">
        <v>226.36226299999998</v>
      </c>
      <c r="E2044">
        <v>7.0449299999999999</v>
      </c>
      <c r="H2044">
        <v>216.68446700000001</v>
      </c>
      <c r="I2044">
        <v>7.4723369999999996</v>
      </c>
    </row>
    <row r="2045" spans="1:9" x14ac:dyDescent="0.25">
      <c r="A2045">
        <v>2044</v>
      </c>
      <c r="D2045">
        <v>226.36226299999998</v>
      </c>
      <c r="E2045">
        <v>7.0449299999999999</v>
      </c>
      <c r="H2045">
        <v>216.68446700000001</v>
      </c>
      <c r="I2045">
        <v>7.4723369999999996</v>
      </c>
    </row>
    <row r="2046" spans="1:9" x14ac:dyDescent="0.25">
      <c r="A2046">
        <v>2045</v>
      </c>
      <c r="D2046">
        <v>226.36226299999998</v>
      </c>
      <c r="E2046">
        <v>7.0449299999999999</v>
      </c>
      <c r="H2046">
        <v>216.68446700000001</v>
      </c>
      <c r="I2046">
        <v>7.4723369999999996</v>
      </c>
    </row>
    <row r="2047" spans="1:9" x14ac:dyDescent="0.25">
      <c r="A2047">
        <v>2046</v>
      </c>
      <c r="D2047">
        <v>226.36226299999998</v>
      </c>
      <c r="E2047">
        <v>7.0449299999999999</v>
      </c>
      <c r="H2047">
        <v>216.68446700000001</v>
      </c>
      <c r="I2047">
        <v>7.4723369999999996</v>
      </c>
    </row>
    <row r="2048" spans="1:9" x14ac:dyDescent="0.25">
      <c r="A2048">
        <v>2047</v>
      </c>
      <c r="D2048">
        <v>226.36226299999998</v>
      </c>
      <c r="E2048">
        <v>7.0449299999999999</v>
      </c>
      <c r="H2048">
        <v>216.68446700000001</v>
      </c>
      <c r="I2048">
        <v>7.4723369999999996</v>
      </c>
    </row>
    <row r="2049" spans="1:9" x14ac:dyDescent="0.25">
      <c r="A2049">
        <v>2048</v>
      </c>
      <c r="D2049">
        <v>226.36226299999998</v>
      </c>
      <c r="E2049">
        <v>7.0449299999999999</v>
      </c>
      <c r="H2049">
        <v>216.68446700000001</v>
      </c>
      <c r="I2049">
        <v>7.4723369999999996</v>
      </c>
    </row>
    <row r="2050" spans="1:9" x14ac:dyDescent="0.25">
      <c r="A2050">
        <v>2049</v>
      </c>
      <c r="D2050">
        <v>226.36226299999998</v>
      </c>
      <c r="E2050">
        <v>7.0449299999999999</v>
      </c>
      <c r="H2050">
        <v>216.68446700000001</v>
      </c>
      <c r="I2050">
        <v>7.4723369999999996</v>
      </c>
    </row>
    <row r="2051" spans="1:9" x14ac:dyDescent="0.25">
      <c r="A2051">
        <v>2050</v>
      </c>
      <c r="B2051">
        <v>233.83902599999999</v>
      </c>
      <c r="C2051">
        <v>9.4817450000000001</v>
      </c>
      <c r="D2051">
        <v>226.36226299999998</v>
      </c>
      <c r="E2051">
        <v>7.0449299999999999</v>
      </c>
      <c r="H2051">
        <v>216.68446700000001</v>
      </c>
      <c r="I2051">
        <v>7.4723369999999996</v>
      </c>
    </row>
    <row r="2052" spans="1:9" x14ac:dyDescent="0.25">
      <c r="A2052">
        <v>2051</v>
      </c>
      <c r="B2052">
        <v>233.83902599999999</v>
      </c>
      <c r="C2052">
        <v>9.4817450000000001</v>
      </c>
      <c r="D2052">
        <v>226.36226299999998</v>
      </c>
      <c r="E2052">
        <v>7.0449299999999999</v>
      </c>
      <c r="H2052">
        <v>216.68446700000001</v>
      </c>
      <c r="I2052">
        <v>7.4723369999999996</v>
      </c>
    </row>
    <row r="2053" spans="1:9" x14ac:dyDescent="0.25">
      <c r="A2053">
        <v>2052</v>
      </c>
      <c r="B2053">
        <v>233.83902599999999</v>
      </c>
      <c r="C2053">
        <v>9.4817450000000001</v>
      </c>
      <c r="D2053">
        <v>226.36226299999998</v>
      </c>
      <c r="E2053">
        <v>7.0449299999999999</v>
      </c>
      <c r="H2053">
        <v>216.68446700000001</v>
      </c>
      <c r="I2053">
        <v>7.4723369999999996</v>
      </c>
    </row>
    <row r="2054" spans="1:9" x14ac:dyDescent="0.25">
      <c r="A2054">
        <v>2053</v>
      </c>
      <c r="B2054">
        <v>233.83902599999999</v>
      </c>
      <c r="C2054">
        <v>9.4817450000000001</v>
      </c>
      <c r="D2054">
        <v>226.36226299999998</v>
      </c>
      <c r="E2054">
        <v>7.0449299999999999</v>
      </c>
      <c r="H2054">
        <v>216.68446700000001</v>
      </c>
      <c r="I2054">
        <v>7.4723369999999996</v>
      </c>
    </row>
    <row r="2055" spans="1:9" x14ac:dyDescent="0.25">
      <c r="A2055">
        <v>2054</v>
      </c>
      <c r="B2055">
        <v>233.83902599999999</v>
      </c>
      <c r="C2055">
        <v>9.4817450000000001</v>
      </c>
      <c r="D2055">
        <v>226.36226299999998</v>
      </c>
      <c r="E2055">
        <v>7.0449299999999999</v>
      </c>
      <c r="H2055">
        <v>216.68446700000001</v>
      </c>
      <c r="I2055">
        <v>7.4723369999999996</v>
      </c>
    </row>
    <row r="2056" spans="1:9" x14ac:dyDescent="0.25">
      <c r="A2056">
        <v>2055</v>
      </c>
      <c r="B2056">
        <v>233.83902599999999</v>
      </c>
      <c r="C2056">
        <v>9.4817450000000001</v>
      </c>
      <c r="H2056">
        <v>216.68446700000001</v>
      </c>
      <c r="I2056">
        <v>7.4723369999999996</v>
      </c>
    </row>
    <row r="2057" spans="1:9" x14ac:dyDescent="0.25">
      <c r="A2057">
        <v>2056</v>
      </c>
      <c r="B2057">
        <v>233.83902599999999</v>
      </c>
      <c r="C2057">
        <v>9.4817450000000001</v>
      </c>
      <c r="H2057">
        <v>216.68446700000001</v>
      </c>
      <c r="I2057">
        <v>7.4723369999999996</v>
      </c>
    </row>
    <row r="2058" spans="1:9" x14ac:dyDescent="0.25">
      <c r="A2058">
        <v>2057</v>
      </c>
      <c r="B2058">
        <v>233.83902599999999</v>
      </c>
      <c r="C2058">
        <v>9.4817450000000001</v>
      </c>
      <c r="F2058">
        <v>223.70231999999999</v>
      </c>
      <c r="G2058">
        <v>10.232468000000001</v>
      </c>
      <c r="H2058">
        <v>216.68446700000001</v>
      </c>
      <c r="I2058">
        <v>7.4723369999999996</v>
      </c>
    </row>
    <row r="2059" spans="1:9" x14ac:dyDescent="0.25">
      <c r="A2059">
        <v>2058</v>
      </c>
      <c r="B2059">
        <v>233.83902599999999</v>
      </c>
      <c r="C2059">
        <v>9.4817450000000001</v>
      </c>
      <c r="F2059">
        <v>223.70231999999999</v>
      </c>
      <c r="G2059">
        <v>10.232468000000001</v>
      </c>
      <c r="H2059">
        <v>216.68446700000001</v>
      </c>
      <c r="I2059">
        <v>7.4723369999999996</v>
      </c>
    </row>
    <row r="2060" spans="1:9" x14ac:dyDescent="0.25">
      <c r="A2060">
        <v>2059</v>
      </c>
      <c r="B2060">
        <v>233.83902599999999</v>
      </c>
      <c r="C2060">
        <v>9.4817450000000001</v>
      </c>
      <c r="F2060">
        <v>223.70231999999999</v>
      </c>
      <c r="G2060">
        <v>10.232468000000001</v>
      </c>
      <c r="H2060">
        <v>216.68446700000001</v>
      </c>
      <c r="I2060">
        <v>7.4723369999999996</v>
      </c>
    </row>
    <row r="2061" spans="1:9" x14ac:dyDescent="0.25">
      <c r="A2061">
        <v>2060</v>
      </c>
      <c r="B2061">
        <v>233.83902599999999</v>
      </c>
      <c r="C2061">
        <v>9.4817450000000001</v>
      </c>
      <c r="F2061">
        <v>223.70231999999999</v>
      </c>
      <c r="G2061">
        <v>10.232468000000001</v>
      </c>
      <c r="H2061">
        <v>216.68446700000001</v>
      </c>
      <c r="I2061">
        <v>7.4723369999999996</v>
      </c>
    </row>
    <row r="2062" spans="1:9" x14ac:dyDescent="0.25">
      <c r="A2062">
        <v>2061</v>
      </c>
      <c r="B2062">
        <v>233.83902599999999</v>
      </c>
      <c r="C2062">
        <v>9.4817450000000001</v>
      </c>
      <c r="F2062">
        <v>223.70231999999999</v>
      </c>
      <c r="G2062">
        <v>10.232468000000001</v>
      </c>
      <c r="H2062">
        <v>216.68446700000001</v>
      </c>
      <c r="I2062">
        <v>7.4723369999999996</v>
      </c>
    </row>
    <row r="2063" spans="1:9" x14ac:dyDescent="0.25">
      <c r="A2063">
        <v>2062</v>
      </c>
      <c r="B2063">
        <v>233.83902599999999</v>
      </c>
      <c r="C2063">
        <v>9.4817450000000001</v>
      </c>
      <c r="F2063">
        <v>223.70231999999999</v>
      </c>
      <c r="G2063">
        <v>10.232468000000001</v>
      </c>
      <c r="H2063">
        <v>216.68446700000001</v>
      </c>
      <c r="I2063">
        <v>7.4723369999999996</v>
      </c>
    </row>
    <row r="2064" spans="1:9" x14ac:dyDescent="0.25">
      <c r="A2064">
        <v>2063</v>
      </c>
      <c r="B2064">
        <v>233.83902599999999</v>
      </c>
      <c r="C2064">
        <v>9.4817450000000001</v>
      </c>
      <c r="F2064">
        <v>223.70231999999999</v>
      </c>
      <c r="G2064">
        <v>10.232468000000001</v>
      </c>
    </row>
    <row r="2065" spans="1:7" x14ac:dyDescent="0.25">
      <c r="A2065">
        <v>2064</v>
      </c>
      <c r="B2065">
        <v>233.83902599999999</v>
      </c>
      <c r="C2065">
        <v>9.4817450000000001</v>
      </c>
      <c r="F2065">
        <v>223.70231999999999</v>
      </c>
      <c r="G2065">
        <v>10.232468000000001</v>
      </c>
    </row>
    <row r="2066" spans="1:7" x14ac:dyDescent="0.25">
      <c r="A2066">
        <v>2065</v>
      </c>
      <c r="B2066">
        <v>233.83902599999999</v>
      </c>
      <c r="C2066">
        <v>9.4817450000000001</v>
      </c>
      <c r="F2066">
        <v>223.70231999999999</v>
      </c>
      <c r="G2066">
        <v>10.232468000000001</v>
      </c>
    </row>
    <row r="2067" spans="1:7" x14ac:dyDescent="0.25">
      <c r="A2067">
        <v>2066</v>
      </c>
      <c r="B2067">
        <v>233.83902599999999</v>
      </c>
      <c r="C2067">
        <v>9.4817450000000001</v>
      </c>
      <c r="D2067">
        <v>240.71419900000001</v>
      </c>
      <c r="E2067">
        <v>7.3018020000000003</v>
      </c>
      <c r="F2067">
        <v>223.70231999999999</v>
      </c>
      <c r="G2067">
        <v>10.232468000000001</v>
      </c>
    </row>
    <row r="2068" spans="1:7" x14ac:dyDescent="0.25">
      <c r="A2068">
        <v>2067</v>
      </c>
      <c r="B2068">
        <v>233.83902599999999</v>
      </c>
      <c r="C2068">
        <v>9.4817450000000001</v>
      </c>
      <c r="D2068">
        <v>240.71419900000001</v>
      </c>
      <c r="E2068">
        <v>7.3018020000000003</v>
      </c>
      <c r="F2068">
        <v>223.70231999999999</v>
      </c>
      <c r="G2068">
        <v>10.232468000000001</v>
      </c>
    </row>
    <row r="2069" spans="1:7" x14ac:dyDescent="0.25">
      <c r="A2069">
        <v>2068</v>
      </c>
      <c r="B2069">
        <v>233.83902599999999</v>
      </c>
      <c r="C2069">
        <v>9.4817450000000001</v>
      </c>
      <c r="D2069">
        <v>240.71419900000001</v>
      </c>
      <c r="E2069">
        <v>7.3018020000000003</v>
      </c>
      <c r="F2069">
        <v>223.70231999999999</v>
      </c>
      <c r="G2069">
        <v>10.232468000000001</v>
      </c>
    </row>
    <row r="2070" spans="1:7" x14ac:dyDescent="0.25">
      <c r="A2070">
        <v>2069</v>
      </c>
      <c r="B2070">
        <v>233.83902599999999</v>
      </c>
      <c r="C2070">
        <v>9.4817450000000001</v>
      </c>
      <c r="D2070">
        <v>240.71419900000001</v>
      </c>
      <c r="E2070">
        <v>7.3018020000000003</v>
      </c>
      <c r="F2070">
        <v>223.70231999999999</v>
      </c>
      <c r="G2070">
        <v>10.232468000000001</v>
      </c>
    </row>
    <row r="2071" spans="1:7" x14ac:dyDescent="0.25">
      <c r="A2071">
        <v>2070</v>
      </c>
      <c r="B2071">
        <v>233.83902599999999</v>
      </c>
      <c r="C2071">
        <v>9.4817450000000001</v>
      </c>
      <c r="D2071">
        <v>240.71419900000001</v>
      </c>
      <c r="E2071">
        <v>7.3018020000000003</v>
      </c>
      <c r="F2071">
        <v>223.70231999999999</v>
      </c>
      <c r="G2071">
        <v>10.232468000000001</v>
      </c>
    </row>
    <row r="2072" spans="1:7" x14ac:dyDescent="0.25">
      <c r="A2072">
        <v>2071</v>
      </c>
      <c r="B2072">
        <v>233.83902599999999</v>
      </c>
      <c r="C2072">
        <v>9.4817450000000001</v>
      </c>
      <c r="D2072">
        <v>240.71419900000001</v>
      </c>
      <c r="E2072">
        <v>7.3018020000000003</v>
      </c>
      <c r="F2072">
        <v>223.70231999999999</v>
      </c>
      <c r="G2072">
        <v>10.232468000000001</v>
      </c>
    </row>
    <row r="2073" spans="1:7" x14ac:dyDescent="0.25">
      <c r="A2073">
        <v>2072</v>
      </c>
      <c r="D2073">
        <v>240.71419900000001</v>
      </c>
      <c r="E2073">
        <v>7.3018020000000003</v>
      </c>
      <c r="F2073">
        <v>223.70231999999999</v>
      </c>
      <c r="G2073">
        <v>10.232468000000001</v>
      </c>
    </row>
    <row r="2074" spans="1:7" x14ac:dyDescent="0.25">
      <c r="A2074">
        <v>2073</v>
      </c>
      <c r="D2074">
        <v>240.71419900000001</v>
      </c>
      <c r="E2074">
        <v>7.3018020000000003</v>
      </c>
      <c r="F2074">
        <v>223.70231999999999</v>
      </c>
      <c r="G2074">
        <v>10.232468000000001</v>
      </c>
    </row>
    <row r="2075" spans="1:7" x14ac:dyDescent="0.25">
      <c r="A2075">
        <v>2074</v>
      </c>
      <c r="D2075">
        <v>240.71419900000001</v>
      </c>
      <c r="E2075">
        <v>7.3018020000000003</v>
      </c>
      <c r="F2075">
        <v>223.70231999999999</v>
      </c>
      <c r="G2075">
        <v>10.232468000000001</v>
      </c>
    </row>
    <row r="2076" spans="1:7" x14ac:dyDescent="0.25">
      <c r="A2076">
        <v>2075</v>
      </c>
      <c r="D2076">
        <v>240.71419900000001</v>
      </c>
      <c r="E2076">
        <v>7.3018020000000003</v>
      </c>
      <c r="F2076">
        <v>223.70231999999999</v>
      </c>
      <c r="G2076">
        <v>10.232468000000001</v>
      </c>
    </row>
    <row r="2077" spans="1:7" x14ac:dyDescent="0.25">
      <c r="A2077">
        <v>2076</v>
      </c>
      <c r="D2077">
        <v>240.71419900000001</v>
      </c>
      <c r="E2077">
        <v>7.3018020000000003</v>
      </c>
      <c r="F2077">
        <v>223.70231999999999</v>
      </c>
      <c r="G2077">
        <v>10.232468000000001</v>
      </c>
    </row>
    <row r="2078" spans="1:7" x14ac:dyDescent="0.25">
      <c r="A2078">
        <v>2077</v>
      </c>
      <c r="D2078">
        <v>240.71419900000001</v>
      </c>
      <c r="E2078">
        <v>7.3018020000000003</v>
      </c>
      <c r="F2078">
        <v>223.70231999999999</v>
      </c>
      <c r="G2078">
        <v>10.232468000000001</v>
      </c>
    </row>
    <row r="2079" spans="1:7" x14ac:dyDescent="0.25">
      <c r="A2079">
        <v>2078</v>
      </c>
      <c r="D2079">
        <v>240.71419900000001</v>
      </c>
      <c r="E2079">
        <v>7.3018020000000003</v>
      </c>
      <c r="F2079">
        <v>223.70231999999999</v>
      </c>
      <c r="G2079">
        <v>10.232468000000001</v>
      </c>
    </row>
    <row r="2080" spans="1:7" x14ac:dyDescent="0.25">
      <c r="A2080">
        <v>2079</v>
      </c>
      <c r="D2080">
        <v>240.71419900000001</v>
      </c>
      <c r="E2080">
        <v>7.3018020000000003</v>
      </c>
      <c r="F2080">
        <v>223.70231999999999</v>
      </c>
      <c r="G2080">
        <v>10.232468000000001</v>
      </c>
    </row>
    <row r="2081" spans="1:15" x14ac:dyDescent="0.25">
      <c r="A2081">
        <v>2080</v>
      </c>
      <c r="D2081">
        <v>240.71419900000001</v>
      </c>
      <c r="E2081">
        <v>7.3018020000000003</v>
      </c>
      <c r="F2081">
        <v>223.70231999999999</v>
      </c>
      <c r="G2081">
        <v>10.232468000000001</v>
      </c>
    </row>
    <row r="2082" spans="1:15" x14ac:dyDescent="0.25">
      <c r="A2082">
        <v>2081</v>
      </c>
      <c r="D2082">
        <v>240.71419900000001</v>
      </c>
      <c r="E2082">
        <v>7.3018020000000003</v>
      </c>
    </row>
    <row r="2083" spans="1:15" x14ac:dyDescent="0.25">
      <c r="A2083">
        <v>2082</v>
      </c>
      <c r="D2083">
        <v>240.71419900000001</v>
      </c>
      <c r="E2083">
        <v>7.3018020000000003</v>
      </c>
      <c r="N2083">
        <v>233.59220400000001</v>
      </c>
      <c r="O2083">
        <v>6.2188590000000001</v>
      </c>
    </row>
    <row r="2084" spans="1:15" x14ac:dyDescent="0.25">
      <c r="A2084">
        <v>2083</v>
      </c>
      <c r="D2084">
        <v>240.71419900000001</v>
      </c>
      <c r="E2084">
        <v>7.3018020000000003</v>
      </c>
      <c r="N2084">
        <v>233.59220400000001</v>
      </c>
      <c r="O2084">
        <v>6.2188590000000001</v>
      </c>
    </row>
    <row r="2085" spans="1:15" x14ac:dyDescent="0.25">
      <c r="A2085">
        <v>2084</v>
      </c>
      <c r="D2085">
        <v>240.71419900000001</v>
      </c>
      <c r="E2085">
        <v>7.3018020000000003</v>
      </c>
      <c r="N2085">
        <v>233.59220400000001</v>
      </c>
      <c r="O2085">
        <v>6.2188590000000001</v>
      </c>
    </row>
    <row r="2086" spans="1:15" x14ac:dyDescent="0.25">
      <c r="A2086">
        <v>2085</v>
      </c>
      <c r="B2086">
        <v>249.73161500000001</v>
      </c>
      <c r="C2086">
        <v>9.0041410000000006</v>
      </c>
      <c r="D2086">
        <v>240.71419900000001</v>
      </c>
      <c r="E2086">
        <v>7.3018020000000003</v>
      </c>
      <c r="N2086">
        <v>233.59220400000001</v>
      </c>
      <c r="O2086">
        <v>6.2188590000000001</v>
      </c>
    </row>
    <row r="2087" spans="1:15" x14ac:dyDescent="0.25">
      <c r="A2087">
        <v>2086</v>
      </c>
      <c r="B2087">
        <v>249.73161500000001</v>
      </c>
      <c r="C2087">
        <v>9.0041410000000006</v>
      </c>
      <c r="D2087">
        <v>240.71419900000001</v>
      </c>
      <c r="E2087">
        <v>7.3018020000000003</v>
      </c>
      <c r="N2087">
        <v>233.59220400000001</v>
      </c>
      <c r="O2087">
        <v>6.2188590000000001</v>
      </c>
    </row>
    <row r="2088" spans="1:15" x14ac:dyDescent="0.25">
      <c r="A2088">
        <v>2087</v>
      </c>
      <c r="B2088">
        <v>249.73161500000001</v>
      </c>
      <c r="C2088">
        <v>9.0041410000000006</v>
      </c>
      <c r="D2088">
        <v>240.71419900000001</v>
      </c>
      <c r="E2088">
        <v>7.3018020000000003</v>
      </c>
      <c r="N2088">
        <v>233.59220400000001</v>
      </c>
      <c r="O2088">
        <v>6.2188590000000001</v>
      </c>
    </row>
    <row r="2089" spans="1:15" x14ac:dyDescent="0.25">
      <c r="A2089">
        <v>2088</v>
      </c>
      <c r="B2089">
        <v>249.73161500000001</v>
      </c>
      <c r="C2089">
        <v>9.0041410000000006</v>
      </c>
      <c r="D2089">
        <v>240.71419900000001</v>
      </c>
      <c r="E2089">
        <v>7.3018020000000003</v>
      </c>
      <c r="N2089">
        <v>233.59220400000001</v>
      </c>
      <c r="O2089">
        <v>6.2188590000000001</v>
      </c>
    </row>
    <row r="2090" spans="1:15" x14ac:dyDescent="0.25">
      <c r="A2090">
        <v>2089</v>
      </c>
      <c r="B2090">
        <v>249.73161500000001</v>
      </c>
      <c r="C2090">
        <v>9.0041410000000006</v>
      </c>
      <c r="D2090">
        <v>240.71419900000001</v>
      </c>
      <c r="E2090">
        <v>7.3018020000000003</v>
      </c>
      <c r="N2090">
        <v>233.59220400000001</v>
      </c>
      <c r="O2090">
        <v>6.2188590000000001</v>
      </c>
    </row>
    <row r="2091" spans="1:15" x14ac:dyDescent="0.25">
      <c r="A2091">
        <v>2090</v>
      </c>
      <c r="B2091">
        <v>249.73161500000001</v>
      </c>
      <c r="C2091">
        <v>9.0041410000000006</v>
      </c>
      <c r="N2091">
        <v>233.59220400000001</v>
      </c>
      <c r="O2091">
        <v>6.2188590000000001</v>
      </c>
    </row>
    <row r="2092" spans="1:15" x14ac:dyDescent="0.25">
      <c r="A2092">
        <v>2091</v>
      </c>
      <c r="B2092">
        <v>249.73161500000001</v>
      </c>
      <c r="C2092">
        <v>9.0041410000000006</v>
      </c>
      <c r="N2092">
        <v>233.59220400000001</v>
      </c>
      <c r="O2092">
        <v>6.2188590000000001</v>
      </c>
    </row>
    <row r="2093" spans="1:15" x14ac:dyDescent="0.25">
      <c r="A2093">
        <v>2092</v>
      </c>
      <c r="B2093">
        <v>249.73161500000001</v>
      </c>
      <c r="C2093">
        <v>9.0041410000000006</v>
      </c>
      <c r="N2093">
        <v>233.59220400000001</v>
      </c>
      <c r="O2093">
        <v>6.2188590000000001</v>
      </c>
    </row>
    <row r="2094" spans="1:15" x14ac:dyDescent="0.25">
      <c r="A2094">
        <v>2093</v>
      </c>
      <c r="B2094">
        <v>249.73161500000001</v>
      </c>
      <c r="C2094">
        <v>9.0041410000000006</v>
      </c>
      <c r="N2094">
        <v>233.59220400000001</v>
      </c>
      <c r="O2094">
        <v>6.2188590000000001</v>
      </c>
    </row>
    <row r="2095" spans="1:15" x14ac:dyDescent="0.25">
      <c r="A2095">
        <v>2094</v>
      </c>
      <c r="B2095">
        <v>249.73161500000001</v>
      </c>
      <c r="C2095">
        <v>9.0041410000000006</v>
      </c>
      <c r="N2095">
        <v>233.59220400000001</v>
      </c>
      <c r="O2095">
        <v>6.2188590000000001</v>
      </c>
    </row>
    <row r="2096" spans="1:15" x14ac:dyDescent="0.25">
      <c r="A2096">
        <v>2095</v>
      </c>
      <c r="B2096">
        <v>249.73161500000001</v>
      </c>
      <c r="C2096">
        <v>9.0041410000000006</v>
      </c>
      <c r="N2096">
        <v>233.59220400000001</v>
      </c>
      <c r="O2096">
        <v>6.2188590000000001</v>
      </c>
    </row>
    <row r="2097" spans="1:15" x14ac:dyDescent="0.25">
      <c r="A2097">
        <v>2096</v>
      </c>
      <c r="B2097">
        <v>249.73161500000001</v>
      </c>
      <c r="C2097">
        <v>9.0041410000000006</v>
      </c>
      <c r="N2097">
        <v>233.59220400000001</v>
      </c>
      <c r="O2097">
        <v>6.2188590000000001</v>
      </c>
    </row>
    <row r="2098" spans="1:15" x14ac:dyDescent="0.25">
      <c r="A2098">
        <v>2097</v>
      </c>
      <c r="B2098">
        <v>249.73161500000001</v>
      </c>
      <c r="C2098">
        <v>9.0041410000000006</v>
      </c>
      <c r="N2098">
        <v>233.59220400000001</v>
      </c>
      <c r="O2098">
        <v>6.2188590000000001</v>
      </c>
    </row>
    <row r="2099" spans="1:15" x14ac:dyDescent="0.25">
      <c r="A2099">
        <v>2098</v>
      </c>
      <c r="B2099">
        <v>249.73161500000001</v>
      </c>
      <c r="C2099">
        <v>9.0041410000000006</v>
      </c>
      <c r="N2099">
        <v>233.59220400000001</v>
      </c>
      <c r="O2099">
        <v>6.2188590000000001</v>
      </c>
    </row>
    <row r="2100" spans="1:15" x14ac:dyDescent="0.25">
      <c r="A2100">
        <v>2099</v>
      </c>
      <c r="B2100">
        <v>249.73161500000001</v>
      </c>
      <c r="C2100">
        <v>9.0041410000000006</v>
      </c>
      <c r="N2100">
        <v>233.59220400000001</v>
      </c>
      <c r="O2100">
        <v>6.2188590000000001</v>
      </c>
    </row>
    <row r="2101" spans="1:15" x14ac:dyDescent="0.25">
      <c r="A2101">
        <v>2100</v>
      </c>
      <c r="B2101">
        <v>249.73161500000001</v>
      </c>
      <c r="C2101">
        <v>9.0041410000000006</v>
      </c>
      <c r="N2101">
        <v>233.59220400000001</v>
      </c>
      <c r="O2101">
        <v>6.2188590000000001</v>
      </c>
    </row>
    <row r="2102" spans="1:15" x14ac:dyDescent="0.25">
      <c r="A2102">
        <v>2101</v>
      </c>
      <c r="B2102">
        <v>249.73161500000001</v>
      </c>
      <c r="C2102">
        <v>9.0041410000000006</v>
      </c>
      <c r="N2102">
        <v>233.59220400000001</v>
      </c>
      <c r="O2102">
        <v>6.2188590000000001</v>
      </c>
    </row>
    <row r="2103" spans="1:15" x14ac:dyDescent="0.25">
      <c r="A2103">
        <v>2102</v>
      </c>
      <c r="B2103">
        <v>249.73161500000001</v>
      </c>
      <c r="C2103">
        <v>9.0041410000000006</v>
      </c>
      <c r="N2103">
        <v>233.59220400000001</v>
      </c>
      <c r="O2103">
        <v>6.2188590000000001</v>
      </c>
    </row>
    <row r="2104" spans="1:15" x14ac:dyDescent="0.25">
      <c r="A2104">
        <v>2103</v>
      </c>
      <c r="B2104">
        <v>249.73161500000001</v>
      </c>
      <c r="C2104">
        <v>9.0041410000000006</v>
      </c>
      <c r="L2104">
        <v>239.99050199999999</v>
      </c>
      <c r="M2104">
        <v>10.331248</v>
      </c>
      <c r="N2104">
        <v>233.59220400000001</v>
      </c>
      <c r="O2104">
        <v>6.2188590000000001</v>
      </c>
    </row>
    <row r="2105" spans="1:15" x14ac:dyDescent="0.25">
      <c r="A2105">
        <v>2104</v>
      </c>
      <c r="B2105">
        <v>249.73161500000001</v>
      </c>
      <c r="C2105">
        <v>9.0041410000000006</v>
      </c>
      <c r="L2105">
        <v>239.99050199999999</v>
      </c>
      <c r="M2105">
        <v>10.331248</v>
      </c>
      <c r="N2105">
        <v>233.59220400000001</v>
      </c>
      <c r="O2105">
        <v>6.2188590000000001</v>
      </c>
    </row>
    <row r="2106" spans="1:15" x14ac:dyDescent="0.25">
      <c r="A2106">
        <v>2105</v>
      </c>
      <c r="B2106">
        <v>249.73161500000001</v>
      </c>
      <c r="C2106">
        <v>9.0041410000000006</v>
      </c>
      <c r="D2106">
        <v>255.755</v>
      </c>
      <c r="E2106">
        <v>6.3157649999999999</v>
      </c>
      <c r="L2106">
        <v>239.99050199999999</v>
      </c>
      <c r="M2106">
        <v>10.331248</v>
      </c>
      <c r="N2106">
        <v>233.59220400000001</v>
      </c>
      <c r="O2106">
        <v>6.2188590000000001</v>
      </c>
    </row>
    <row r="2107" spans="1:15" x14ac:dyDescent="0.25">
      <c r="A2107">
        <v>2106</v>
      </c>
      <c r="B2107">
        <v>249.73161500000001</v>
      </c>
      <c r="C2107">
        <v>9.0041410000000006</v>
      </c>
      <c r="D2107">
        <v>255.755</v>
      </c>
      <c r="E2107">
        <v>6.3157649999999999</v>
      </c>
      <c r="L2107">
        <v>239.99050199999999</v>
      </c>
      <c r="M2107">
        <v>10.331248</v>
      </c>
      <c r="N2107">
        <v>233.59220400000001</v>
      </c>
      <c r="O2107">
        <v>6.2188590000000001</v>
      </c>
    </row>
    <row r="2108" spans="1:15" x14ac:dyDescent="0.25">
      <c r="A2108">
        <v>2107</v>
      </c>
      <c r="B2108">
        <v>249.73161500000001</v>
      </c>
      <c r="C2108">
        <v>9.0041410000000006</v>
      </c>
      <c r="D2108">
        <v>255.755</v>
      </c>
      <c r="E2108">
        <v>6.3157649999999999</v>
      </c>
      <c r="L2108">
        <v>239.99050199999999</v>
      </c>
      <c r="M2108">
        <v>10.331248</v>
      </c>
      <c r="N2108">
        <v>233.59220400000001</v>
      </c>
      <c r="O2108">
        <v>6.2188590000000001</v>
      </c>
    </row>
    <row r="2109" spans="1:15" x14ac:dyDescent="0.25">
      <c r="A2109">
        <v>2108</v>
      </c>
      <c r="B2109">
        <v>249.73161500000001</v>
      </c>
      <c r="C2109">
        <v>9.0041410000000006</v>
      </c>
      <c r="D2109">
        <v>255.755</v>
      </c>
      <c r="E2109">
        <v>6.3157649999999999</v>
      </c>
      <c r="L2109">
        <v>239.99050199999999</v>
      </c>
      <c r="M2109">
        <v>10.331248</v>
      </c>
      <c r="N2109">
        <v>233.59220400000001</v>
      </c>
      <c r="O2109">
        <v>6.2188590000000001</v>
      </c>
    </row>
    <row r="2110" spans="1:15" x14ac:dyDescent="0.25">
      <c r="A2110">
        <v>2109</v>
      </c>
      <c r="B2110">
        <v>249.73161500000001</v>
      </c>
      <c r="C2110">
        <v>9.0041410000000006</v>
      </c>
      <c r="D2110">
        <v>255.755</v>
      </c>
      <c r="E2110">
        <v>6.3157649999999999</v>
      </c>
      <c r="L2110">
        <v>239.99050199999999</v>
      </c>
      <c r="M2110">
        <v>10.331248</v>
      </c>
      <c r="N2110">
        <v>233.59220400000001</v>
      </c>
      <c r="O2110">
        <v>6.2188590000000001</v>
      </c>
    </row>
    <row r="2111" spans="1:15" x14ac:dyDescent="0.25">
      <c r="A2111">
        <v>2110</v>
      </c>
      <c r="B2111">
        <v>249.73161500000001</v>
      </c>
      <c r="C2111">
        <v>9.0041410000000006</v>
      </c>
      <c r="D2111">
        <v>255.755</v>
      </c>
      <c r="E2111">
        <v>6.3157649999999999</v>
      </c>
      <c r="L2111">
        <v>239.99050199999999</v>
      </c>
      <c r="M2111">
        <v>10.331248</v>
      </c>
    </row>
    <row r="2112" spans="1:15" x14ac:dyDescent="0.25">
      <c r="A2112">
        <v>2111</v>
      </c>
      <c r="B2112">
        <v>249.73161500000001</v>
      </c>
      <c r="C2112">
        <v>9.0041410000000006</v>
      </c>
      <c r="D2112">
        <v>255.755</v>
      </c>
      <c r="E2112">
        <v>6.3157649999999999</v>
      </c>
      <c r="L2112">
        <v>239.99050199999999</v>
      </c>
      <c r="M2112">
        <v>10.331248</v>
      </c>
    </row>
    <row r="2113" spans="1:13" x14ac:dyDescent="0.25">
      <c r="A2113">
        <v>2112</v>
      </c>
      <c r="B2113">
        <v>249.73161500000001</v>
      </c>
      <c r="C2113">
        <v>9.0041410000000006</v>
      </c>
      <c r="D2113">
        <v>255.755</v>
      </c>
      <c r="E2113">
        <v>6.3157649999999999</v>
      </c>
      <c r="L2113">
        <v>239.99050199999999</v>
      </c>
      <c r="M2113">
        <v>10.331248</v>
      </c>
    </row>
    <row r="2114" spans="1:13" x14ac:dyDescent="0.25">
      <c r="A2114">
        <v>2113</v>
      </c>
      <c r="B2114">
        <v>249.73161500000001</v>
      </c>
      <c r="C2114">
        <v>9.0041410000000006</v>
      </c>
      <c r="D2114">
        <v>255.755</v>
      </c>
      <c r="E2114">
        <v>6.3157649999999999</v>
      </c>
      <c r="L2114">
        <v>239.99050199999999</v>
      </c>
      <c r="M2114">
        <v>10.331248</v>
      </c>
    </row>
    <row r="2115" spans="1:13" x14ac:dyDescent="0.25">
      <c r="A2115">
        <v>2114</v>
      </c>
      <c r="B2115">
        <v>249.73161500000001</v>
      </c>
      <c r="C2115">
        <v>9.0041410000000006</v>
      </c>
      <c r="D2115">
        <v>255.755</v>
      </c>
      <c r="E2115">
        <v>6.3157649999999999</v>
      </c>
      <c r="L2115">
        <v>239.99050199999999</v>
      </c>
      <c r="M2115">
        <v>10.331248</v>
      </c>
    </row>
    <row r="2116" spans="1:13" x14ac:dyDescent="0.25">
      <c r="A2116">
        <v>2115</v>
      </c>
      <c r="B2116">
        <v>249.73161500000001</v>
      </c>
      <c r="C2116">
        <v>9.0041410000000006</v>
      </c>
      <c r="D2116">
        <v>255.755</v>
      </c>
      <c r="E2116">
        <v>6.3157649999999999</v>
      </c>
      <c r="L2116">
        <v>239.99050199999999</v>
      </c>
      <c r="M2116">
        <v>10.331248</v>
      </c>
    </row>
    <row r="2117" spans="1:13" x14ac:dyDescent="0.25">
      <c r="A2117">
        <v>2116</v>
      </c>
      <c r="B2117">
        <v>249.73161500000001</v>
      </c>
      <c r="C2117">
        <v>9.0041410000000006</v>
      </c>
      <c r="D2117">
        <v>255.755</v>
      </c>
      <c r="E2117">
        <v>6.3157649999999999</v>
      </c>
      <c r="L2117">
        <v>239.99050199999999</v>
      </c>
      <c r="M2117">
        <v>10.331248</v>
      </c>
    </row>
    <row r="2118" spans="1:13" x14ac:dyDescent="0.25">
      <c r="A2118">
        <v>2117</v>
      </c>
      <c r="D2118">
        <v>255.755</v>
      </c>
      <c r="E2118">
        <v>6.3157649999999999</v>
      </c>
      <c r="L2118">
        <v>239.99050199999999</v>
      </c>
      <c r="M2118">
        <v>10.331248</v>
      </c>
    </row>
    <row r="2119" spans="1:13" x14ac:dyDescent="0.25">
      <c r="A2119">
        <v>2118</v>
      </c>
      <c r="D2119">
        <v>255.755</v>
      </c>
      <c r="E2119">
        <v>6.3157649999999999</v>
      </c>
      <c r="J2119">
        <v>236.106449</v>
      </c>
      <c r="K2119">
        <v>14.363186000000001</v>
      </c>
      <c r="L2119">
        <v>239.99050199999999</v>
      </c>
      <c r="M2119">
        <v>10.331248</v>
      </c>
    </row>
    <row r="2120" spans="1:13" x14ac:dyDescent="0.25">
      <c r="A2120">
        <v>2119</v>
      </c>
    </row>
    <row r="2121" spans="1:13" x14ac:dyDescent="0.25">
      <c r="A2121">
        <v>2120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4CAF-FDDA-40A4-9230-2F412A0E5383}">
  <dimension ref="A1:DV2096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5.5703125" bestFit="1" customWidth="1"/>
    <col min="7" max="8" width="3.28515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7.5703125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296</v>
      </c>
      <c r="K1">
        <v>82</v>
      </c>
      <c r="M1" t="s">
        <v>242</v>
      </c>
      <c r="N1" t="s">
        <v>243</v>
      </c>
      <c r="O1" t="s">
        <v>244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311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309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297</v>
      </c>
      <c r="K2">
        <v>47.846889952153113</v>
      </c>
      <c r="M2" t="s">
        <v>295</v>
      </c>
      <c r="N2">
        <v>200</v>
      </c>
      <c r="R2" t="s">
        <v>238</v>
      </c>
      <c r="S2">
        <v>0.14879999999999996</v>
      </c>
      <c r="T2">
        <v>3.2813007593585644E-2</v>
      </c>
      <c r="W2" t="s">
        <v>221</v>
      </c>
      <c r="X2">
        <f>AVERAGE(Coordination!AT:AT)</f>
        <v>0.47800258970521953</v>
      </c>
      <c r="Y2">
        <f>STDEV(Coordination!AT:AT)</f>
        <v>5.1505763992721602E-2</v>
      </c>
      <c r="Z2" t="s">
        <v>224</v>
      </c>
      <c r="AA2">
        <f>AVERAGE(Coordination!AW:AW)</f>
        <v>0.51999828269729054</v>
      </c>
      <c r="AB2">
        <f>STDEV(Coordination!AW:AW)</f>
        <v>5.6976171082895051E-2</v>
      </c>
      <c r="AC2" t="s">
        <v>227</v>
      </c>
      <c r="AD2">
        <f>AVERAGE(Coordination!AZ:AZ)</f>
        <v>0.42863786322203234</v>
      </c>
      <c r="AE2">
        <f>STDEV(Coordination!AZ:AZ)</f>
        <v>0.2790360639357482</v>
      </c>
      <c r="AF2" t="s">
        <v>230</v>
      </c>
      <c r="AG2">
        <f>AVERAGE(Coordination!BC:BC)</f>
        <v>0.55781860882518353</v>
      </c>
      <c r="AH2">
        <f>STDEV(Coordination!BC:BC)</f>
        <v>0.27771947624079901</v>
      </c>
      <c r="AK2" t="s">
        <v>312</v>
      </c>
      <c r="AL2">
        <f>AVERAGE(Coordination!BQ:BQ)</f>
        <v>0.45533361800415029</v>
      </c>
      <c r="AM2">
        <f>STDEV(Coordination!BQ:BQ)</f>
        <v>3.3363616458003356E-2</v>
      </c>
      <c r="AN2" t="s">
        <v>315</v>
      </c>
      <c r="AO2">
        <f>AVERAGE(Coordination!BT:BT)</f>
        <v>0.45702418693529528</v>
      </c>
      <c r="AP2">
        <f>STDEV(Coordination!BT:BT)</f>
        <v>4.2088812743944458E-2</v>
      </c>
      <c r="AQ2" t="s">
        <v>318</v>
      </c>
      <c r="AR2">
        <f>AVERAGE(Coordination!BW:BW)</f>
        <v>0.25258959136775849</v>
      </c>
      <c r="AS2">
        <f>STDEV(Coordination!BW:BW)</f>
        <v>0.14351472491885647</v>
      </c>
      <c r="AT2" t="s">
        <v>321</v>
      </c>
      <c r="AU2">
        <f>AVERAGE(Coordination!BZ:BZ)</f>
        <v>0.25596448307049391</v>
      </c>
      <c r="AV2">
        <f>STDEV(Coordination!BZ:BZ)</f>
        <v>0.14076790088060478</v>
      </c>
      <c r="AX2" t="s">
        <v>103</v>
      </c>
      <c r="AY2">
        <f>AVERAGE(Cycle!$CL:$CL)</f>
        <v>26.714285714285715</v>
      </c>
      <c r="AZ2">
        <f>STDEV(Cycle!$CL:$CL)</f>
        <v>5.5945242245164435</v>
      </c>
      <c r="BA2" t="s">
        <v>104</v>
      </c>
      <c r="BB2">
        <f>AVERAGE(Cycle!$CP:$CP)</f>
        <v>26.25925925925926</v>
      </c>
      <c r="BC2">
        <f>STDEV(Cycle!$CP:$CP)</f>
        <v>5.136569537226352</v>
      </c>
      <c r="BD2" t="s">
        <v>105</v>
      </c>
      <c r="BE2">
        <f>AVERAGE(Cycle!$CT:$CT)</f>
        <v>27.888888888888889</v>
      </c>
      <c r="BF2">
        <f>STDEV(Cycle!$CT:$CT)</f>
        <v>5.9704660326028707</v>
      </c>
      <c r="BG2" t="s">
        <v>106</v>
      </c>
      <c r="BH2">
        <f>AVERAGE(Cycle!$CX:$CX)</f>
        <v>28.659574468085108</v>
      </c>
      <c r="BI2">
        <f>STDEV(Cycle!$CX:$CX)</f>
        <v>6.6472504801173864</v>
      </c>
      <c r="BK2" t="s">
        <v>310</v>
      </c>
      <c r="BL2">
        <f>AVERAGE(Cycle!AO:AR)</f>
        <v>66.010568908982577</v>
      </c>
      <c r="BM2">
        <f>STDEV(Cycle!AO:AR)</f>
        <v>20.935171010677227</v>
      </c>
      <c r="BO2" t="s">
        <v>32</v>
      </c>
      <c r="BP2">
        <f>AVERAGE(Cycle!BF:BF)</f>
        <v>2.2679843571428568</v>
      </c>
      <c r="BQ2">
        <f>STDEV(Cycle!BF:BF)</f>
        <v>0.84831355893885763</v>
      </c>
      <c r="BS2" t="s">
        <v>206</v>
      </c>
      <c r="BT2">
        <v>0</v>
      </c>
      <c r="BU2">
        <v>0</v>
      </c>
      <c r="BV2">
        <v>0</v>
      </c>
      <c r="BX2" t="s">
        <v>140</v>
      </c>
      <c r="BY2">
        <f>AVERAGE(Cycle!DC:DC)</f>
        <v>0</v>
      </c>
      <c r="BZ2">
        <f>STDEV(Cycle!DC:DC)</f>
        <v>0</v>
      </c>
      <c r="CA2" t="s">
        <v>143</v>
      </c>
      <c r="CB2">
        <f>AVERAGE(Cycle!DF:DF)</f>
        <v>0</v>
      </c>
      <c r="CC2">
        <f>STDEV(Cycle!DF:DF)</f>
        <v>0</v>
      </c>
      <c r="CD2" t="s">
        <v>146</v>
      </c>
      <c r="CE2">
        <f>AVERAGE(Cycle!DI:DI)</f>
        <v>29.110272414751034</v>
      </c>
      <c r="CF2">
        <f>STDEV(Cycle!DI:DI)</f>
        <v>29.478950286793282</v>
      </c>
      <c r="CG2" t="s">
        <v>149</v>
      </c>
      <c r="CH2">
        <f>AVERAGE(Cycle!DL:DL)</f>
        <v>30.642469337869116</v>
      </c>
      <c r="CI2">
        <f>STDEV(Cycle!DL:DL)</f>
        <v>30.402217916884187</v>
      </c>
      <c r="CK2" t="s">
        <v>152</v>
      </c>
      <c r="CL2">
        <f>AVERAGE(Cycle!DP:DP)</f>
        <v>55.880798883213096</v>
      </c>
      <c r="CM2">
        <f>STDEV(Cycle!DP:DP)</f>
        <v>13.996322085448453</v>
      </c>
      <c r="CN2" t="s">
        <v>155</v>
      </c>
      <c r="CO2">
        <f>AVERAGE(Cycle!DS:DS)</f>
        <v>58.073543365888966</v>
      </c>
      <c r="CP2">
        <f>STDEV(Cycle!DS:DS)</f>
        <v>13.023957416040343</v>
      </c>
      <c r="CQ2" t="s">
        <v>158</v>
      </c>
      <c r="CR2">
        <f>AVERAGE(Cycle!DV:DV)</f>
        <v>69.730444359455404</v>
      </c>
      <c r="CS2">
        <f>STDEV(Cycle!DV:DV)</f>
        <v>17.110417145076557</v>
      </c>
      <c r="CT2" t="s">
        <v>161</v>
      </c>
      <c r="CU2">
        <f>AVERAGE(Cycle!DY:DY)</f>
        <v>72.425946761158528</v>
      </c>
      <c r="CV2">
        <f>STDEV(Cycle!DY:DY)</f>
        <v>14.679125390047114</v>
      </c>
      <c r="CX2" t="s">
        <v>176</v>
      </c>
      <c r="CY2">
        <f>AVERAGE(Cycle!BV:BV)/200</f>
        <v>0</v>
      </c>
      <c r="CZ2">
        <f>STDEV(Cycle!BV:BV)/200</f>
        <v>0</v>
      </c>
      <c r="DA2" t="s">
        <v>177</v>
      </c>
      <c r="DB2">
        <f>AVERAGE(Cycle!BZ:BZ)/200</f>
        <v>0</v>
      </c>
      <c r="DC2">
        <f>STDEV(Cycle!BZ:BZ)/200</f>
        <v>0</v>
      </c>
      <c r="DD2" t="s">
        <v>178</v>
      </c>
      <c r="DE2">
        <f>AVERAGE(Cycle!CD:CD)/200</f>
        <v>0.02</v>
      </c>
      <c r="DF2">
        <f>STDEV(Cycle!CD:CD)/200</f>
        <v>1.8770337807171956E-2</v>
      </c>
      <c r="DG2" t="s">
        <v>179</v>
      </c>
      <c r="DH2">
        <f>AVERAGE(Cycle!CH:CH)/200</f>
        <v>2.1630434782608697E-2</v>
      </c>
      <c r="DI2">
        <f>STDEV(Cycle!CH:CH)/200</f>
        <v>2.2707178204897795E-2</v>
      </c>
      <c r="DK2" t="s">
        <v>192</v>
      </c>
      <c r="DL2">
        <f>AVERAGE(Cycle!CM:CM)/200</f>
        <v>7.7142857142857138E-2</v>
      </c>
      <c r="DM2">
        <f>STDEV(Cycle!CM:CM)/200</f>
        <v>3.331471341419779E-2</v>
      </c>
      <c r="DN2" t="s">
        <v>193</v>
      </c>
      <c r="DO2">
        <f>AVERAGE(Cycle!CQ:CQ)/200</f>
        <v>7.8611111111111104E-2</v>
      </c>
      <c r="DP2">
        <f>STDEV(Cycle!CQ:CQ)/200</f>
        <v>3.0644287021303424E-2</v>
      </c>
      <c r="DQ2" t="s">
        <v>194</v>
      </c>
      <c r="DR2">
        <f>AVERAGE(Cycle!CU:CU)/200</f>
        <v>9.8777777777777784E-2</v>
      </c>
      <c r="DS2">
        <f>STDEV(Cycle!CU:CU)/200</f>
        <v>3.5931683213924981E-2</v>
      </c>
      <c r="DT2" t="s">
        <v>195</v>
      </c>
      <c r="DU2">
        <f>AVERAGE(Cycle!CY:CY)/200</f>
        <v>0.10510638297872341</v>
      </c>
      <c r="DV2">
        <f>STDEV(Cycle!CY:CY)/200</f>
        <v>3.3125081816176696E-2</v>
      </c>
    </row>
    <row r="3" spans="1:126" x14ac:dyDescent="0.25">
      <c r="A3">
        <v>26</v>
      </c>
      <c r="J3" t="s">
        <v>298</v>
      </c>
      <c r="K3">
        <v>49.557522123893804</v>
      </c>
      <c r="M3" t="s">
        <v>289</v>
      </c>
      <c r="N3">
        <v>5</v>
      </c>
      <c r="O3">
        <f xml:space="preserve"> (N3/N$2)*100</f>
        <v>2.5</v>
      </c>
      <c r="R3" t="s">
        <v>241</v>
      </c>
      <c r="S3">
        <v>19.175455417066157</v>
      </c>
      <c r="W3" t="s">
        <v>222</v>
      </c>
      <c r="X3">
        <f>AVERAGE(Coordination!AU:AU)</f>
        <v>0.57073575389286701</v>
      </c>
      <c r="Y3">
        <f>STDEV(Coordination!AU:AU)</f>
        <v>0.28870662972118544</v>
      </c>
      <c r="Z3" t="s">
        <v>225</v>
      </c>
      <c r="AA3">
        <f>AVERAGE(Coordination!AX:AX)</f>
        <v>0.4197602651503522</v>
      </c>
      <c r="AB3">
        <f>STDEV(Coordination!AX:AX)</f>
        <v>0.27294276424319869</v>
      </c>
      <c r="AC3" t="s">
        <v>228</v>
      </c>
      <c r="AD3">
        <f>AVERAGE(Coordination!BA:BA)</f>
        <v>0.55747032130451546</v>
      </c>
      <c r="AE3">
        <f>STDEV(Coordination!BA:BA)</f>
        <v>0.27811155879977068</v>
      </c>
      <c r="AF3" t="s">
        <v>231</v>
      </c>
      <c r="AG3">
        <f>AVERAGE(Coordination!BD:BD)</f>
        <v>0.45277158465583706</v>
      </c>
      <c r="AH3">
        <f>STDEV(Coordination!BD:BD)</f>
        <v>0.28456579356391432</v>
      </c>
      <c r="AK3" t="s">
        <v>313</v>
      </c>
      <c r="AL3">
        <f>AVERAGE(Coordination!BR:BR)</f>
        <v>0.23810483599975815</v>
      </c>
      <c r="AM3">
        <f>STDEV(Coordination!BR:BR)</f>
        <v>0.13535457995257105</v>
      </c>
      <c r="AN3" t="s">
        <v>316</v>
      </c>
      <c r="AO3">
        <f>AVERAGE(Coordination!BU:BU)</f>
        <v>0.25990846832074249</v>
      </c>
      <c r="AP3">
        <f>STDEV(Coordination!BU:BU)</f>
        <v>0.14884328464277169</v>
      </c>
      <c r="AQ3" t="s">
        <v>319</v>
      </c>
      <c r="AR3">
        <f>AVERAGE(Coordination!BX:BX)</f>
        <v>0.25533746229921206</v>
      </c>
      <c r="AS3">
        <f>STDEV(Coordination!BX:BX)</f>
        <v>0.14020692288266676</v>
      </c>
      <c r="AT3" t="s">
        <v>322</v>
      </c>
      <c r="AU3">
        <f>AVERAGE(Coordination!CA:CA)</f>
        <v>0.25581504890928364</v>
      </c>
      <c r="AV3">
        <f>STDEV(Coordination!CA:CA)</f>
        <v>0.14977986647390343</v>
      </c>
      <c r="AX3" t="s">
        <v>107</v>
      </c>
      <c r="AY3">
        <f>AVERAGE(Cycle!$BU:$BU)</f>
        <v>10.537037037037036</v>
      </c>
      <c r="AZ3">
        <f>STDEV(Cycle!$BU:$BU)</f>
        <v>2.3848022184751274</v>
      </c>
      <c r="BA3" t="s">
        <v>108</v>
      </c>
      <c r="BB3">
        <f>AVERAGE(Cycle!$BY:$BY)</f>
        <v>10.924528301886792</v>
      </c>
      <c r="BC3">
        <f>STDEV(Cycle!$BY:$BY)</f>
        <v>2.6373723563992595</v>
      </c>
      <c r="BD3" t="s">
        <v>109</v>
      </c>
      <c r="BE3">
        <f>AVERAGE(Cycle!$CC:$CC)</f>
        <v>15.136363636363637</v>
      </c>
      <c r="BF3">
        <f>STDEV(Cycle!$CC:$CC)</f>
        <v>3.3312537558138189</v>
      </c>
      <c r="BG3" t="s">
        <v>110</v>
      </c>
      <c r="BH3">
        <f>AVERAGE(Cycle!$CG:$CG)</f>
        <v>13.543478260869565</v>
      </c>
      <c r="BI3">
        <f>STDEV(Cycle!$CG:$CG)</f>
        <v>3.8741681357371851</v>
      </c>
      <c r="BK3" t="s">
        <v>306</v>
      </c>
      <c r="BL3">
        <v>64.717744228338461</v>
      </c>
      <c r="BO3" t="s">
        <v>33</v>
      </c>
      <c r="BP3">
        <f>AVERAGE(Cycle!BG:BG)</f>
        <v>3.1795943913043474</v>
      </c>
      <c r="BQ3">
        <f>STDEV(Cycle!BG:BG)</f>
        <v>0.84663225008050569</v>
      </c>
      <c r="BS3" t="s">
        <v>207</v>
      </c>
      <c r="BT3">
        <v>65</v>
      </c>
      <c r="BU3">
        <v>3.1204992798847817</v>
      </c>
      <c r="BV3">
        <v>0.32500000000000001</v>
      </c>
      <c r="BX3" t="s">
        <v>141</v>
      </c>
      <c r="BY3">
        <f>AVERAGE(Cycle!DD:DD)</f>
        <v>36.285540591096151</v>
      </c>
      <c r="BZ3">
        <f>STDEV(Cycle!DD:DD)</f>
        <v>39.026957929811694</v>
      </c>
      <c r="CA3" t="s">
        <v>144</v>
      </c>
      <c r="CB3">
        <f>AVERAGE(Cycle!DG:DG)</f>
        <v>32.818355648544333</v>
      </c>
      <c r="CC3">
        <f>STDEV(Cycle!DG:DG)</f>
        <v>39.414408974697324</v>
      </c>
      <c r="CD3" t="s">
        <v>147</v>
      </c>
      <c r="CE3">
        <f>AVERAGE(Cycle!DJ:DJ)</f>
        <v>28.855549308089415</v>
      </c>
      <c r="CF3">
        <f>STDEV(Cycle!DJ:DJ)</f>
        <v>29.229409981443027</v>
      </c>
      <c r="CG3" t="s">
        <v>150</v>
      </c>
      <c r="CH3">
        <f>AVERAGE(Cycle!DM:DM)</f>
        <v>28.088950373746453</v>
      </c>
      <c r="CI3">
        <f>STDEV(Cycle!DM:DM)</f>
        <v>29.734419342459443</v>
      </c>
      <c r="CK3" t="s">
        <v>153</v>
      </c>
      <c r="CL3">
        <f>AVERAGE(Cycle!DQ:DQ)</f>
        <v>60.658674145818402</v>
      </c>
      <c r="CM3">
        <f>STDEV(Cycle!DQ:DQ)</f>
        <v>26.620635471896335</v>
      </c>
      <c r="CN3" t="s">
        <v>156</v>
      </c>
      <c r="CO3">
        <f>AVERAGE(Cycle!DT:DT)</f>
        <v>62.972227408208475</v>
      </c>
      <c r="CP3">
        <f>STDEV(Cycle!DT:DT)</f>
        <v>23.133327658520955</v>
      </c>
      <c r="CQ3" t="s">
        <v>159</v>
      </c>
      <c r="CR3">
        <f>AVERAGE(Cycle!DW:DW)</f>
        <v>70.545532176127935</v>
      </c>
      <c r="CS3">
        <f>STDEV(Cycle!DW:DW)</f>
        <v>13.677755687096687</v>
      </c>
      <c r="CT3" t="s">
        <v>162</v>
      </c>
      <c r="CU3">
        <f>AVERAGE(Cycle!DZ:DZ)</f>
        <v>69.838823945324947</v>
      </c>
      <c r="CV3">
        <f>STDEV(Cycle!DZ:DZ)</f>
        <v>16.738987792525545</v>
      </c>
      <c r="CX3" t="s">
        <v>180</v>
      </c>
      <c r="CY3">
        <f>AVERAGE(Cycle!BW:BW)/200</f>
        <v>1.8055555555555557E-2</v>
      </c>
      <c r="CZ3">
        <f>STDEV(Cycle!BW:BW)/200</f>
        <v>1.9411547493711802E-2</v>
      </c>
      <c r="DA3" t="s">
        <v>181</v>
      </c>
      <c r="DB3">
        <f>AVERAGE(Cycle!CA:CA)/200</f>
        <v>2.0283018867924527E-2</v>
      </c>
      <c r="DC3">
        <f>STDEV(Cycle!CA:CA)/200</f>
        <v>2.4853708404992732E-2</v>
      </c>
      <c r="DD3" t="s">
        <v>182</v>
      </c>
      <c r="DE3">
        <f>AVERAGE(Cycle!CE:CE)/200</f>
        <v>2.4090909090909093E-2</v>
      </c>
      <c r="DF3">
        <f>STDEV(Cycle!CE:CE)/200</f>
        <v>2.5592348222201629E-2</v>
      </c>
      <c r="DG3" t="s">
        <v>183</v>
      </c>
      <c r="DH3">
        <f>AVERAGE(Cycle!CI:CI)/200</f>
        <v>1.8478260869565218E-2</v>
      </c>
      <c r="DI3">
        <f>STDEV(Cycle!CI:CI)/200</f>
        <v>1.9546797555763204E-2</v>
      </c>
      <c r="DK3" t="s">
        <v>196</v>
      </c>
      <c r="DL3">
        <f>AVERAGE(Cycle!CN:CN)/200</f>
        <v>8.0625000000000002E-2</v>
      </c>
      <c r="DM3">
        <f>STDEV(Cycle!CN:CN)/200</f>
        <v>4.0023430637565298E-2</v>
      </c>
      <c r="DN3" t="s">
        <v>197</v>
      </c>
      <c r="DO3">
        <f>AVERAGE(Cycle!CR:CR)/200</f>
        <v>8.3703703703703697E-2</v>
      </c>
      <c r="DP3">
        <f>STDEV(Cycle!CR:CR)/200</f>
        <v>3.6305636357276246E-2</v>
      </c>
      <c r="DQ3" t="s">
        <v>198</v>
      </c>
      <c r="DR3">
        <f>AVERAGE(Cycle!CV:CV)/200</f>
        <v>9.9222222222222226E-2</v>
      </c>
      <c r="DS3">
        <f>STDEV(Cycle!CV:CV)/200</f>
        <v>2.9675432821297046E-2</v>
      </c>
      <c r="DT3" t="s">
        <v>199</v>
      </c>
      <c r="DU3">
        <f>AVERAGE(Cycle!CZ:CZ)/200</f>
        <v>9.9893617021276596E-2</v>
      </c>
      <c r="DV3">
        <f>STDEV(Cycle!CZ:CZ)/200</f>
        <v>3.3516533261215113E-2</v>
      </c>
    </row>
    <row r="4" spans="1:126" x14ac:dyDescent="0.25">
      <c r="A4">
        <v>27</v>
      </c>
      <c r="J4" t="s">
        <v>299</v>
      </c>
      <c r="K4">
        <v>41.666666666666671</v>
      </c>
      <c r="M4" t="s">
        <v>290</v>
      </c>
      <c r="N4">
        <v>52</v>
      </c>
      <c r="O4">
        <f xml:space="preserve"> (N4/N$2)*100</f>
        <v>26</v>
      </c>
      <c r="W4" t="s">
        <v>223</v>
      </c>
      <c r="X4">
        <f>AVERAGE(Coordination!AV:AV)</f>
        <v>0.44042604753743725</v>
      </c>
      <c r="Y4">
        <f>STDEV(Coordination!AV:AV)</f>
        <v>0.27688592377941429</v>
      </c>
      <c r="Z4" t="s">
        <v>226</v>
      </c>
      <c r="AA4">
        <f>AVERAGE(Coordination!AY:AY)</f>
        <v>0.45013911690584146</v>
      </c>
      <c r="AB4">
        <f>STDEV(Coordination!AY:AY)</f>
        <v>0.29617291245375715</v>
      </c>
      <c r="AC4" t="s">
        <v>229</v>
      </c>
      <c r="AD4">
        <f>AVERAGE(Coordination!BB:BB)</f>
        <v>0.51019158061071757</v>
      </c>
      <c r="AE4">
        <f>STDEV(Coordination!BB:BB)</f>
        <v>7.4726236628834139E-2</v>
      </c>
      <c r="AF4" t="s">
        <v>232</v>
      </c>
      <c r="AG4">
        <f>AVERAGE(Coordination!BE:BE)</f>
        <v>0.49301314661575252</v>
      </c>
      <c r="AH4">
        <f>STDEV(Coordination!BE:BE)</f>
        <v>7.5520206984987515E-2</v>
      </c>
      <c r="AK4" t="s">
        <v>314</v>
      </c>
      <c r="AL4">
        <f>AVERAGE(Coordination!BS:BS)</f>
        <v>0.25838300158969579</v>
      </c>
      <c r="AM4">
        <f>STDEV(Coordination!BS:BS)</f>
        <v>0.14368070950798098</v>
      </c>
      <c r="AN4" t="s">
        <v>317</v>
      </c>
      <c r="AO4">
        <f>AVERAGE(Coordination!BV:BV)</f>
        <v>0.24127752462079122</v>
      </c>
      <c r="AP4">
        <f>STDEV(Coordination!BV:BV)</f>
        <v>0.14787179978683679</v>
      </c>
      <c r="AQ4" t="s">
        <v>320</v>
      </c>
      <c r="AR4">
        <f>AVERAGE(Coordination!BY:BY)</f>
        <v>0.45642631471540157</v>
      </c>
      <c r="AS4">
        <f>STDEV(Coordination!BY:BY)</f>
        <v>6.1224356666139991E-2</v>
      </c>
      <c r="AT4" t="s">
        <v>323</v>
      </c>
      <c r="AU4">
        <f>AVERAGE(Coordination!CB:CB)</f>
        <v>0.45278967954622568</v>
      </c>
      <c r="AV4">
        <f>STDEV(Coordination!CB:CB)</f>
        <v>5.8938595261847374E-2</v>
      </c>
      <c r="AX4" t="s">
        <v>112</v>
      </c>
      <c r="AY4">
        <f>AVERAGE(Cycle!$K$2:$K$60)</f>
        <v>5.2685185185185182E-2</v>
      </c>
      <c r="AZ4">
        <f>STDEV(Cycle!$K$2:$K$60)</f>
        <v>1.1924011092375713E-2</v>
      </c>
      <c r="BA4" t="s">
        <v>113</v>
      </c>
      <c r="BB4">
        <f>AVERAGE(Cycle!$L$2:$L$60)</f>
        <v>5.4622641509433974E-2</v>
      </c>
      <c r="BC4">
        <f>STDEV(Cycle!$L$2:$L$60)</f>
        <v>1.3186861781996274E-2</v>
      </c>
      <c r="BD4" t="s">
        <v>114</v>
      </c>
      <c r="BE4">
        <f>AVERAGE(Cycle!$M$2:$M$58)</f>
        <v>7.5681818181818197E-2</v>
      </c>
      <c r="BF4">
        <f>STDEV(Cycle!$M$2:$M$58)</f>
        <v>1.6656268779068971E-2</v>
      </c>
      <c r="BG4" t="s">
        <v>115</v>
      </c>
      <c r="BH4">
        <f>AVERAGE(Cycle!$N$2:$N$57)</f>
        <v>6.7717391304347826E-2</v>
      </c>
      <c r="BI4">
        <f>STDEV(Cycle!$N$2:$N$57)</f>
        <v>1.937084067868591E-2</v>
      </c>
      <c r="BO4" t="s">
        <v>36</v>
      </c>
      <c r="BS4" t="s">
        <v>208</v>
      </c>
      <c r="BT4">
        <v>783</v>
      </c>
      <c r="BU4">
        <v>37.590014402304369</v>
      </c>
      <c r="BV4">
        <v>3.915</v>
      </c>
      <c r="BX4" t="s">
        <v>142</v>
      </c>
      <c r="BY4">
        <f>AVERAGE(Cycle!DE:DE)</f>
        <v>34.714380269935823</v>
      </c>
      <c r="BZ4">
        <f>STDEV(Cycle!DE:DE)</f>
        <v>40.342902769691449</v>
      </c>
      <c r="CA4" t="s">
        <v>145</v>
      </c>
      <c r="CB4">
        <f>AVERAGE(Cycle!DH:DH)</f>
        <v>32.954254864632219</v>
      </c>
      <c r="CC4">
        <f>STDEV(Cycle!DH:DH)</f>
        <v>39.53448273541224</v>
      </c>
      <c r="CD4" t="s">
        <v>148</v>
      </c>
      <c r="CE4">
        <f>AVERAGE(Cycle!DK:DK)</f>
        <v>2.5837350780532597</v>
      </c>
      <c r="CF4">
        <f>STDEV(Cycle!DK:DK)</f>
        <v>13.453821104117994</v>
      </c>
      <c r="CG4" t="s">
        <v>151</v>
      </c>
      <c r="CH4">
        <f>AVERAGE(Cycle!DN:DN)</f>
        <v>3.2777204449031072</v>
      </c>
      <c r="CI4">
        <f>STDEV(Cycle!DN:DN)</f>
        <v>15.308689688214102</v>
      </c>
      <c r="CK4" t="s">
        <v>154</v>
      </c>
      <c r="CL4">
        <f>AVERAGE(Cycle!DR:DR)</f>
        <v>65.413686051980747</v>
      </c>
      <c r="CM4">
        <f>STDEV(Cycle!DR:DR)</f>
        <v>24.3243069683902</v>
      </c>
      <c r="CN4" t="s">
        <v>157</v>
      </c>
      <c r="CO4">
        <f>AVERAGE(Cycle!DU:DU)</f>
        <v>64.955722968663522</v>
      </c>
      <c r="CP4">
        <f>STDEV(Cycle!DU:DU)</f>
        <v>23.153187540572947</v>
      </c>
      <c r="CQ4" t="s">
        <v>160</v>
      </c>
      <c r="CR4">
        <f>AVERAGE(Cycle!DX:DX)</f>
        <v>48.299321465051108</v>
      </c>
      <c r="CS4">
        <f>STDEV(Cycle!DX:DX)</f>
        <v>15.983289756342092</v>
      </c>
      <c r="CT4" t="s">
        <v>163</v>
      </c>
      <c r="CU4">
        <f>AVERAGE(Cycle!EA:EA)</f>
        <v>47.274156332450872</v>
      </c>
      <c r="CV4">
        <f>STDEV(Cycle!EA:EA)</f>
        <v>16.436660228908753</v>
      </c>
      <c r="CX4" t="s">
        <v>184</v>
      </c>
      <c r="CY4">
        <f>AVERAGE(Cycle!BX:BX)/200</f>
        <v>1.9444444444444445E-2</v>
      </c>
      <c r="CZ4">
        <f>STDEV(Cycle!BX:BX)/200</f>
        <v>2.2709541396519914E-2</v>
      </c>
      <c r="DA4" t="s">
        <v>185</v>
      </c>
      <c r="DB4">
        <f>AVERAGE(Cycle!CB:CB)/200</f>
        <v>1.6132075471698114E-2</v>
      </c>
      <c r="DC4">
        <f>STDEV(Cycle!CB:CB)/200</f>
        <v>1.9181358875269675E-2</v>
      </c>
      <c r="DD4" t="s">
        <v>186</v>
      </c>
      <c r="DE4">
        <f>AVERAGE(Cycle!CF:CF)/200</f>
        <v>1.3636363636363635E-3</v>
      </c>
      <c r="DF4">
        <f>STDEV(Cycle!CF:CF)/200</f>
        <v>6.1345036723889825E-3</v>
      </c>
      <c r="DG4" t="s">
        <v>187</v>
      </c>
      <c r="DH4">
        <f>AVERAGE(Cycle!CJ:CJ)/200</f>
        <v>1.3043478260869564E-3</v>
      </c>
      <c r="DI4">
        <f>STDEV(Cycle!CJ:CJ)/200</f>
        <v>6.0032197480181558E-3</v>
      </c>
      <c r="DK4" t="s">
        <v>200</v>
      </c>
      <c r="DL4">
        <f>AVERAGE(Cycle!CO:CO)/200</f>
        <v>8.9553571428571427E-2</v>
      </c>
      <c r="DM4">
        <f>STDEV(Cycle!CO:CO)/200</f>
        <v>3.9234455934389262E-2</v>
      </c>
      <c r="DN4" t="s">
        <v>201</v>
      </c>
      <c r="DO4">
        <f>AVERAGE(Cycle!CS:CS)/200</f>
        <v>8.6574074074074067E-2</v>
      </c>
      <c r="DP4">
        <f>STDEV(Cycle!CS:CS)/200</f>
        <v>3.7515079660806715E-2</v>
      </c>
      <c r="DQ4" t="s">
        <v>202</v>
      </c>
      <c r="DR4">
        <f>AVERAGE(Cycle!CW:CW)/200</f>
        <v>7.0777777777777773E-2</v>
      </c>
      <c r="DS4">
        <f>STDEV(Cycle!CW:CW)/200</f>
        <v>3.4061367671847344E-2</v>
      </c>
      <c r="DT4" t="s">
        <v>203</v>
      </c>
      <c r="DU4">
        <f>AVERAGE(Cycle!DA:DA)/200</f>
        <v>6.8404255319148927E-2</v>
      </c>
      <c r="DV4">
        <f>STDEV(Cycle!DA:DA)/200</f>
        <v>2.9911216141505013E-2</v>
      </c>
    </row>
    <row r="5" spans="1:126" x14ac:dyDescent="0.25">
      <c r="A5">
        <v>28</v>
      </c>
      <c r="F5" t="s">
        <v>22</v>
      </c>
      <c r="J5" t="s">
        <v>300</v>
      </c>
      <c r="K5">
        <v>0.5</v>
      </c>
      <c r="M5" t="s">
        <v>291</v>
      </c>
      <c r="N5">
        <v>21</v>
      </c>
      <c r="O5">
        <f xml:space="preserve"> (N5/N$2)*100</f>
        <v>10.5</v>
      </c>
      <c r="AX5" t="s">
        <v>116</v>
      </c>
      <c r="AY5">
        <f>AVERAGE(Cycle!$P$2:$P$61)</f>
        <v>0.13357142857142862</v>
      </c>
      <c r="AZ5">
        <f>STDEV(Cycle!$P$2:$P$61)</f>
        <v>2.7972621122581996E-2</v>
      </c>
      <c r="BA5" t="s">
        <v>117</v>
      </c>
      <c r="BB5">
        <f>AVERAGE(Cycle!$Q$2:$Q$60)</f>
        <v>0.1312962962962963</v>
      </c>
      <c r="BC5">
        <f>STDEV(Cycle!$Q$2:$Q$60)</f>
        <v>2.5682847686131736E-2</v>
      </c>
      <c r="BD5" t="s">
        <v>118</v>
      </c>
      <c r="BE5">
        <f>AVERAGE(Cycle!$R$2:$R$58)</f>
        <v>0.13944444444444443</v>
      </c>
      <c r="BF5">
        <f>STDEV(Cycle!$R$2:$R$58)</f>
        <v>2.985233016301438E-2</v>
      </c>
      <c r="BG5" t="s">
        <v>119</v>
      </c>
      <c r="BH5">
        <f>AVERAGE(Cycle!$S$2:$S$58)</f>
        <v>0.14329787234042551</v>
      </c>
      <c r="BI5">
        <f>STDEV(Cycle!$S$2:$S$58)</f>
        <v>3.3236252400587175E-2</v>
      </c>
      <c r="BO5" t="s">
        <v>32</v>
      </c>
      <c r="BP5">
        <f>AVERAGE(Cycle!BI:BI)</f>
        <v>3.4998640000000001</v>
      </c>
      <c r="BQ5">
        <f>STDEV(Cycle!BI:BI)</f>
        <v>0.77879701085632747</v>
      </c>
      <c r="BS5" t="s">
        <v>209</v>
      </c>
      <c r="BT5">
        <v>949</v>
      </c>
      <c r="BU5">
        <v>45.559289486317809</v>
      </c>
      <c r="BV5">
        <v>4.7450000000000001</v>
      </c>
    </row>
    <row r="6" spans="1:126" x14ac:dyDescent="0.25">
      <c r="A6">
        <v>29</v>
      </c>
      <c r="B6" s="2">
        <v>1</v>
      </c>
      <c r="J6" t="s">
        <v>301</v>
      </c>
      <c r="K6">
        <v>0.5</v>
      </c>
      <c r="M6" t="s">
        <v>292</v>
      </c>
      <c r="N6">
        <v>2</v>
      </c>
      <c r="O6">
        <f xml:space="preserve"> (N6/N$2)*100</f>
        <v>1</v>
      </c>
      <c r="AX6" t="s">
        <v>120</v>
      </c>
      <c r="AY6">
        <f>AVERAGE(Cycle!$U$2:$U$60)</f>
        <v>0.18481481481481479</v>
      </c>
      <c r="AZ6">
        <f>STDEV(Cycle!$U$2:$U$60)</f>
        <v>2.709109306672523E-2</v>
      </c>
      <c r="BA6" t="s">
        <v>121</v>
      </c>
      <c r="BB6">
        <f>AVERAGE(Cycle!$V$2:$V$60)</f>
        <v>0.185</v>
      </c>
      <c r="BC6">
        <f>STDEV(Cycle!$V$2:$V$60)</f>
        <v>2.5795050210933999E-2</v>
      </c>
      <c r="BD6" t="s">
        <v>122</v>
      </c>
      <c r="BE6">
        <f>AVERAGE(Cycle!$W$2:$W$58)</f>
        <v>0.21477272727272725</v>
      </c>
      <c r="BF6">
        <f>STDEV(Cycle!$W$2:$W$58)</f>
        <v>3.0915386126745145E-2</v>
      </c>
      <c r="BG6" t="s">
        <v>123</v>
      </c>
      <c r="BH6">
        <f>AVERAGE(Cycle!$X$2:$X$57)</f>
        <v>0.21108695652173912</v>
      </c>
      <c r="BI6">
        <f>STDEV(Cycle!$X$2:$X$57)</f>
        <v>3.4990681989452134E-2</v>
      </c>
      <c r="BO6" t="s">
        <v>33</v>
      </c>
      <c r="BP6">
        <f>AVERAGE(Cycle!BJ:BJ)</f>
        <v>3.3570625000000001</v>
      </c>
      <c r="BQ6">
        <f>STDEV(Cycle!BJ:BJ)</f>
        <v>0.79431722261433468</v>
      </c>
      <c r="BS6" t="s">
        <v>210</v>
      </c>
      <c r="BT6">
        <v>286</v>
      </c>
      <c r="BU6">
        <v>13.730196831493039</v>
      </c>
      <c r="BV6">
        <v>1.43</v>
      </c>
    </row>
    <row r="7" spans="1:126" x14ac:dyDescent="0.25">
      <c r="A7">
        <v>30</v>
      </c>
      <c r="B7" s="2">
        <v>1</v>
      </c>
      <c r="M7" t="s">
        <v>293</v>
      </c>
      <c r="N7">
        <v>82</v>
      </c>
      <c r="O7">
        <f xml:space="preserve"> (N7/N$2)*100</f>
        <v>41</v>
      </c>
      <c r="AX7" t="s">
        <v>23</v>
      </c>
      <c r="AY7">
        <f>AVERAGE(Cycle!Z:Z)</f>
        <v>11.911169053578767</v>
      </c>
      <c r="AZ7">
        <f>STDEV(Cycle!Z:Z)</f>
        <v>3.3099930503570358</v>
      </c>
      <c r="BA7" t="s">
        <v>24</v>
      </c>
      <c r="BB7">
        <f>AVERAGE(Cycle!AA:AA)</f>
        <v>12.037514100009771</v>
      </c>
      <c r="BC7">
        <f>STDEV(Cycle!AA:AA)</f>
        <v>3.5452696143002389</v>
      </c>
      <c r="BD7" t="s">
        <v>25</v>
      </c>
      <c r="BE7">
        <f>AVERAGE(Cycle!AB:AB)</f>
        <v>13.983570281677368</v>
      </c>
      <c r="BF7">
        <f>STDEV(Cycle!AB:AB)</f>
        <v>3.9498502854905544</v>
      </c>
      <c r="BG7" t="s">
        <v>26</v>
      </c>
      <c r="BH7">
        <f>AVERAGE(Cycle!AC:AC)</f>
        <v>13.564436530110129</v>
      </c>
      <c r="BI7">
        <f>STDEV(Cycle!AC:AC)</f>
        <v>4.0839764017834552</v>
      </c>
      <c r="BO7" t="s">
        <v>39</v>
      </c>
      <c r="BS7" t="s">
        <v>211</v>
      </c>
      <c r="BT7">
        <v>2083</v>
      </c>
    </row>
    <row r="8" spans="1:126" x14ac:dyDescent="0.25">
      <c r="A8">
        <v>31</v>
      </c>
      <c r="B8" s="2">
        <v>1</v>
      </c>
      <c r="M8" t="s">
        <v>294</v>
      </c>
      <c r="N8">
        <v>2</v>
      </c>
      <c r="O8">
        <f xml:space="preserve"> (N8/N$2)*100</f>
        <v>1</v>
      </c>
      <c r="AX8" t="s">
        <v>136</v>
      </c>
      <c r="AY8">
        <f>AVERAGE(Cycle!$AJ$2:$AJ$60)</f>
        <v>5.5277412264932719</v>
      </c>
      <c r="AZ8">
        <f>STDEV(Cycle!$AJ$2:$AJ$60)</f>
        <v>0.83676945749434517</v>
      </c>
      <c r="BA8" t="s">
        <v>137</v>
      </c>
      <c r="BB8">
        <f>AVERAGE(Cycle!$AK$2:$AK$60)</f>
        <v>5.5085530775754847</v>
      </c>
      <c r="BC8">
        <f>STDEV(Cycle!$AK$2:$AK$60)</f>
        <v>0.76752933038082138</v>
      </c>
      <c r="BD8" t="s">
        <v>138</v>
      </c>
      <c r="BE8">
        <f>AVERAGE(Cycle!$AL$2:$AL$58)</f>
        <v>4.764743177941333</v>
      </c>
      <c r="BF8">
        <f>STDEV(Cycle!$AL$2:$AL$58)</f>
        <v>0.79892703332030579</v>
      </c>
      <c r="BG8" t="s">
        <v>139</v>
      </c>
      <c r="BH8">
        <f>AVERAGE(Cycle!$AM$2:$AM$57)</f>
        <v>4.9155492661148079</v>
      </c>
      <c r="BI8">
        <f>STDEV(Cycle!$AM$2:$AM$57)</f>
        <v>1.1900033030045394</v>
      </c>
      <c r="BO8" t="s">
        <v>40</v>
      </c>
      <c r="BP8">
        <f>AVERAGE(Cycle!BL:BL)</f>
        <v>6.535481114986653</v>
      </c>
      <c r="BQ8">
        <f>STDEV(Cycle!BL:BL)</f>
        <v>4.2734661784449699</v>
      </c>
    </row>
    <row r="9" spans="1:126" x14ac:dyDescent="0.25">
      <c r="A9">
        <v>32</v>
      </c>
      <c r="B9" s="2">
        <v>1</v>
      </c>
      <c r="M9" t="s">
        <v>282</v>
      </c>
      <c r="N9">
        <v>36</v>
      </c>
      <c r="O9">
        <f xml:space="preserve"> (N9/N$2)*100</f>
        <v>18</v>
      </c>
      <c r="AX9" t="s">
        <v>128</v>
      </c>
      <c r="AY9">
        <v>5.2884615384615383</v>
      </c>
      <c r="BA9" t="s">
        <v>129</v>
      </c>
      <c r="BB9">
        <v>5.2884615384615383</v>
      </c>
      <c r="BD9" t="s">
        <v>130</v>
      </c>
      <c r="BE9">
        <v>4.39121756487026</v>
      </c>
      <c r="BG9" t="s">
        <v>131</v>
      </c>
      <c r="BH9">
        <v>4.8458149779735686</v>
      </c>
      <c r="BO9" t="s">
        <v>41</v>
      </c>
      <c r="BP9">
        <f>AVERAGE(Cycle!BM:BM)</f>
        <v>6.3359899287503456</v>
      </c>
      <c r="BQ9">
        <f>STDEV(Cycle!BM:BM)</f>
        <v>3.8720348496312558</v>
      </c>
    </row>
    <row r="10" spans="1:126" x14ac:dyDescent="0.25">
      <c r="A10">
        <v>33</v>
      </c>
      <c r="B10" s="2">
        <v>1</v>
      </c>
      <c r="AX10" t="s">
        <v>91</v>
      </c>
      <c r="AY10">
        <f>AVERAGE(Cycle!$AV$2:$AV$56)</f>
        <v>28.711423199938768</v>
      </c>
      <c r="AZ10">
        <f>STDEV(Cycle!$AV$2:$AV$56)</f>
        <v>6.6714175732574912</v>
      </c>
      <c r="BA10" t="s">
        <v>92</v>
      </c>
      <c r="BB10">
        <f>AVERAGE(Cycle!$AW$2:$AW$56)</f>
        <v>29.515502158223637</v>
      </c>
      <c r="BC10">
        <f>STDEV(Cycle!$AW$2:$AW$56)</f>
        <v>6.9092072933897315</v>
      </c>
      <c r="BD10" t="s">
        <v>93</v>
      </c>
      <c r="BE10">
        <f>AVERAGE(Cycle!$AX$2:$AX$56)</f>
        <v>35.32548743411175</v>
      </c>
      <c r="BF10">
        <f>STDEV(Cycle!$AX$2:$AX$56)</f>
        <v>7.4285031624766251</v>
      </c>
      <c r="BG10" t="s">
        <v>94</v>
      </c>
      <c r="BH10">
        <f>AVERAGE(Cycle!$AY$2:$AY$56)</f>
        <v>32.266624095841657</v>
      </c>
      <c r="BI10">
        <f>STDEV(Cycle!$AY$2:$AY$56)</f>
        <v>10.108268277204175</v>
      </c>
      <c r="BO10" t="s">
        <v>326</v>
      </c>
    </row>
    <row r="11" spans="1:126" x14ac:dyDescent="0.25">
      <c r="A11">
        <v>34</v>
      </c>
      <c r="B11" s="2">
        <v>1</v>
      </c>
      <c r="AX11" t="s">
        <v>95</v>
      </c>
      <c r="AY11">
        <f>AVERAGE(Cycle!$BA$2:$BA$56)</f>
        <v>71.288576800061222</v>
      </c>
      <c r="AZ11">
        <f>STDEV(Cycle!$BA$2:$BA$56)</f>
        <v>6.6714175732575134</v>
      </c>
      <c r="BA11" t="s">
        <v>96</v>
      </c>
      <c r="BB11">
        <f>AVERAGE(Cycle!$BB$2:$BB$56)</f>
        <v>70.48449784177636</v>
      </c>
      <c r="BC11">
        <f>STDEV(Cycle!$BB$2:$BB$56)</f>
        <v>6.9092072933897573</v>
      </c>
      <c r="BD11" t="s">
        <v>97</v>
      </c>
      <c r="BE11">
        <f>AVERAGE(Cycle!$BC$2:$BC$56)</f>
        <v>64.674512565888264</v>
      </c>
      <c r="BF11">
        <f>STDEV(Cycle!$BC$2:$BC$56)</f>
        <v>7.4285031624766136</v>
      </c>
      <c r="BG11" t="s">
        <v>98</v>
      </c>
      <c r="BH11">
        <f>AVERAGE(Cycle!$BD$2:$BD$56)</f>
        <v>67.733375904158336</v>
      </c>
      <c r="BI11">
        <f>STDEV(Cycle!$BD$2:$BD$56)</f>
        <v>10.108268277204264</v>
      </c>
      <c r="BO11" t="s">
        <v>327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35</v>
      </c>
      <c r="B12" s="2">
        <v>1</v>
      </c>
      <c r="BO12" t="s">
        <v>328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36</v>
      </c>
      <c r="B13" s="2">
        <v>1</v>
      </c>
      <c r="BO13" t="s">
        <v>44</v>
      </c>
    </row>
    <row r="14" spans="1:126" x14ac:dyDescent="0.25">
      <c r="A14">
        <v>37</v>
      </c>
      <c r="B14" s="2">
        <v>1</v>
      </c>
      <c r="BO14" t="s">
        <v>45</v>
      </c>
      <c r="BP14">
        <f>AVERAGE(Cycle!BO:BO)</f>
        <v>11.24366944930814</v>
      </c>
      <c r="BQ14">
        <f>STDEV(Cycle!BO:BO)</f>
        <v>6.7175942109325071</v>
      </c>
    </row>
    <row r="15" spans="1:126" x14ac:dyDescent="0.25">
      <c r="A15">
        <v>38</v>
      </c>
      <c r="B15" s="2">
        <v>1</v>
      </c>
      <c r="BO15" t="s">
        <v>46</v>
      </c>
      <c r="BP15">
        <f>AVERAGE(Cycle!BP:BP)</f>
        <v>11.185657735632175</v>
      </c>
      <c r="BQ15">
        <f>STDEV(Cycle!BP:BP)</f>
        <v>7.6714589319465691</v>
      </c>
    </row>
    <row r="16" spans="1:126" x14ac:dyDescent="0.25">
      <c r="A16">
        <v>39</v>
      </c>
      <c r="B16" s="2">
        <v>1</v>
      </c>
    </row>
    <row r="17" spans="1:5" x14ac:dyDescent="0.25">
      <c r="A17">
        <v>40</v>
      </c>
      <c r="B17" s="2">
        <v>1</v>
      </c>
    </row>
    <row r="18" spans="1:5" x14ac:dyDescent="0.25">
      <c r="A18">
        <v>41</v>
      </c>
      <c r="B18" s="2">
        <v>1</v>
      </c>
    </row>
    <row r="19" spans="1:5" x14ac:dyDescent="0.25">
      <c r="A19">
        <v>42</v>
      </c>
      <c r="B19" s="2">
        <v>1</v>
      </c>
    </row>
    <row r="20" spans="1:5" x14ac:dyDescent="0.25">
      <c r="A20">
        <v>43</v>
      </c>
      <c r="B20" s="2">
        <v>1</v>
      </c>
    </row>
    <row r="21" spans="1:5" x14ac:dyDescent="0.25">
      <c r="A21">
        <v>44</v>
      </c>
      <c r="B21" s="2">
        <v>1</v>
      </c>
    </row>
    <row r="22" spans="1:5" x14ac:dyDescent="0.25">
      <c r="A22">
        <v>45</v>
      </c>
      <c r="B22" s="2">
        <v>1</v>
      </c>
    </row>
    <row r="23" spans="1:5" x14ac:dyDescent="0.25">
      <c r="A23">
        <v>46</v>
      </c>
      <c r="B23" s="2">
        <v>1</v>
      </c>
    </row>
    <row r="24" spans="1:5" x14ac:dyDescent="0.25">
      <c r="A24">
        <v>47</v>
      </c>
      <c r="B24" s="2">
        <v>1</v>
      </c>
      <c r="C24" s="3">
        <v>2</v>
      </c>
    </row>
    <row r="25" spans="1:5" x14ac:dyDescent="0.25">
      <c r="A25">
        <v>48</v>
      </c>
      <c r="B25" s="2">
        <v>1</v>
      </c>
      <c r="C25" s="3">
        <v>2</v>
      </c>
    </row>
    <row r="26" spans="1:5" x14ac:dyDescent="0.25">
      <c r="A26">
        <v>49</v>
      </c>
      <c r="B26" s="2">
        <v>1</v>
      </c>
      <c r="C26" s="3">
        <v>2</v>
      </c>
    </row>
    <row r="27" spans="1:5" x14ac:dyDescent="0.25">
      <c r="A27">
        <v>50</v>
      </c>
      <c r="B27" s="2">
        <v>1</v>
      </c>
      <c r="C27" s="3">
        <v>2</v>
      </c>
    </row>
    <row r="28" spans="1:5" x14ac:dyDescent="0.25">
      <c r="A28">
        <v>51</v>
      </c>
      <c r="B28" s="2">
        <v>1</v>
      </c>
      <c r="C28" s="3">
        <v>2</v>
      </c>
    </row>
    <row r="29" spans="1:5" x14ac:dyDescent="0.25">
      <c r="A29">
        <v>52</v>
      </c>
      <c r="B29" s="2">
        <v>1</v>
      </c>
      <c r="C29" s="3">
        <v>2</v>
      </c>
      <c r="E29" s="4">
        <v>4</v>
      </c>
    </row>
    <row r="30" spans="1:5" x14ac:dyDescent="0.25">
      <c r="A30">
        <v>53</v>
      </c>
      <c r="B30" s="2">
        <v>1</v>
      </c>
      <c r="C30" s="3">
        <v>2</v>
      </c>
      <c r="E30" s="4">
        <v>4</v>
      </c>
    </row>
    <row r="31" spans="1:5" x14ac:dyDescent="0.25">
      <c r="A31">
        <v>54</v>
      </c>
      <c r="B31" s="2">
        <v>1</v>
      </c>
      <c r="C31" s="3">
        <v>2</v>
      </c>
      <c r="E31" s="4">
        <v>4</v>
      </c>
    </row>
    <row r="32" spans="1:5" x14ac:dyDescent="0.25">
      <c r="A32">
        <v>55</v>
      </c>
      <c r="B32" s="2">
        <v>1</v>
      </c>
      <c r="C32" s="3">
        <v>2</v>
      </c>
      <c r="E32" s="4">
        <v>4</v>
      </c>
    </row>
    <row r="33" spans="1:5" x14ac:dyDescent="0.25">
      <c r="A33">
        <v>56</v>
      </c>
      <c r="B33" s="2">
        <v>1</v>
      </c>
      <c r="C33" s="3">
        <v>2</v>
      </c>
      <c r="E33" s="4">
        <v>4</v>
      </c>
    </row>
    <row r="34" spans="1:5" x14ac:dyDescent="0.25">
      <c r="A34">
        <v>57</v>
      </c>
      <c r="B34" s="2">
        <v>1</v>
      </c>
      <c r="C34" s="3">
        <v>2</v>
      </c>
      <c r="E34" s="4">
        <v>4</v>
      </c>
    </row>
    <row r="35" spans="1:5" x14ac:dyDescent="0.25">
      <c r="A35">
        <v>58</v>
      </c>
      <c r="B35" s="2">
        <v>1</v>
      </c>
      <c r="C35" s="3">
        <v>2</v>
      </c>
      <c r="E35" s="4">
        <v>4</v>
      </c>
    </row>
    <row r="36" spans="1:5" x14ac:dyDescent="0.25">
      <c r="A36">
        <v>59</v>
      </c>
      <c r="B36" s="2">
        <v>1</v>
      </c>
      <c r="C36" s="3">
        <v>2</v>
      </c>
      <c r="E36" s="4">
        <v>4</v>
      </c>
    </row>
    <row r="37" spans="1:5" x14ac:dyDescent="0.25">
      <c r="A37">
        <v>60</v>
      </c>
      <c r="B37" s="2">
        <v>1</v>
      </c>
      <c r="C37" s="3">
        <v>2</v>
      </c>
      <c r="E37" s="4">
        <v>4</v>
      </c>
    </row>
    <row r="38" spans="1:5" x14ac:dyDescent="0.25">
      <c r="A38">
        <v>61</v>
      </c>
      <c r="B38" s="2">
        <v>1</v>
      </c>
      <c r="C38" s="3">
        <v>2</v>
      </c>
      <c r="E38" s="4">
        <v>4</v>
      </c>
    </row>
    <row r="39" spans="1:5" x14ac:dyDescent="0.25">
      <c r="A39">
        <v>62</v>
      </c>
      <c r="B39" s="2">
        <v>1</v>
      </c>
      <c r="C39" s="3">
        <v>2</v>
      </c>
      <c r="E39" s="4">
        <v>4</v>
      </c>
    </row>
    <row r="40" spans="1:5" x14ac:dyDescent="0.25">
      <c r="A40">
        <v>63</v>
      </c>
      <c r="B40" s="2">
        <v>1</v>
      </c>
      <c r="C40" s="3">
        <v>2</v>
      </c>
      <c r="E40" s="4">
        <v>4</v>
      </c>
    </row>
    <row r="41" spans="1:5" x14ac:dyDescent="0.25">
      <c r="A41">
        <v>64</v>
      </c>
      <c r="C41" s="3">
        <v>2</v>
      </c>
      <c r="E41" s="4">
        <v>4</v>
      </c>
    </row>
    <row r="42" spans="1:5" x14ac:dyDescent="0.25">
      <c r="A42">
        <v>65</v>
      </c>
      <c r="C42" s="3">
        <v>2</v>
      </c>
      <c r="E42" s="4">
        <v>4</v>
      </c>
    </row>
    <row r="43" spans="1:5" x14ac:dyDescent="0.25">
      <c r="A43">
        <v>66</v>
      </c>
      <c r="C43" s="3">
        <v>2</v>
      </c>
      <c r="E43" s="4">
        <v>4</v>
      </c>
    </row>
    <row r="44" spans="1:5" x14ac:dyDescent="0.25">
      <c r="A44">
        <v>67</v>
      </c>
      <c r="C44" s="3">
        <v>2</v>
      </c>
      <c r="E44" s="4">
        <v>4</v>
      </c>
    </row>
    <row r="45" spans="1:5" x14ac:dyDescent="0.25">
      <c r="A45">
        <v>68</v>
      </c>
      <c r="C45" s="3">
        <v>2</v>
      </c>
      <c r="E45" s="4">
        <v>4</v>
      </c>
    </row>
    <row r="46" spans="1:5" x14ac:dyDescent="0.25">
      <c r="A46">
        <v>69</v>
      </c>
      <c r="C46" s="3">
        <v>2</v>
      </c>
      <c r="E46" s="4">
        <v>4</v>
      </c>
    </row>
    <row r="47" spans="1:5" x14ac:dyDescent="0.25">
      <c r="A47">
        <v>70</v>
      </c>
      <c r="C47" s="3">
        <v>2</v>
      </c>
      <c r="E47" s="4">
        <v>4</v>
      </c>
    </row>
    <row r="48" spans="1:5" x14ac:dyDescent="0.25">
      <c r="A48">
        <v>71</v>
      </c>
      <c r="B48" s="2">
        <v>1</v>
      </c>
      <c r="C48" s="3">
        <v>2</v>
      </c>
      <c r="E48" s="4">
        <v>4</v>
      </c>
    </row>
    <row r="49" spans="1:5" x14ac:dyDescent="0.25">
      <c r="A49">
        <v>72</v>
      </c>
      <c r="B49" s="2">
        <v>1</v>
      </c>
      <c r="C49" s="3">
        <v>2</v>
      </c>
      <c r="E49" s="4">
        <v>4</v>
      </c>
    </row>
    <row r="50" spans="1:5" x14ac:dyDescent="0.25">
      <c r="A50">
        <v>73</v>
      </c>
      <c r="B50" s="2">
        <v>1</v>
      </c>
      <c r="C50" s="3">
        <v>2</v>
      </c>
      <c r="E50" s="4">
        <v>4</v>
      </c>
    </row>
    <row r="51" spans="1:5" x14ac:dyDescent="0.25">
      <c r="A51">
        <v>74</v>
      </c>
      <c r="B51" s="2">
        <v>1</v>
      </c>
      <c r="D51" s="5">
        <v>3</v>
      </c>
      <c r="E51" s="4">
        <v>4</v>
      </c>
    </row>
    <row r="52" spans="1:5" x14ac:dyDescent="0.25">
      <c r="A52">
        <v>75</v>
      </c>
      <c r="B52" s="2">
        <v>1</v>
      </c>
      <c r="D52" s="5">
        <v>3</v>
      </c>
      <c r="E52" s="4">
        <v>4</v>
      </c>
    </row>
    <row r="53" spans="1:5" x14ac:dyDescent="0.25">
      <c r="A53">
        <v>76</v>
      </c>
      <c r="B53" s="2">
        <v>1</v>
      </c>
      <c r="D53" s="5">
        <v>3</v>
      </c>
      <c r="E53" s="4">
        <v>4</v>
      </c>
    </row>
    <row r="54" spans="1:5" x14ac:dyDescent="0.25">
      <c r="A54">
        <v>77</v>
      </c>
      <c r="B54" s="2">
        <v>1</v>
      </c>
      <c r="D54" s="5">
        <v>3</v>
      </c>
      <c r="E54" s="4">
        <v>4</v>
      </c>
    </row>
    <row r="55" spans="1:5" x14ac:dyDescent="0.25">
      <c r="A55">
        <v>78</v>
      </c>
      <c r="B55" s="2">
        <v>1</v>
      </c>
      <c r="D55" s="5">
        <v>3</v>
      </c>
      <c r="E55" s="4">
        <v>4</v>
      </c>
    </row>
    <row r="56" spans="1:5" x14ac:dyDescent="0.25">
      <c r="A56">
        <v>79</v>
      </c>
      <c r="B56" s="2">
        <v>1</v>
      </c>
      <c r="D56" s="5">
        <v>3</v>
      </c>
      <c r="E56" s="4">
        <v>4</v>
      </c>
    </row>
    <row r="57" spans="1:5" x14ac:dyDescent="0.25">
      <c r="A57">
        <v>80</v>
      </c>
      <c r="B57" s="2">
        <v>1</v>
      </c>
      <c r="D57" s="5">
        <v>3</v>
      </c>
      <c r="E57" s="4">
        <v>4</v>
      </c>
    </row>
    <row r="58" spans="1:5" x14ac:dyDescent="0.25">
      <c r="A58">
        <v>81</v>
      </c>
      <c r="B58" s="2">
        <v>1</v>
      </c>
      <c r="D58" s="5">
        <v>3</v>
      </c>
      <c r="E58" s="4">
        <v>4</v>
      </c>
    </row>
    <row r="59" spans="1:5" x14ac:dyDescent="0.25">
      <c r="A59">
        <v>82</v>
      </c>
      <c r="B59" s="2">
        <v>1</v>
      </c>
      <c r="D59" s="5">
        <v>3</v>
      </c>
      <c r="E59" s="4">
        <v>4</v>
      </c>
    </row>
    <row r="60" spans="1:5" x14ac:dyDescent="0.25">
      <c r="A60">
        <v>83</v>
      </c>
      <c r="B60" s="2">
        <v>1</v>
      </c>
      <c r="D60" s="5">
        <v>3</v>
      </c>
      <c r="E60" s="4">
        <v>4</v>
      </c>
    </row>
    <row r="61" spans="1:5" x14ac:dyDescent="0.25">
      <c r="A61">
        <v>84</v>
      </c>
      <c r="B61" s="2">
        <v>1</v>
      </c>
      <c r="D61" s="5">
        <v>3</v>
      </c>
      <c r="E61" s="4">
        <v>4</v>
      </c>
    </row>
    <row r="62" spans="1:5" x14ac:dyDescent="0.25">
      <c r="A62">
        <v>85</v>
      </c>
      <c r="B62" s="2">
        <v>1</v>
      </c>
      <c r="D62" s="5">
        <v>3</v>
      </c>
      <c r="E62" s="4">
        <v>4</v>
      </c>
    </row>
    <row r="63" spans="1:5" x14ac:dyDescent="0.25">
      <c r="A63">
        <v>86</v>
      </c>
      <c r="B63" s="2">
        <v>1</v>
      </c>
      <c r="D63" s="5">
        <v>3</v>
      </c>
      <c r="E63" s="4">
        <v>4</v>
      </c>
    </row>
    <row r="64" spans="1:5" x14ac:dyDescent="0.25">
      <c r="A64">
        <v>87</v>
      </c>
      <c r="B64" s="2">
        <v>1</v>
      </c>
      <c r="D64" s="5">
        <v>3</v>
      </c>
    </row>
    <row r="65" spans="1:5" x14ac:dyDescent="0.25">
      <c r="A65">
        <v>88</v>
      </c>
      <c r="B65" s="2">
        <v>1</v>
      </c>
      <c r="D65" s="5">
        <v>3</v>
      </c>
    </row>
    <row r="66" spans="1:5" x14ac:dyDescent="0.25">
      <c r="A66">
        <v>89</v>
      </c>
      <c r="B66" s="2">
        <v>1</v>
      </c>
      <c r="D66" s="5">
        <v>3</v>
      </c>
    </row>
    <row r="67" spans="1:5" x14ac:dyDescent="0.25">
      <c r="A67">
        <v>90</v>
      </c>
      <c r="B67" s="2">
        <v>1</v>
      </c>
      <c r="C67" s="3">
        <v>2</v>
      </c>
      <c r="D67" s="5">
        <v>3</v>
      </c>
    </row>
    <row r="68" spans="1:5" x14ac:dyDescent="0.25">
      <c r="A68">
        <v>91</v>
      </c>
      <c r="B68" s="2">
        <v>1</v>
      </c>
      <c r="C68" s="3">
        <v>2</v>
      </c>
      <c r="D68" s="5">
        <v>3</v>
      </c>
    </row>
    <row r="69" spans="1:5" x14ac:dyDescent="0.25">
      <c r="A69">
        <v>92</v>
      </c>
      <c r="B69" s="2">
        <v>1</v>
      </c>
      <c r="C69" s="3">
        <v>2</v>
      </c>
      <c r="D69" s="5">
        <v>3</v>
      </c>
    </row>
    <row r="70" spans="1:5" x14ac:dyDescent="0.25">
      <c r="A70">
        <v>93</v>
      </c>
      <c r="B70" s="2">
        <v>1</v>
      </c>
      <c r="C70" s="3">
        <v>2</v>
      </c>
      <c r="D70" s="5">
        <v>3</v>
      </c>
    </row>
    <row r="71" spans="1:5" x14ac:dyDescent="0.25">
      <c r="A71">
        <v>94</v>
      </c>
      <c r="B71" s="2">
        <v>1</v>
      </c>
      <c r="C71" s="3">
        <v>2</v>
      </c>
      <c r="D71" s="5">
        <v>3</v>
      </c>
    </row>
    <row r="72" spans="1:5" x14ac:dyDescent="0.25">
      <c r="A72">
        <v>95</v>
      </c>
      <c r="B72" s="2">
        <v>1</v>
      </c>
      <c r="C72" s="3">
        <v>2</v>
      </c>
      <c r="D72" s="5">
        <v>3</v>
      </c>
    </row>
    <row r="73" spans="1:5" x14ac:dyDescent="0.25">
      <c r="A73">
        <v>96</v>
      </c>
      <c r="B73" s="2">
        <v>1</v>
      </c>
      <c r="C73" s="3">
        <v>2</v>
      </c>
      <c r="D73" s="5">
        <v>3</v>
      </c>
    </row>
    <row r="74" spans="1:5" x14ac:dyDescent="0.25">
      <c r="A74">
        <v>97</v>
      </c>
      <c r="B74" s="2">
        <v>1</v>
      </c>
      <c r="C74" s="3">
        <v>2</v>
      </c>
      <c r="D74" s="5">
        <v>3</v>
      </c>
    </row>
    <row r="75" spans="1:5" x14ac:dyDescent="0.25">
      <c r="A75">
        <v>98</v>
      </c>
      <c r="C75" s="3">
        <v>2</v>
      </c>
      <c r="D75" s="5">
        <v>3</v>
      </c>
    </row>
    <row r="76" spans="1:5" x14ac:dyDescent="0.25">
      <c r="A76">
        <v>99</v>
      </c>
      <c r="C76" s="3">
        <v>2</v>
      </c>
      <c r="D76" s="5">
        <v>3</v>
      </c>
    </row>
    <row r="77" spans="1:5" x14ac:dyDescent="0.25">
      <c r="A77">
        <v>100</v>
      </c>
      <c r="C77" s="3">
        <v>2</v>
      </c>
      <c r="D77" s="5">
        <v>3</v>
      </c>
    </row>
    <row r="78" spans="1:5" x14ac:dyDescent="0.25">
      <c r="A78">
        <v>101</v>
      </c>
      <c r="C78" s="3">
        <v>2</v>
      </c>
      <c r="D78" s="5">
        <v>3</v>
      </c>
    </row>
    <row r="79" spans="1:5" x14ac:dyDescent="0.25">
      <c r="A79">
        <v>102</v>
      </c>
      <c r="C79" s="3">
        <v>2</v>
      </c>
      <c r="D79" s="5">
        <v>3</v>
      </c>
      <c r="E79" s="4">
        <v>4</v>
      </c>
    </row>
    <row r="80" spans="1:5" x14ac:dyDescent="0.25">
      <c r="A80">
        <v>103</v>
      </c>
      <c r="C80" s="3">
        <v>2</v>
      </c>
      <c r="D80" s="5">
        <v>3</v>
      </c>
      <c r="E80" s="4">
        <v>4</v>
      </c>
    </row>
    <row r="81" spans="1:5" x14ac:dyDescent="0.25">
      <c r="A81">
        <v>104</v>
      </c>
      <c r="C81" s="3">
        <v>2</v>
      </c>
      <c r="D81" s="5">
        <v>3</v>
      </c>
      <c r="E81" s="4">
        <v>4</v>
      </c>
    </row>
    <row r="82" spans="1:5" x14ac:dyDescent="0.25">
      <c r="A82">
        <v>105</v>
      </c>
      <c r="C82" s="3">
        <v>2</v>
      </c>
      <c r="D82" s="5">
        <v>3</v>
      </c>
      <c r="E82" s="4">
        <v>4</v>
      </c>
    </row>
    <row r="83" spans="1:5" x14ac:dyDescent="0.25">
      <c r="A83">
        <v>106</v>
      </c>
      <c r="C83" s="3">
        <v>2</v>
      </c>
      <c r="D83" s="5">
        <v>3</v>
      </c>
      <c r="E83" s="4">
        <v>4</v>
      </c>
    </row>
    <row r="84" spans="1:5" x14ac:dyDescent="0.25">
      <c r="A84">
        <v>107</v>
      </c>
      <c r="B84" s="2">
        <v>1</v>
      </c>
      <c r="C84" s="3">
        <v>2</v>
      </c>
      <c r="D84" s="5">
        <v>3</v>
      </c>
      <c r="E84" s="4">
        <v>4</v>
      </c>
    </row>
    <row r="85" spans="1:5" x14ac:dyDescent="0.25">
      <c r="A85">
        <v>108</v>
      </c>
      <c r="B85" s="2">
        <v>1</v>
      </c>
      <c r="C85" s="3">
        <v>2</v>
      </c>
      <c r="D85" s="5">
        <v>3</v>
      </c>
      <c r="E85" s="4">
        <v>4</v>
      </c>
    </row>
    <row r="86" spans="1:5" x14ac:dyDescent="0.25">
      <c r="A86">
        <v>109</v>
      </c>
      <c r="B86" s="2">
        <v>1</v>
      </c>
      <c r="C86" s="3">
        <v>2</v>
      </c>
      <c r="D86" s="5">
        <v>3</v>
      </c>
      <c r="E86" s="4">
        <v>4</v>
      </c>
    </row>
    <row r="87" spans="1:5" x14ac:dyDescent="0.25">
      <c r="A87">
        <v>110</v>
      </c>
      <c r="B87" s="2">
        <v>1</v>
      </c>
      <c r="C87" s="3">
        <v>2</v>
      </c>
      <c r="D87" s="5">
        <v>3</v>
      </c>
      <c r="E87" s="4">
        <v>4</v>
      </c>
    </row>
    <row r="88" spans="1:5" x14ac:dyDescent="0.25">
      <c r="A88">
        <v>111</v>
      </c>
      <c r="B88" s="2">
        <v>1</v>
      </c>
      <c r="C88" s="3">
        <v>2</v>
      </c>
      <c r="E88" s="4">
        <v>4</v>
      </c>
    </row>
    <row r="89" spans="1:5" x14ac:dyDescent="0.25">
      <c r="A89">
        <v>112</v>
      </c>
      <c r="B89" s="2">
        <v>1</v>
      </c>
      <c r="C89" s="3">
        <v>2</v>
      </c>
      <c r="E89" s="4">
        <v>4</v>
      </c>
    </row>
    <row r="90" spans="1:5" x14ac:dyDescent="0.25">
      <c r="A90">
        <v>113</v>
      </c>
      <c r="B90" s="2">
        <v>1</v>
      </c>
      <c r="C90" s="3">
        <v>2</v>
      </c>
      <c r="E90" s="4">
        <v>4</v>
      </c>
    </row>
    <row r="91" spans="1:5" x14ac:dyDescent="0.25">
      <c r="A91">
        <v>114</v>
      </c>
      <c r="B91" s="2">
        <v>1</v>
      </c>
      <c r="E91" s="4">
        <v>4</v>
      </c>
    </row>
    <row r="92" spans="1:5" x14ac:dyDescent="0.25">
      <c r="A92">
        <v>115</v>
      </c>
      <c r="B92" s="2">
        <v>1</v>
      </c>
      <c r="E92" s="4">
        <v>4</v>
      </c>
    </row>
    <row r="93" spans="1:5" x14ac:dyDescent="0.25">
      <c r="A93">
        <v>116</v>
      </c>
      <c r="B93" s="2">
        <v>1</v>
      </c>
      <c r="E93" s="4">
        <v>4</v>
      </c>
    </row>
    <row r="94" spans="1:5" x14ac:dyDescent="0.25">
      <c r="A94">
        <v>117</v>
      </c>
      <c r="B94" s="2">
        <v>1</v>
      </c>
      <c r="E94" s="4">
        <v>4</v>
      </c>
    </row>
    <row r="95" spans="1:5" x14ac:dyDescent="0.25">
      <c r="A95">
        <v>118</v>
      </c>
      <c r="B95" s="2">
        <v>1</v>
      </c>
      <c r="E95" s="4">
        <v>4</v>
      </c>
    </row>
    <row r="96" spans="1:5" x14ac:dyDescent="0.25">
      <c r="A96">
        <v>119</v>
      </c>
      <c r="B96" s="2">
        <v>1</v>
      </c>
      <c r="E96" s="4">
        <v>4</v>
      </c>
    </row>
    <row r="97" spans="1:5" x14ac:dyDescent="0.25">
      <c r="A97">
        <v>120</v>
      </c>
      <c r="B97" s="2">
        <v>1</v>
      </c>
      <c r="E97" s="4">
        <v>4</v>
      </c>
    </row>
    <row r="98" spans="1:5" x14ac:dyDescent="0.25">
      <c r="A98">
        <v>121</v>
      </c>
      <c r="B98" s="2">
        <v>1</v>
      </c>
      <c r="E98" s="4">
        <v>4</v>
      </c>
    </row>
    <row r="99" spans="1:5" x14ac:dyDescent="0.25">
      <c r="A99">
        <v>122</v>
      </c>
      <c r="B99" s="2">
        <v>1</v>
      </c>
      <c r="E99" s="4">
        <v>4</v>
      </c>
    </row>
    <row r="100" spans="1:5" x14ac:dyDescent="0.25">
      <c r="A100">
        <v>123</v>
      </c>
      <c r="B100" s="2">
        <v>1</v>
      </c>
      <c r="D100" s="5">
        <v>3</v>
      </c>
      <c r="E100" s="4">
        <v>4</v>
      </c>
    </row>
    <row r="101" spans="1:5" x14ac:dyDescent="0.25">
      <c r="A101">
        <v>124</v>
      </c>
      <c r="B101" s="2">
        <v>1</v>
      </c>
      <c r="D101" s="5">
        <v>3</v>
      </c>
      <c r="E101" s="4">
        <v>4</v>
      </c>
    </row>
    <row r="102" spans="1:5" x14ac:dyDescent="0.25">
      <c r="A102">
        <v>125</v>
      </c>
      <c r="B102" s="2">
        <v>1</v>
      </c>
      <c r="C102" s="3">
        <v>2</v>
      </c>
      <c r="D102" s="5">
        <v>3</v>
      </c>
      <c r="E102" s="4">
        <v>4</v>
      </c>
    </row>
    <row r="103" spans="1:5" x14ac:dyDescent="0.25">
      <c r="A103">
        <v>126</v>
      </c>
      <c r="B103" s="2">
        <v>1</v>
      </c>
      <c r="C103" s="3">
        <v>2</v>
      </c>
      <c r="D103" s="5">
        <v>3</v>
      </c>
      <c r="E103" s="4">
        <v>4</v>
      </c>
    </row>
    <row r="104" spans="1:5" x14ac:dyDescent="0.25">
      <c r="A104">
        <v>127</v>
      </c>
      <c r="B104" s="2">
        <v>1</v>
      </c>
      <c r="C104" s="3">
        <v>2</v>
      </c>
      <c r="D104" s="5">
        <v>3</v>
      </c>
    </row>
    <row r="105" spans="1:5" x14ac:dyDescent="0.25">
      <c r="A105">
        <v>128</v>
      </c>
      <c r="B105" s="2">
        <v>1</v>
      </c>
      <c r="C105" s="3">
        <v>2</v>
      </c>
      <c r="D105" s="5">
        <v>3</v>
      </c>
    </row>
    <row r="106" spans="1:5" x14ac:dyDescent="0.25">
      <c r="A106">
        <v>129</v>
      </c>
      <c r="B106" s="2">
        <v>1</v>
      </c>
      <c r="C106" s="3">
        <v>2</v>
      </c>
      <c r="D106" s="5">
        <v>3</v>
      </c>
    </row>
    <row r="107" spans="1:5" x14ac:dyDescent="0.25">
      <c r="A107">
        <v>130</v>
      </c>
      <c r="C107" s="3">
        <v>2</v>
      </c>
      <c r="D107" s="5">
        <v>3</v>
      </c>
    </row>
    <row r="108" spans="1:5" x14ac:dyDescent="0.25">
      <c r="A108">
        <v>131</v>
      </c>
      <c r="C108" s="3">
        <v>2</v>
      </c>
      <c r="D108" s="5">
        <v>3</v>
      </c>
    </row>
    <row r="109" spans="1:5" x14ac:dyDescent="0.25">
      <c r="A109">
        <v>132</v>
      </c>
      <c r="C109" s="3">
        <v>2</v>
      </c>
      <c r="D109" s="5">
        <v>3</v>
      </c>
    </row>
    <row r="110" spans="1:5" x14ac:dyDescent="0.25">
      <c r="A110">
        <v>133</v>
      </c>
      <c r="C110" s="3">
        <v>2</v>
      </c>
      <c r="D110" s="5">
        <v>3</v>
      </c>
    </row>
    <row r="111" spans="1:5" x14ac:dyDescent="0.25">
      <c r="A111">
        <v>134</v>
      </c>
      <c r="C111" s="3">
        <v>2</v>
      </c>
      <c r="D111" s="5">
        <v>3</v>
      </c>
    </row>
    <row r="112" spans="1:5" x14ac:dyDescent="0.25">
      <c r="A112">
        <v>135</v>
      </c>
      <c r="C112" s="3">
        <v>2</v>
      </c>
      <c r="D112" s="5">
        <v>3</v>
      </c>
    </row>
    <row r="113" spans="1:8" x14ac:dyDescent="0.25">
      <c r="A113">
        <v>136</v>
      </c>
      <c r="C113" s="3">
        <v>2</v>
      </c>
      <c r="D113" s="5">
        <v>3</v>
      </c>
    </row>
    <row r="114" spans="1:8" x14ac:dyDescent="0.25">
      <c r="A114">
        <v>137</v>
      </c>
      <c r="C114" s="3">
        <v>2</v>
      </c>
      <c r="D114" s="5">
        <v>3</v>
      </c>
    </row>
    <row r="115" spans="1:8" x14ac:dyDescent="0.25">
      <c r="A115">
        <v>138</v>
      </c>
      <c r="C115" s="3">
        <v>2</v>
      </c>
      <c r="D115" s="5">
        <v>3</v>
      </c>
    </row>
    <row r="116" spans="1:8" x14ac:dyDescent="0.25">
      <c r="A116">
        <v>139</v>
      </c>
      <c r="C116" s="3">
        <v>2</v>
      </c>
      <c r="D116" s="5">
        <v>3</v>
      </c>
    </row>
    <row r="117" spans="1:8" x14ac:dyDescent="0.25">
      <c r="A117">
        <v>140</v>
      </c>
      <c r="C117" s="3">
        <v>2</v>
      </c>
      <c r="D117" s="5">
        <v>3</v>
      </c>
    </row>
    <row r="118" spans="1:8" x14ac:dyDescent="0.25">
      <c r="A118">
        <v>141</v>
      </c>
      <c r="C118" s="3">
        <v>2</v>
      </c>
      <c r="D118" s="5">
        <v>3</v>
      </c>
    </row>
    <row r="119" spans="1:8" x14ac:dyDescent="0.25">
      <c r="A119">
        <v>142</v>
      </c>
      <c r="B119" s="2">
        <v>1</v>
      </c>
      <c r="C119" s="3">
        <v>2</v>
      </c>
      <c r="D119" s="5">
        <v>3</v>
      </c>
    </row>
    <row r="120" spans="1:8" x14ac:dyDescent="0.25">
      <c r="A120">
        <v>143</v>
      </c>
      <c r="B120" s="2">
        <v>1</v>
      </c>
      <c r="C120" s="3">
        <v>2</v>
      </c>
      <c r="D120" s="5">
        <v>3</v>
      </c>
    </row>
    <row r="121" spans="1:8" x14ac:dyDescent="0.25">
      <c r="A121">
        <v>144</v>
      </c>
      <c r="B121" s="2">
        <v>1</v>
      </c>
      <c r="C121" s="3">
        <v>2</v>
      </c>
      <c r="D121" s="5">
        <v>3</v>
      </c>
      <c r="E121" s="6"/>
      <c r="H121" s="4" t="s">
        <v>233</v>
      </c>
    </row>
    <row r="122" spans="1:8" x14ac:dyDescent="0.25">
      <c r="A122">
        <v>145</v>
      </c>
      <c r="B122" s="2">
        <v>1</v>
      </c>
      <c r="C122" s="3">
        <v>2</v>
      </c>
      <c r="D122" s="5">
        <v>3</v>
      </c>
      <c r="E122" s="6"/>
      <c r="H122" s="4" t="s">
        <v>233</v>
      </c>
    </row>
    <row r="123" spans="1:8" x14ac:dyDescent="0.25">
      <c r="A123">
        <v>146</v>
      </c>
      <c r="B123" s="2">
        <v>1</v>
      </c>
      <c r="C123" s="3">
        <v>2</v>
      </c>
      <c r="D123" s="5">
        <v>3</v>
      </c>
      <c r="E123" s="6"/>
      <c r="H123" s="4" t="s">
        <v>233</v>
      </c>
    </row>
    <row r="124" spans="1:8" x14ac:dyDescent="0.25">
      <c r="A124">
        <v>147</v>
      </c>
      <c r="B124" s="2">
        <v>1</v>
      </c>
      <c r="C124" s="3">
        <v>2</v>
      </c>
      <c r="D124" s="5">
        <v>3</v>
      </c>
      <c r="E124" s="6"/>
      <c r="H124" s="4" t="s">
        <v>233</v>
      </c>
    </row>
    <row r="125" spans="1:8" x14ac:dyDescent="0.25">
      <c r="A125">
        <v>148</v>
      </c>
      <c r="B125" s="2">
        <v>1</v>
      </c>
      <c r="D125" s="5">
        <v>3</v>
      </c>
      <c r="E125" s="6"/>
      <c r="H125" s="4" t="s">
        <v>233</v>
      </c>
    </row>
    <row r="126" spans="1:8" x14ac:dyDescent="0.25">
      <c r="A126">
        <v>149</v>
      </c>
      <c r="B126" s="2">
        <v>1</v>
      </c>
      <c r="E126" s="6"/>
      <c r="H126" s="4" t="s">
        <v>233</v>
      </c>
    </row>
    <row r="127" spans="1:8" x14ac:dyDescent="0.25">
      <c r="A127">
        <v>150</v>
      </c>
      <c r="B127" s="2">
        <v>1</v>
      </c>
      <c r="E127" s="6"/>
      <c r="H127" s="4" t="s">
        <v>233</v>
      </c>
    </row>
    <row r="128" spans="1:8" x14ac:dyDescent="0.25">
      <c r="A128">
        <v>151</v>
      </c>
      <c r="B128" s="2">
        <v>1</v>
      </c>
      <c r="E128" s="6"/>
      <c r="H128" s="4" t="s">
        <v>233</v>
      </c>
    </row>
    <row r="129" spans="1:8" x14ac:dyDescent="0.25">
      <c r="A129">
        <v>152</v>
      </c>
      <c r="B129" s="2">
        <v>1</v>
      </c>
      <c r="E129" s="6"/>
      <c r="H129" s="4" t="s">
        <v>233</v>
      </c>
    </row>
    <row r="130" spans="1:8" x14ac:dyDescent="0.25">
      <c r="A130">
        <v>153</v>
      </c>
      <c r="B130" s="2">
        <v>1</v>
      </c>
      <c r="E130" s="6"/>
      <c r="H130" s="4" t="s">
        <v>233</v>
      </c>
    </row>
    <row r="131" spans="1:8" x14ac:dyDescent="0.25">
      <c r="A131">
        <v>154</v>
      </c>
      <c r="B131" s="2">
        <v>1</v>
      </c>
      <c r="E131" s="6"/>
      <c r="H131" s="4" t="s">
        <v>233</v>
      </c>
    </row>
    <row r="132" spans="1:8" x14ac:dyDescent="0.25">
      <c r="A132">
        <v>155</v>
      </c>
      <c r="B132" s="2">
        <v>1</v>
      </c>
      <c r="E132" s="6"/>
      <c r="H132" s="4" t="s">
        <v>233</v>
      </c>
    </row>
    <row r="133" spans="1:8" x14ac:dyDescent="0.25">
      <c r="A133">
        <v>156</v>
      </c>
      <c r="B133" s="2">
        <v>1</v>
      </c>
      <c r="E133" s="6"/>
      <c r="H133" s="4" t="s">
        <v>233</v>
      </c>
    </row>
    <row r="134" spans="1:8" x14ac:dyDescent="0.25">
      <c r="A134">
        <v>157</v>
      </c>
      <c r="B134" s="2">
        <v>1</v>
      </c>
      <c r="C134" s="3">
        <v>2</v>
      </c>
      <c r="E134" s="6"/>
      <c r="H134" s="4" t="s">
        <v>233</v>
      </c>
    </row>
    <row r="135" spans="1:8" x14ac:dyDescent="0.25">
      <c r="A135">
        <v>158</v>
      </c>
      <c r="B135" s="2">
        <v>1</v>
      </c>
      <c r="C135" s="3">
        <v>2</v>
      </c>
      <c r="E135" s="6"/>
      <c r="H135" s="4" t="s">
        <v>233</v>
      </c>
    </row>
    <row r="136" spans="1:8" x14ac:dyDescent="0.25">
      <c r="A136">
        <v>159</v>
      </c>
      <c r="B136" s="2">
        <v>1</v>
      </c>
      <c r="C136" s="3">
        <v>2</v>
      </c>
      <c r="E136" s="6"/>
      <c r="H136" s="4" t="s">
        <v>233</v>
      </c>
    </row>
    <row r="137" spans="1:8" x14ac:dyDescent="0.25">
      <c r="A137">
        <v>160</v>
      </c>
      <c r="B137" s="2">
        <v>1</v>
      </c>
      <c r="C137" s="3">
        <v>2</v>
      </c>
      <c r="E137" s="6"/>
      <c r="H137" s="4" t="s">
        <v>233</v>
      </c>
    </row>
    <row r="138" spans="1:8" x14ac:dyDescent="0.25">
      <c r="A138">
        <v>161</v>
      </c>
      <c r="B138" s="2">
        <v>1</v>
      </c>
      <c r="C138" s="3">
        <v>2</v>
      </c>
      <c r="E138" s="6"/>
      <c r="H138" s="4" t="s">
        <v>233</v>
      </c>
    </row>
    <row r="139" spans="1:8" x14ac:dyDescent="0.25">
      <c r="A139">
        <v>162</v>
      </c>
      <c r="B139" s="2">
        <v>1</v>
      </c>
      <c r="C139" s="3">
        <v>2</v>
      </c>
      <c r="E139" s="6"/>
      <c r="H139" s="4" t="s">
        <v>233</v>
      </c>
    </row>
    <row r="140" spans="1:8" x14ac:dyDescent="0.25">
      <c r="A140">
        <v>163</v>
      </c>
      <c r="B140" s="2">
        <v>1</v>
      </c>
      <c r="C140" s="3">
        <v>2</v>
      </c>
      <c r="E140" s="6"/>
      <c r="H140" s="4" t="s">
        <v>233</v>
      </c>
    </row>
    <row r="141" spans="1:8" x14ac:dyDescent="0.25">
      <c r="A141">
        <v>164</v>
      </c>
      <c r="B141" s="2">
        <v>1</v>
      </c>
      <c r="C141" s="3">
        <v>2</v>
      </c>
      <c r="E141" s="6"/>
      <c r="H141" s="4" t="s">
        <v>233</v>
      </c>
    </row>
    <row r="142" spans="1:8" x14ac:dyDescent="0.25">
      <c r="A142">
        <v>165</v>
      </c>
      <c r="B142" s="2">
        <v>1</v>
      </c>
      <c r="C142" s="3">
        <v>2</v>
      </c>
      <c r="D142" s="6"/>
      <c r="E142" s="6"/>
      <c r="G142" s="5" t="s">
        <v>234</v>
      </c>
      <c r="H142" s="4" t="s">
        <v>233</v>
      </c>
    </row>
    <row r="143" spans="1:8" x14ac:dyDescent="0.25">
      <c r="A143">
        <v>166</v>
      </c>
      <c r="B143" s="2">
        <v>1</v>
      </c>
      <c r="C143" s="3">
        <v>2</v>
      </c>
      <c r="D143" s="6"/>
      <c r="E143" s="6"/>
      <c r="G143" s="5" t="s">
        <v>234</v>
      </c>
      <c r="H143" s="4" t="s">
        <v>233</v>
      </c>
    </row>
    <row r="144" spans="1:8" x14ac:dyDescent="0.25">
      <c r="A144">
        <v>167</v>
      </c>
      <c r="B144" s="2">
        <v>1</v>
      </c>
      <c r="C144" s="3">
        <v>2</v>
      </c>
      <c r="D144" s="6"/>
      <c r="E144" s="6"/>
      <c r="G144" s="5" t="s">
        <v>234</v>
      </c>
      <c r="H144" s="4" t="s">
        <v>233</v>
      </c>
    </row>
    <row r="145" spans="1:8" x14ac:dyDescent="0.25">
      <c r="A145">
        <v>168</v>
      </c>
      <c r="B145" s="2">
        <v>1</v>
      </c>
      <c r="C145" s="3">
        <v>2</v>
      </c>
      <c r="D145" s="6"/>
      <c r="E145" s="6"/>
      <c r="G145" s="5" t="s">
        <v>234</v>
      </c>
      <c r="H145" s="4" t="s">
        <v>233</v>
      </c>
    </row>
    <row r="146" spans="1:8" x14ac:dyDescent="0.25">
      <c r="A146">
        <v>169</v>
      </c>
      <c r="B146" s="2">
        <v>1</v>
      </c>
      <c r="C146" s="3">
        <v>2</v>
      </c>
      <c r="D146" s="6"/>
      <c r="E146" s="6"/>
      <c r="G146" s="5" t="s">
        <v>234</v>
      </c>
      <c r="H146" s="4" t="s">
        <v>233</v>
      </c>
    </row>
    <row r="147" spans="1:8" x14ac:dyDescent="0.25">
      <c r="A147">
        <v>170</v>
      </c>
      <c r="B147" s="2">
        <v>1</v>
      </c>
      <c r="C147" s="3">
        <v>2</v>
      </c>
      <c r="D147" s="6"/>
      <c r="E147" s="6"/>
      <c r="G147" s="5" t="s">
        <v>234</v>
      </c>
      <c r="H147" s="4" t="s">
        <v>233</v>
      </c>
    </row>
    <row r="148" spans="1:8" x14ac:dyDescent="0.25">
      <c r="A148">
        <v>171</v>
      </c>
      <c r="B148" s="2">
        <v>1</v>
      </c>
      <c r="C148" s="3">
        <v>2</v>
      </c>
      <c r="D148" s="6"/>
      <c r="E148" s="6"/>
      <c r="G148" s="5" t="s">
        <v>234</v>
      </c>
      <c r="H148" s="4" t="s">
        <v>233</v>
      </c>
    </row>
    <row r="149" spans="1:8" x14ac:dyDescent="0.25">
      <c r="A149">
        <v>172</v>
      </c>
      <c r="C149" s="3">
        <v>2</v>
      </c>
      <c r="D149" s="6"/>
      <c r="G149" s="5" t="s">
        <v>234</v>
      </c>
    </row>
    <row r="150" spans="1:8" x14ac:dyDescent="0.25">
      <c r="A150">
        <v>173</v>
      </c>
      <c r="C150" s="3">
        <v>2</v>
      </c>
      <c r="D150" s="6"/>
      <c r="G150" s="5" t="s">
        <v>234</v>
      </c>
    </row>
    <row r="151" spans="1:8" x14ac:dyDescent="0.25">
      <c r="A151">
        <v>174</v>
      </c>
      <c r="C151" s="3">
        <v>2</v>
      </c>
      <c r="D151" s="6"/>
      <c r="G151" s="5" t="s">
        <v>234</v>
      </c>
    </row>
    <row r="152" spans="1:8" x14ac:dyDescent="0.25">
      <c r="A152">
        <v>175</v>
      </c>
      <c r="C152" s="3">
        <v>2</v>
      </c>
      <c r="D152" s="6"/>
      <c r="G152" s="5" t="s">
        <v>234</v>
      </c>
    </row>
    <row r="153" spans="1:8" x14ac:dyDescent="0.25">
      <c r="A153">
        <v>176</v>
      </c>
      <c r="C153" s="3">
        <v>2</v>
      </c>
      <c r="D153" s="6"/>
      <c r="G153" s="5" t="s">
        <v>234</v>
      </c>
    </row>
    <row r="154" spans="1:8" x14ac:dyDescent="0.25">
      <c r="A154">
        <v>177</v>
      </c>
      <c r="C154" s="3">
        <v>2</v>
      </c>
      <c r="D154" s="6"/>
      <c r="G154" s="5" t="s">
        <v>234</v>
      </c>
    </row>
    <row r="155" spans="1:8" x14ac:dyDescent="0.25">
      <c r="A155">
        <v>178</v>
      </c>
      <c r="C155" s="3">
        <v>2</v>
      </c>
      <c r="D155" s="6"/>
      <c r="G155" s="5" t="s">
        <v>234</v>
      </c>
    </row>
    <row r="156" spans="1:8" x14ac:dyDescent="0.25">
      <c r="A156">
        <v>179</v>
      </c>
      <c r="C156" s="3">
        <v>2</v>
      </c>
      <c r="D156" s="6"/>
      <c r="G156" s="5" t="s">
        <v>234</v>
      </c>
    </row>
    <row r="157" spans="1:8" x14ac:dyDescent="0.25">
      <c r="A157">
        <v>180</v>
      </c>
      <c r="C157" s="3">
        <v>2</v>
      </c>
      <c r="D157" s="6"/>
      <c r="G157" s="5" t="s">
        <v>234</v>
      </c>
    </row>
    <row r="158" spans="1:8" x14ac:dyDescent="0.25">
      <c r="A158">
        <v>181</v>
      </c>
      <c r="B158" s="2">
        <v>1</v>
      </c>
      <c r="C158" s="3">
        <v>2</v>
      </c>
      <c r="D158" s="6"/>
      <c r="G158" s="5" t="s">
        <v>234</v>
      </c>
    </row>
    <row r="159" spans="1:8" x14ac:dyDescent="0.25">
      <c r="A159">
        <v>182</v>
      </c>
      <c r="B159" s="2">
        <v>1</v>
      </c>
      <c r="C159" s="3">
        <v>2</v>
      </c>
      <c r="D159" s="6"/>
      <c r="G159" s="5" t="s">
        <v>234</v>
      </c>
    </row>
    <row r="160" spans="1:8" x14ac:dyDescent="0.25">
      <c r="A160">
        <v>183</v>
      </c>
      <c r="B160" s="2">
        <v>1</v>
      </c>
      <c r="C160" s="3">
        <v>2</v>
      </c>
      <c r="D160" s="6"/>
      <c r="G160" s="5" t="s">
        <v>234</v>
      </c>
    </row>
    <row r="161" spans="1:7" x14ac:dyDescent="0.25">
      <c r="A161">
        <v>184</v>
      </c>
      <c r="B161" s="2">
        <v>1</v>
      </c>
      <c r="C161" s="3">
        <v>2</v>
      </c>
      <c r="D161" s="6"/>
      <c r="G161" s="5" t="s">
        <v>234</v>
      </c>
    </row>
    <row r="162" spans="1:7" x14ac:dyDescent="0.25">
      <c r="A162">
        <v>185</v>
      </c>
      <c r="B162" s="2">
        <v>1</v>
      </c>
      <c r="C162" s="3">
        <v>2</v>
      </c>
      <c r="D162" s="6"/>
      <c r="G162" s="5" t="s">
        <v>234</v>
      </c>
    </row>
    <row r="163" spans="1:7" x14ac:dyDescent="0.25">
      <c r="A163">
        <v>186</v>
      </c>
      <c r="B163" s="2">
        <v>1</v>
      </c>
      <c r="C163" s="3">
        <v>2</v>
      </c>
      <c r="D163" s="6"/>
      <c r="G163" s="5" t="s">
        <v>234</v>
      </c>
    </row>
    <row r="164" spans="1:7" x14ac:dyDescent="0.25">
      <c r="A164">
        <v>187</v>
      </c>
      <c r="B164" s="2">
        <v>1</v>
      </c>
      <c r="C164" s="3">
        <v>2</v>
      </c>
      <c r="D164" s="6"/>
      <c r="E164" s="4">
        <v>4</v>
      </c>
      <c r="G164" s="5" t="s">
        <v>234</v>
      </c>
    </row>
    <row r="165" spans="1:7" x14ac:dyDescent="0.25">
      <c r="A165">
        <v>188</v>
      </c>
      <c r="B165" s="2">
        <v>1</v>
      </c>
      <c r="C165" s="3">
        <v>2</v>
      </c>
      <c r="D165" s="6"/>
      <c r="E165" s="4">
        <v>4</v>
      </c>
      <c r="G165" s="5" t="s">
        <v>234</v>
      </c>
    </row>
    <row r="166" spans="1:7" x14ac:dyDescent="0.25">
      <c r="A166">
        <v>189</v>
      </c>
      <c r="B166" s="2">
        <v>1</v>
      </c>
      <c r="C166" s="3">
        <v>2</v>
      </c>
      <c r="D166" s="6"/>
      <c r="E166" s="4">
        <v>4</v>
      </c>
      <c r="G166" s="5" t="s">
        <v>234</v>
      </c>
    </row>
    <row r="167" spans="1:7" x14ac:dyDescent="0.25">
      <c r="A167">
        <v>190</v>
      </c>
      <c r="B167" s="2">
        <v>1</v>
      </c>
      <c r="C167" s="3">
        <v>2</v>
      </c>
      <c r="D167" s="6"/>
      <c r="E167" s="4">
        <v>4</v>
      </c>
      <c r="G167" s="5" t="s">
        <v>234</v>
      </c>
    </row>
    <row r="168" spans="1:7" x14ac:dyDescent="0.25">
      <c r="A168">
        <v>191</v>
      </c>
      <c r="B168" s="2">
        <v>1</v>
      </c>
      <c r="C168" s="3">
        <v>2</v>
      </c>
      <c r="D168" s="6"/>
      <c r="E168" s="4">
        <v>4</v>
      </c>
      <c r="G168" s="5" t="s">
        <v>234</v>
      </c>
    </row>
    <row r="169" spans="1:7" x14ac:dyDescent="0.25">
      <c r="A169">
        <v>192</v>
      </c>
      <c r="B169" s="2">
        <v>1</v>
      </c>
      <c r="C169" s="3">
        <v>2</v>
      </c>
      <c r="D169" s="6"/>
      <c r="E169" s="4">
        <v>4</v>
      </c>
      <c r="G169" s="5" t="s">
        <v>234</v>
      </c>
    </row>
    <row r="170" spans="1:7" x14ac:dyDescent="0.25">
      <c r="A170">
        <v>193</v>
      </c>
      <c r="B170" s="2">
        <v>1</v>
      </c>
      <c r="C170" s="3">
        <v>2</v>
      </c>
      <c r="D170" s="6"/>
      <c r="E170" s="4">
        <v>4</v>
      </c>
      <c r="G170" s="5" t="s">
        <v>234</v>
      </c>
    </row>
    <row r="171" spans="1:7" x14ac:dyDescent="0.25">
      <c r="A171">
        <v>194</v>
      </c>
      <c r="B171" s="2">
        <v>1</v>
      </c>
      <c r="D171" s="6"/>
      <c r="E171" s="4">
        <v>4</v>
      </c>
      <c r="G171" s="5" t="s">
        <v>234</v>
      </c>
    </row>
    <row r="172" spans="1:7" x14ac:dyDescent="0.25">
      <c r="A172">
        <v>195</v>
      </c>
      <c r="B172" s="2">
        <v>1</v>
      </c>
      <c r="D172" s="6"/>
      <c r="E172" s="4">
        <v>4</v>
      </c>
      <c r="G172" s="5" t="s">
        <v>234</v>
      </c>
    </row>
    <row r="173" spans="1:7" x14ac:dyDescent="0.25">
      <c r="A173">
        <v>196</v>
      </c>
      <c r="B173" s="2">
        <v>1</v>
      </c>
      <c r="D173" s="6"/>
      <c r="E173" s="4">
        <v>4</v>
      </c>
      <c r="G173" s="5" t="s">
        <v>234</v>
      </c>
    </row>
    <row r="174" spans="1:7" x14ac:dyDescent="0.25">
      <c r="A174">
        <v>197</v>
      </c>
      <c r="B174" s="2">
        <v>1</v>
      </c>
      <c r="D174" s="6"/>
      <c r="E174" s="4">
        <v>4</v>
      </c>
      <c r="G174" s="5" t="s">
        <v>234</v>
      </c>
    </row>
    <row r="175" spans="1:7" x14ac:dyDescent="0.25">
      <c r="A175">
        <v>198</v>
      </c>
      <c r="B175" s="2">
        <v>1</v>
      </c>
      <c r="D175" s="6"/>
      <c r="E175" s="4">
        <v>4</v>
      </c>
      <c r="G175" s="5" t="s">
        <v>234</v>
      </c>
    </row>
    <row r="176" spans="1:7" x14ac:dyDescent="0.25">
      <c r="A176">
        <v>199</v>
      </c>
      <c r="B176" s="2">
        <v>1</v>
      </c>
      <c r="D176" s="6"/>
      <c r="E176" s="4">
        <v>4</v>
      </c>
      <c r="G176" s="5" t="s">
        <v>234</v>
      </c>
    </row>
    <row r="177" spans="1:7" x14ac:dyDescent="0.25">
      <c r="A177">
        <v>200</v>
      </c>
      <c r="B177" s="2">
        <v>1</v>
      </c>
      <c r="D177" s="6"/>
      <c r="E177" s="4">
        <v>4</v>
      </c>
      <c r="G177" s="5" t="s">
        <v>234</v>
      </c>
    </row>
    <row r="178" spans="1:7" x14ac:dyDescent="0.25">
      <c r="A178">
        <v>201</v>
      </c>
      <c r="B178" s="2">
        <v>1</v>
      </c>
      <c r="E178" s="4">
        <v>4</v>
      </c>
    </row>
    <row r="179" spans="1:7" x14ac:dyDescent="0.25">
      <c r="A179">
        <v>202</v>
      </c>
      <c r="B179" s="2">
        <v>1</v>
      </c>
      <c r="E179" s="4">
        <v>4</v>
      </c>
    </row>
    <row r="180" spans="1:7" x14ac:dyDescent="0.25">
      <c r="A180">
        <v>203</v>
      </c>
      <c r="B180" s="2">
        <v>1</v>
      </c>
      <c r="E180" s="4">
        <v>4</v>
      </c>
    </row>
    <row r="181" spans="1:7" x14ac:dyDescent="0.25">
      <c r="A181">
        <v>204</v>
      </c>
      <c r="B181" s="2">
        <v>1</v>
      </c>
      <c r="E181" s="4">
        <v>4</v>
      </c>
    </row>
    <row r="182" spans="1:7" x14ac:dyDescent="0.25">
      <c r="A182">
        <v>205</v>
      </c>
      <c r="B182" s="2">
        <v>1</v>
      </c>
      <c r="E182" s="4">
        <v>4</v>
      </c>
    </row>
    <row r="183" spans="1:7" x14ac:dyDescent="0.25">
      <c r="A183">
        <v>206</v>
      </c>
      <c r="B183" s="2">
        <v>1</v>
      </c>
      <c r="E183" s="4">
        <v>4</v>
      </c>
    </row>
    <row r="184" spans="1:7" x14ac:dyDescent="0.25">
      <c r="A184">
        <v>207</v>
      </c>
      <c r="B184" s="2">
        <v>1</v>
      </c>
      <c r="C184" s="3">
        <v>2</v>
      </c>
      <c r="E184" s="4">
        <v>4</v>
      </c>
    </row>
    <row r="185" spans="1:7" x14ac:dyDescent="0.25">
      <c r="A185">
        <v>208</v>
      </c>
      <c r="B185" s="2">
        <v>1</v>
      </c>
      <c r="C185" s="3">
        <v>2</v>
      </c>
      <c r="E185" s="4">
        <v>4</v>
      </c>
    </row>
    <row r="186" spans="1:7" x14ac:dyDescent="0.25">
      <c r="A186">
        <v>209</v>
      </c>
      <c r="B186" s="2">
        <v>1</v>
      </c>
      <c r="C186" s="3">
        <v>2</v>
      </c>
      <c r="E186" s="4">
        <v>4</v>
      </c>
    </row>
    <row r="187" spans="1:7" x14ac:dyDescent="0.25">
      <c r="A187">
        <v>210</v>
      </c>
      <c r="B187" s="2">
        <v>1</v>
      </c>
      <c r="C187" s="3">
        <v>2</v>
      </c>
      <c r="E187" s="4">
        <v>4</v>
      </c>
    </row>
    <row r="188" spans="1:7" x14ac:dyDescent="0.25">
      <c r="A188">
        <v>211</v>
      </c>
      <c r="B188" s="2">
        <v>1</v>
      </c>
      <c r="C188" s="3">
        <v>2</v>
      </c>
      <c r="E188" s="4">
        <v>4</v>
      </c>
    </row>
    <row r="189" spans="1:7" x14ac:dyDescent="0.25">
      <c r="A189">
        <v>212</v>
      </c>
      <c r="B189" s="2">
        <v>1</v>
      </c>
      <c r="C189" s="3">
        <v>2</v>
      </c>
      <c r="E189" s="4">
        <v>4</v>
      </c>
    </row>
    <row r="190" spans="1:7" x14ac:dyDescent="0.25">
      <c r="A190">
        <v>213</v>
      </c>
      <c r="B190" s="2">
        <v>1</v>
      </c>
      <c r="C190" s="3">
        <v>2</v>
      </c>
      <c r="E190" s="4">
        <v>4</v>
      </c>
    </row>
    <row r="191" spans="1:7" x14ac:dyDescent="0.25">
      <c r="A191">
        <v>214</v>
      </c>
      <c r="B191" s="2">
        <v>1</v>
      </c>
      <c r="C191" s="3">
        <v>2</v>
      </c>
      <c r="D191" s="5">
        <v>3</v>
      </c>
      <c r="E191" s="4">
        <v>4</v>
      </c>
    </row>
    <row r="192" spans="1:7" x14ac:dyDescent="0.25">
      <c r="A192">
        <v>215</v>
      </c>
      <c r="C192" s="3">
        <v>2</v>
      </c>
      <c r="D192" s="5">
        <v>3</v>
      </c>
      <c r="E192" s="4">
        <v>4</v>
      </c>
    </row>
    <row r="193" spans="1:5" x14ac:dyDescent="0.25">
      <c r="A193">
        <v>216</v>
      </c>
      <c r="C193" s="3">
        <v>2</v>
      </c>
      <c r="D193" s="5">
        <v>3</v>
      </c>
      <c r="E193" s="4">
        <v>4</v>
      </c>
    </row>
    <row r="194" spans="1:5" x14ac:dyDescent="0.25">
      <c r="A194">
        <v>217</v>
      </c>
      <c r="C194" s="3">
        <v>2</v>
      </c>
      <c r="D194" s="5">
        <v>3</v>
      </c>
      <c r="E194" s="4">
        <v>4</v>
      </c>
    </row>
    <row r="195" spans="1:5" x14ac:dyDescent="0.25">
      <c r="A195">
        <v>218</v>
      </c>
      <c r="C195" s="3">
        <v>2</v>
      </c>
      <c r="D195" s="5">
        <v>3</v>
      </c>
      <c r="E195" s="4">
        <v>4</v>
      </c>
    </row>
    <row r="196" spans="1:5" x14ac:dyDescent="0.25">
      <c r="A196">
        <v>219</v>
      </c>
      <c r="C196" s="3">
        <v>2</v>
      </c>
      <c r="D196" s="5">
        <v>3</v>
      </c>
      <c r="E196" s="4">
        <v>4</v>
      </c>
    </row>
    <row r="197" spans="1:5" x14ac:dyDescent="0.25">
      <c r="A197">
        <v>220</v>
      </c>
      <c r="C197" s="3">
        <v>2</v>
      </c>
      <c r="D197" s="5">
        <v>3</v>
      </c>
      <c r="E197" s="4">
        <v>4</v>
      </c>
    </row>
    <row r="198" spans="1:5" x14ac:dyDescent="0.25">
      <c r="A198">
        <v>221</v>
      </c>
      <c r="C198" s="3">
        <v>2</v>
      </c>
      <c r="D198" s="5">
        <v>3</v>
      </c>
      <c r="E198" s="4">
        <v>4</v>
      </c>
    </row>
    <row r="199" spans="1:5" x14ac:dyDescent="0.25">
      <c r="A199">
        <v>222</v>
      </c>
      <c r="C199" s="3">
        <v>2</v>
      </c>
      <c r="D199" s="5">
        <v>3</v>
      </c>
      <c r="E199" s="4">
        <v>4</v>
      </c>
    </row>
    <row r="200" spans="1:5" x14ac:dyDescent="0.25">
      <c r="A200">
        <v>223</v>
      </c>
      <c r="C200" s="3">
        <v>2</v>
      </c>
      <c r="D200" s="5">
        <v>3</v>
      </c>
      <c r="E200" s="4">
        <v>4</v>
      </c>
    </row>
    <row r="201" spans="1:5" x14ac:dyDescent="0.25">
      <c r="A201">
        <v>224</v>
      </c>
      <c r="C201" s="3">
        <v>2</v>
      </c>
      <c r="D201" s="5">
        <v>3</v>
      </c>
      <c r="E201" s="4">
        <v>4</v>
      </c>
    </row>
    <row r="202" spans="1:5" x14ac:dyDescent="0.25">
      <c r="A202">
        <v>225</v>
      </c>
      <c r="C202" s="3">
        <v>2</v>
      </c>
      <c r="D202" s="5">
        <v>3</v>
      </c>
      <c r="E202" s="4">
        <v>4</v>
      </c>
    </row>
    <row r="203" spans="1:5" x14ac:dyDescent="0.25">
      <c r="A203">
        <v>226</v>
      </c>
      <c r="C203" s="3">
        <v>2</v>
      </c>
      <c r="D203" s="5">
        <v>3</v>
      </c>
      <c r="E203" s="4">
        <v>4</v>
      </c>
    </row>
    <row r="204" spans="1:5" x14ac:dyDescent="0.25">
      <c r="A204">
        <v>227</v>
      </c>
      <c r="C204" s="3">
        <v>2</v>
      </c>
      <c r="D204" s="5">
        <v>3</v>
      </c>
      <c r="E204" s="4">
        <v>4</v>
      </c>
    </row>
    <row r="205" spans="1:5" x14ac:dyDescent="0.25">
      <c r="A205">
        <v>228</v>
      </c>
      <c r="C205" s="3">
        <v>2</v>
      </c>
      <c r="D205" s="5">
        <v>3</v>
      </c>
    </row>
    <row r="206" spans="1:5" x14ac:dyDescent="0.25">
      <c r="A206">
        <v>229</v>
      </c>
      <c r="B206" s="2">
        <v>1</v>
      </c>
      <c r="C206" s="3">
        <v>2</v>
      </c>
      <c r="D206" s="5">
        <v>3</v>
      </c>
    </row>
    <row r="207" spans="1:5" x14ac:dyDescent="0.25">
      <c r="A207">
        <v>230</v>
      </c>
      <c r="B207" s="2">
        <v>1</v>
      </c>
      <c r="C207" s="3">
        <v>2</v>
      </c>
      <c r="D207" s="5">
        <v>3</v>
      </c>
    </row>
    <row r="208" spans="1:5" x14ac:dyDescent="0.25">
      <c r="A208">
        <v>231</v>
      </c>
      <c r="B208" s="2">
        <v>1</v>
      </c>
      <c r="C208" s="3">
        <v>2</v>
      </c>
      <c r="D208" s="5">
        <v>3</v>
      </c>
    </row>
    <row r="209" spans="1:5" x14ac:dyDescent="0.25">
      <c r="A209">
        <v>232</v>
      </c>
      <c r="B209" s="2">
        <v>1</v>
      </c>
      <c r="C209" s="3">
        <v>2</v>
      </c>
      <c r="D209" s="5">
        <v>3</v>
      </c>
    </row>
    <row r="210" spans="1:5" x14ac:dyDescent="0.25">
      <c r="A210">
        <v>233</v>
      </c>
      <c r="B210" s="2">
        <v>1</v>
      </c>
      <c r="C210" s="3">
        <v>2</v>
      </c>
      <c r="D210" s="5">
        <v>3</v>
      </c>
    </row>
    <row r="211" spans="1:5" x14ac:dyDescent="0.25">
      <c r="A211">
        <v>234</v>
      </c>
      <c r="B211" s="2">
        <v>1</v>
      </c>
      <c r="C211" s="3">
        <v>2</v>
      </c>
      <c r="D211" s="5">
        <v>3</v>
      </c>
    </row>
    <row r="212" spans="1:5" x14ac:dyDescent="0.25">
      <c r="A212">
        <v>235</v>
      </c>
      <c r="B212" s="2">
        <v>1</v>
      </c>
      <c r="D212" s="5">
        <v>3</v>
      </c>
    </row>
    <row r="213" spans="1:5" x14ac:dyDescent="0.25">
      <c r="A213">
        <v>236</v>
      </c>
      <c r="B213" s="2">
        <v>1</v>
      </c>
      <c r="D213" s="5">
        <v>3</v>
      </c>
    </row>
    <row r="214" spans="1:5" x14ac:dyDescent="0.25">
      <c r="A214">
        <v>237</v>
      </c>
      <c r="B214" s="2">
        <v>1</v>
      </c>
      <c r="D214" s="5">
        <v>3</v>
      </c>
    </row>
    <row r="215" spans="1:5" x14ac:dyDescent="0.25">
      <c r="A215">
        <v>238</v>
      </c>
      <c r="B215" s="2">
        <v>1</v>
      </c>
      <c r="D215" s="5">
        <v>3</v>
      </c>
      <c r="E215" s="4">
        <v>4</v>
      </c>
    </row>
    <row r="216" spans="1:5" x14ac:dyDescent="0.25">
      <c r="A216">
        <v>239</v>
      </c>
      <c r="B216" s="2">
        <v>1</v>
      </c>
      <c r="D216" s="5">
        <v>3</v>
      </c>
      <c r="E216" s="4">
        <v>4</v>
      </c>
    </row>
    <row r="217" spans="1:5" x14ac:dyDescent="0.25">
      <c r="A217">
        <v>240</v>
      </c>
      <c r="B217" s="2">
        <v>1</v>
      </c>
      <c r="D217" s="5">
        <v>3</v>
      </c>
      <c r="E217" s="4">
        <v>4</v>
      </c>
    </row>
    <row r="218" spans="1:5" x14ac:dyDescent="0.25">
      <c r="A218">
        <v>241</v>
      </c>
      <c r="B218" s="2">
        <v>1</v>
      </c>
      <c r="D218" s="5">
        <v>3</v>
      </c>
      <c r="E218" s="4">
        <v>4</v>
      </c>
    </row>
    <row r="219" spans="1:5" x14ac:dyDescent="0.25">
      <c r="A219">
        <v>242</v>
      </c>
      <c r="B219" s="2">
        <v>1</v>
      </c>
      <c r="D219" s="5">
        <v>3</v>
      </c>
      <c r="E219" s="4">
        <v>4</v>
      </c>
    </row>
    <row r="220" spans="1:5" x14ac:dyDescent="0.25">
      <c r="A220">
        <v>243</v>
      </c>
      <c r="B220" s="2">
        <v>1</v>
      </c>
      <c r="D220" s="5">
        <v>3</v>
      </c>
      <c r="E220" s="4">
        <v>4</v>
      </c>
    </row>
    <row r="221" spans="1:5" x14ac:dyDescent="0.25">
      <c r="A221">
        <v>244</v>
      </c>
      <c r="B221" s="2">
        <v>1</v>
      </c>
      <c r="D221" s="5">
        <v>3</v>
      </c>
      <c r="E221" s="4">
        <v>4</v>
      </c>
    </row>
    <row r="222" spans="1:5" x14ac:dyDescent="0.25">
      <c r="A222">
        <v>245</v>
      </c>
      <c r="B222" s="2">
        <v>1</v>
      </c>
      <c r="D222" s="5">
        <v>3</v>
      </c>
      <c r="E222" s="4">
        <v>4</v>
      </c>
    </row>
    <row r="223" spans="1:5" x14ac:dyDescent="0.25">
      <c r="A223">
        <v>246</v>
      </c>
      <c r="B223" s="2">
        <v>1</v>
      </c>
      <c r="C223" s="3">
        <v>2</v>
      </c>
      <c r="D223" s="5">
        <v>3</v>
      </c>
      <c r="E223" s="4">
        <v>4</v>
      </c>
    </row>
    <row r="224" spans="1:5" x14ac:dyDescent="0.25">
      <c r="A224">
        <v>247</v>
      </c>
      <c r="B224" s="2">
        <v>1</v>
      </c>
      <c r="C224" s="3">
        <v>2</v>
      </c>
      <c r="E224" s="4">
        <v>4</v>
      </c>
    </row>
    <row r="225" spans="1:7" x14ac:dyDescent="0.25">
      <c r="A225">
        <v>248</v>
      </c>
      <c r="B225" s="2">
        <v>1</v>
      </c>
      <c r="C225" s="3">
        <v>2</v>
      </c>
      <c r="E225" s="4">
        <v>4</v>
      </c>
    </row>
    <row r="226" spans="1:7" x14ac:dyDescent="0.25">
      <c r="A226">
        <v>249</v>
      </c>
      <c r="B226" s="2">
        <v>1</v>
      </c>
      <c r="C226" s="3">
        <v>2</v>
      </c>
      <c r="E226" s="4">
        <v>4</v>
      </c>
    </row>
    <row r="227" spans="1:7" x14ac:dyDescent="0.25">
      <c r="A227">
        <v>250</v>
      </c>
      <c r="B227" s="2">
        <v>1</v>
      </c>
      <c r="C227" s="3">
        <v>2</v>
      </c>
      <c r="E227" s="4">
        <v>4</v>
      </c>
    </row>
    <row r="228" spans="1:7" x14ac:dyDescent="0.25">
      <c r="A228">
        <v>251</v>
      </c>
      <c r="B228" s="2">
        <v>1</v>
      </c>
      <c r="C228" s="3">
        <v>2</v>
      </c>
      <c r="E228" s="4">
        <v>4</v>
      </c>
    </row>
    <row r="229" spans="1:7" x14ac:dyDescent="0.25">
      <c r="A229">
        <v>252</v>
      </c>
      <c r="B229" s="2">
        <v>1</v>
      </c>
      <c r="C229" s="3">
        <v>2</v>
      </c>
      <c r="E229" s="4">
        <v>4</v>
      </c>
    </row>
    <row r="230" spans="1:7" x14ac:dyDescent="0.25">
      <c r="A230">
        <v>253</v>
      </c>
      <c r="C230" s="3">
        <v>2</v>
      </c>
      <c r="E230" s="4">
        <v>4</v>
      </c>
    </row>
    <row r="231" spans="1:7" x14ac:dyDescent="0.25">
      <c r="A231">
        <v>254</v>
      </c>
      <c r="C231" s="3">
        <v>2</v>
      </c>
      <c r="E231" s="4">
        <v>4</v>
      </c>
    </row>
    <row r="232" spans="1:7" x14ac:dyDescent="0.25">
      <c r="A232">
        <v>255</v>
      </c>
      <c r="C232" s="3">
        <v>2</v>
      </c>
      <c r="E232" s="4">
        <v>4</v>
      </c>
    </row>
    <row r="233" spans="1:7" x14ac:dyDescent="0.25">
      <c r="A233">
        <v>256</v>
      </c>
      <c r="C233" s="3">
        <v>2</v>
      </c>
      <c r="E233" s="4">
        <v>4</v>
      </c>
    </row>
    <row r="234" spans="1:7" x14ac:dyDescent="0.25">
      <c r="A234">
        <v>257</v>
      </c>
      <c r="C234" s="3">
        <v>2</v>
      </c>
      <c r="E234" s="4">
        <v>4</v>
      </c>
    </row>
    <row r="235" spans="1:7" x14ac:dyDescent="0.25">
      <c r="A235">
        <v>258</v>
      </c>
      <c r="C235" s="3">
        <v>2</v>
      </c>
      <c r="E235" s="4">
        <v>4</v>
      </c>
    </row>
    <row r="236" spans="1:7" x14ac:dyDescent="0.25">
      <c r="A236">
        <v>259</v>
      </c>
      <c r="C236" s="3">
        <v>2</v>
      </c>
      <c r="E236" s="4">
        <v>4</v>
      </c>
    </row>
    <row r="237" spans="1:7" x14ac:dyDescent="0.25">
      <c r="A237">
        <v>260</v>
      </c>
      <c r="C237" s="3">
        <v>2</v>
      </c>
      <c r="E237" s="4">
        <v>4</v>
      </c>
    </row>
    <row r="238" spans="1:7" x14ac:dyDescent="0.25">
      <c r="A238">
        <v>261</v>
      </c>
      <c r="C238" s="3">
        <v>2</v>
      </c>
      <c r="D238" s="6"/>
      <c r="E238" s="4">
        <v>4</v>
      </c>
      <c r="G238" s="5" t="s">
        <v>234</v>
      </c>
    </row>
    <row r="239" spans="1:7" x14ac:dyDescent="0.25">
      <c r="A239">
        <v>262</v>
      </c>
      <c r="C239" s="3">
        <v>2</v>
      </c>
      <c r="D239" s="6"/>
      <c r="E239" s="4">
        <v>4</v>
      </c>
      <c r="G239" s="5" t="s">
        <v>234</v>
      </c>
    </row>
    <row r="240" spans="1:7" x14ac:dyDescent="0.25">
      <c r="A240">
        <v>263</v>
      </c>
      <c r="C240" s="3">
        <v>2</v>
      </c>
      <c r="D240" s="6"/>
      <c r="E240" s="4">
        <v>4</v>
      </c>
      <c r="G240" s="5" t="s">
        <v>234</v>
      </c>
    </row>
    <row r="241" spans="1:7" x14ac:dyDescent="0.25">
      <c r="A241">
        <v>264</v>
      </c>
      <c r="B241" s="2">
        <v>1</v>
      </c>
      <c r="C241" s="3">
        <v>2</v>
      </c>
      <c r="D241" s="6"/>
      <c r="E241" s="4">
        <v>4</v>
      </c>
      <c r="G241" s="5" t="s">
        <v>234</v>
      </c>
    </row>
    <row r="242" spans="1:7" x14ac:dyDescent="0.25">
      <c r="A242">
        <v>265</v>
      </c>
      <c r="B242" s="2">
        <v>1</v>
      </c>
      <c r="C242" s="3">
        <v>2</v>
      </c>
      <c r="D242" s="6"/>
      <c r="E242" s="4">
        <v>4</v>
      </c>
      <c r="G242" s="5" t="s">
        <v>234</v>
      </c>
    </row>
    <row r="243" spans="1:7" x14ac:dyDescent="0.25">
      <c r="A243">
        <v>266</v>
      </c>
      <c r="B243" s="2">
        <v>1</v>
      </c>
      <c r="C243" s="3">
        <v>2</v>
      </c>
      <c r="D243" s="6"/>
      <c r="G243" s="5" t="s">
        <v>234</v>
      </c>
    </row>
    <row r="244" spans="1:7" x14ac:dyDescent="0.25">
      <c r="A244">
        <v>267</v>
      </c>
      <c r="B244" s="2">
        <v>1</v>
      </c>
      <c r="C244" s="3">
        <v>2</v>
      </c>
      <c r="D244" s="6"/>
      <c r="G244" s="5" t="s">
        <v>234</v>
      </c>
    </row>
    <row r="245" spans="1:7" x14ac:dyDescent="0.25">
      <c r="A245">
        <v>268</v>
      </c>
      <c r="B245" s="2">
        <v>1</v>
      </c>
      <c r="C245" s="3">
        <v>2</v>
      </c>
      <c r="D245" s="6"/>
      <c r="G245" s="5" t="s">
        <v>234</v>
      </c>
    </row>
    <row r="246" spans="1:7" x14ac:dyDescent="0.25">
      <c r="A246">
        <v>269</v>
      </c>
      <c r="B246" s="2">
        <v>1</v>
      </c>
      <c r="D246" s="6"/>
      <c r="G246" s="5" t="s">
        <v>234</v>
      </c>
    </row>
    <row r="247" spans="1:7" x14ac:dyDescent="0.25">
      <c r="A247">
        <v>270</v>
      </c>
      <c r="B247" s="2">
        <v>1</v>
      </c>
      <c r="D247" s="6"/>
      <c r="G247" s="5" t="s">
        <v>234</v>
      </c>
    </row>
    <row r="248" spans="1:7" x14ac:dyDescent="0.25">
      <c r="A248">
        <v>271</v>
      </c>
      <c r="B248" s="2">
        <v>1</v>
      </c>
      <c r="D248" s="6"/>
      <c r="G248" s="5" t="s">
        <v>234</v>
      </c>
    </row>
    <row r="249" spans="1:7" x14ac:dyDescent="0.25">
      <c r="A249">
        <v>272</v>
      </c>
      <c r="B249" s="2">
        <v>1</v>
      </c>
      <c r="D249" s="6"/>
      <c r="G249" s="5" t="s">
        <v>234</v>
      </c>
    </row>
    <row r="250" spans="1:7" x14ac:dyDescent="0.25">
      <c r="A250">
        <v>273</v>
      </c>
      <c r="B250" s="2">
        <v>1</v>
      </c>
      <c r="D250" s="6"/>
      <c r="G250" s="5" t="s">
        <v>234</v>
      </c>
    </row>
    <row r="251" spans="1:7" x14ac:dyDescent="0.25">
      <c r="A251">
        <v>274</v>
      </c>
      <c r="B251" s="2">
        <v>1</v>
      </c>
      <c r="D251" s="6"/>
      <c r="G251" s="5" t="s">
        <v>234</v>
      </c>
    </row>
    <row r="252" spans="1:7" x14ac:dyDescent="0.25">
      <c r="A252">
        <v>275</v>
      </c>
      <c r="B252" s="2">
        <v>1</v>
      </c>
      <c r="D252" s="6"/>
      <c r="G252" s="5" t="s">
        <v>234</v>
      </c>
    </row>
    <row r="253" spans="1:7" x14ac:dyDescent="0.25">
      <c r="A253">
        <v>276</v>
      </c>
      <c r="B253" s="2">
        <v>1</v>
      </c>
      <c r="D253" s="6"/>
      <c r="G253" s="5" t="s">
        <v>234</v>
      </c>
    </row>
    <row r="254" spans="1:7" x14ac:dyDescent="0.25">
      <c r="A254">
        <v>277</v>
      </c>
      <c r="B254" s="2">
        <v>1</v>
      </c>
      <c r="D254" s="6"/>
      <c r="G254" s="5" t="s">
        <v>234</v>
      </c>
    </row>
    <row r="255" spans="1:7" x14ac:dyDescent="0.25">
      <c r="A255">
        <v>278</v>
      </c>
      <c r="B255" s="2">
        <v>1</v>
      </c>
      <c r="D255" s="6"/>
      <c r="G255" s="5" t="s">
        <v>234</v>
      </c>
    </row>
    <row r="256" spans="1:7" x14ac:dyDescent="0.25">
      <c r="A256">
        <v>279</v>
      </c>
      <c r="B256" s="2">
        <v>1</v>
      </c>
      <c r="D256" s="6"/>
      <c r="E256" s="4">
        <v>4</v>
      </c>
      <c r="G256" s="5" t="s">
        <v>234</v>
      </c>
    </row>
    <row r="257" spans="1:7" x14ac:dyDescent="0.25">
      <c r="A257">
        <v>280</v>
      </c>
      <c r="B257" s="2">
        <v>1</v>
      </c>
      <c r="C257" s="3">
        <v>2</v>
      </c>
      <c r="D257" s="6"/>
      <c r="E257" s="4">
        <v>4</v>
      </c>
      <c r="G257" s="5" t="s">
        <v>234</v>
      </c>
    </row>
    <row r="258" spans="1:7" x14ac:dyDescent="0.25">
      <c r="A258">
        <v>281</v>
      </c>
      <c r="B258" s="2">
        <v>1</v>
      </c>
      <c r="C258" s="3">
        <v>2</v>
      </c>
      <c r="D258" s="6"/>
      <c r="E258" s="4">
        <v>4</v>
      </c>
      <c r="G258" s="5" t="s">
        <v>234</v>
      </c>
    </row>
    <row r="259" spans="1:7" x14ac:dyDescent="0.25">
      <c r="A259">
        <v>282</v>
      </c>
      <c r="B259" s="2">
        <v>1</v>
      </c>
      <c r="C259" s="3">
        <v>2</v>
      </c>
      <c r="D259" s="6"/>
      <c r="E259" s="4">
        <v>4</v>
      </c>
      <c r="G259" s="5" t="s">
        <v>234</v>
      </c>
    </row>
    <row r="260" spans="1:7" x14ac:dyDescent="0.25">
      <c r="A260">
        <v>283</v>
      </c>
      <c r="B260" s="2">
        <v>1</v>
      </c>
      <c r="C260" s="3">
        <v>2</v>
      </c>
      <c r="D260" s="6"/>
      <c r="E260" s="4">
        <v>4</v>
      </c>
      <c r="G260" s="5" t="s">
        <v>234</v>
      </c>
    </row>
    <row r="261" spans="1:7" x14ac:dyDescent="0.25">
      <c r="A261">
        <v>284</v>
      </c>
      <c r="B261" s="2">
        <v>1</v>
      </c>
      <c r="C261" s="3">
        <v>2</v>
      </c>
      <c r="D261" s="6"/>
      <c r="E261" s="4">
        <v>4</v>
      </c>
      <c r="G261" s="5" t="s">
        <v>234</v>
      </c>
    </row>
    <row r="262" spans="1:7" x14ac:dyDescent="0.25">
      <c r="A262">
        <v>285</v>
      </c>
      <c r="B262" s="2">
        <v>1</v>
      </c>
      <c r="C262" s="3">
        <v>2</v>
      </c>
      <c r="E262" s="4">
        <v>4</v>
      </c>
    </row>
    <row r="263" spans="1:7" x14ac:dyDescent="0.25">
      <c r="A263">
        <v>286</v>
      </c>
      <c r="B263" s="2">
        <v>1</v>
      </c>
      <c r="C263" s="3">
        <v>2</v>
      </c>
      <c r="E263" s="4">
        <v>4</v>
      </c>
    </row>
    <row r="264" spans="1:7" x14ac:dyDescent="0.25">
      <c r="A264">
        <v>287</v>
      </c>
      <c r="B264" s="2">
        <v>1</v>
      </c>
      <c r="C264" s="3">
        <v>2</v>
      </c>
      <c r="E264" s="4">
        <v>4</v>
      </c>
    </row>
    <row r="265" spans="1:7" x14ac:dyDescent="0.25">
      <c r="A265">
        <v>288</v>
      </c>
      <c r="B265" s="2">
        <v>1</v>
      </c>
      <c r="C265" s="3">
        <v>2</v>
      </c>
      <c r="E265" s="4">
        <v>4</v>
      </c>
    </row>
    <row r="266" spans="1:7" x14ac:dyDescent="0.25">
      <c r="A266">
        <v>289</v>
      </c>
      <c r="C266" s="3">
        <v>2</v>
      </c>
      <c r="E266" s="4">
        <v>4</v>
      </c>
    </row>
    <row r="267" spans="1:7" x14ac:dyDescent="0.25">
      <c r="A267">
        <v>290</v>
      </c>
      <c r="C267" s="3">
        <v>2</v>
      </c>
      <c r="E267" s="4">
        <v>4</v>
      </c>
    </row>
    <row r="268" spans="1:7" x14ac:dyDescent="0.25">
      <c r="A268">
        <v>291</v>
      </c>
      <c r="C268" s="3">
        <v>2</v>
      </c>
      <c r="E268" s="4">
        <v>4</v>
      </c>
    </row>
    <row r="269" spans="1:7" x14ac:dyDescent="0.25">
      <c r="A269">
        <v>292</v>
      </c>
      <c r="C269" s="3">
        <v>2</v>
      </c>
      <c r="E269" s="4">
        <v>4</v>
      </c>
    </row>
    <row r="270" spans="1:7" x14ac:dyDescent="0.25">
      <c r="A270">
        <v>293</v>
      </c>
      <c r="C270" s="3">
        <v>2</v>
      </c>
      <c r="E270" s="4">
        <v>4</v>
      </c>
    </row>
    <row r="271" spans="1:7" x14ac:dyDescent="0.25">
      <c r="A271">
        <v>294</v>
      </c>
      <c r="C271" s="3">
        <v>2</v>
      </c>
      <c r="E271" s="4">
        <v>4</v>
      </c>
    </row>
    <row r="272" spans="1:7" x14ac:dyDescent="0.25">
      <c r="A272">
        <v>295</v>
      </c>
      <c r="C272" s="3">
        <v>2</v>
      </c>
      <c r="E272" s="4">
        <v>4</v>
      </c>
    </row>
    <row r="273" spans="1:7" x14ac:dyDescent="0.25">
      <c r="A273">
        <v>296</v>
      </c>
      <c r="C273" s="3">
        <v>2</v>
      </c>
      <c r="E273" s="4">
        <v>4</v>
      </c>
    </row>
    <row r="274" spans="1:7" x14ac:dyDescent="0.25">
      <c r="A274">
        <v>297</v>
      </c>
      <c r="C274" s="3">
        <v>2</v>
      </c>
      <c r="E274" s="4">
        <v>4</v>
      </c>
    </row>
    <row r="275" spans="1:7" x14ac:dyDescent="0.25">
      <c r="A275">
        <v>298</v>
      </c>
      <c r="B275" s="2">
        <v>1</v>
      </c>
      <c r="C275" s="3">
        <v>2</v>
      </c>
      <c r="E275" s="4">
        <v>4</v>
      </c>
    </row>
    <row r="276" spans="1:7" x14ac:dyDescent="0.25">
      <c r="A276">
        <v>299</v>
      </c>
      <c r="B276" s="2">
        <v>1</v>
      </c>
      <c r="C276" s="3">
        <v>2</v>
      </c>
      <c r="E276" s="4">
        <v>4</v>
      </c>
    </row>
    <row r="277" spans="1:7" x14ac:dyDescent="0.25">
      <c r="A277">
        <v>300</v>
      </c>
      <c r="B277" s="2">
        <v>1</v>
      </c>
      <c r="C277" s="3">
        <v>2</v>
      </c>
      <c r="E277" s="4">
        <v>4</v>
      </c>
    </row>
    <row r="278" spans="1:7" x14ac:dyDescent="0.25">
      <c r="A278">
        <v>301</v>
      </c>
      <c r="B278" s="2">
        <v>1</v>
      </c>
      <c r="C278" s="3">
        <v>2</v>
      </c>
      <c r="E278" s="4">
        <v>4</v>
      </c>
    </row>
    <row r="279" spans="1:7" x14ac:dyDescent="0.25">
      <c r="A279">
        <v>302</v>
      </c>
      <c r="B279" s="2">
        <v>1</v>
      </c>
      <c r="C279" s="3">
        <v>2</v>
      </c>
      <c r="D279" s="6"/>
      <c r="E279" s="4">
        <v>4</v>
      </c>
      <c r="G279" s="5" t="s">
        <v>234</v>
      </c>
    </row>
    <row r="280" spans="1:7" x14ac:dyDescent="0.25">
      <c r="A280">
        <v>303</v>
      </c>
      <c r="B280" s="2">
        <v>1</v>
      </c>
      <c r="C280" s="3">
        <v>2</v>
      </c>
      <c r="D280" s="6"/>
      <c r="E280" s="4">
        <v>4</v>
      </c>
      <c r="G280" s="5" t="s">
        <v>234</v>
      </c>
    </row>
    <row r="281" spans="1:7" x14ac:dyDescent="0.25">
      <c r="A281">
        <v>304</v>
      </c>
      <c r="B281" s="2">
        <v>1</v>
      </c>
      <c r="C281" s="3">
        <v>2</v>
      </c>
      <c r="D281" s="6"/>
      <c r="E281" s="4">
        <v>4</v>
      </c>
      <c r="G281" s="5" t="s">
        <v>234</v>
      </c>
    </row>
    <row r="282" spans="1:7" x14ac:dyDescent="0.25">
      <c r="A282">
        <v>305</v>
      </c>
      <c r="B282" s="2">
        <v>1</v>
      </c>
      <c r="D282" s="6"/>
      <c r="E282" s="4">
        <v>4</v>
      </c>
      <c r="G282" s="5" t="s">
        <v>234</v>
      </c>
    </row>
    <row r="283" spans="1:7" x14ac:dyDescent="0.25">
      <c r="A283">
        <v>306</v>
      </c>
      <c r="B283" s="2">
        <v>1</v>
      </c>
      <c r="D283" s="6"/>
      <c r="E283" s="4">
        <v>4</v>
      </c>
      <c r="G283" s="5" t="s">
        <v>234</v>
      </c>
    </row>
    <row r="284" spans="1:7" x14ac:dyDescent="0.25">
      <c r="A284">
        <v>307</v>
      </c>
      <c r="B284" s="2">
        <v>1</v>
      </c>
      <c r="D284" s="6"/>
      <c r="E284" s="4">
        <v>4</v>
      </c>
      <c r="G284" s="5" t="s">
        <v>234</v>
      </c>
    </row>
    <row r="285" spans="1:7" x14ac:dyDescent="0.25">
      <c r="A285">
        <v>308</v>
      </c>
      <c r="B285" s="2">
        <v>1</v>
      </c>
      <c r="D285" s="6"/>
      <c r="E285" s="4">
        <v>4</v>
      </c>
      <c r="G285" s="5" t="s">
        <v>234</v>
      </c>
    </row>
    <row r="286" spans="1:7" x14ac:dyDescent="0.25">
      <c r="A286">
        <v>309</v>
      </c>
      <c r="B286" s="2">
        <v>1</v>
      </c>
      <c r="D286" s="6"/>
      <c r="E286" s="4">
        <v>4</v>
      </c>
      <c r="G286" s="5" t="s">
        <v>234</v>
      </c>
    </row>
    <row r="287" spans="1:7" x14ac:dyDescent="0.25">
      <c r="A287">
        <v>310</v>
      </c>
      <c r="B287" s="2">
        <v>1</v>
      </c>
      <c r="D287" s="6"/>
      <c r="E287" s="4">
        <v>4</v>
      </c>
      <c r="G287" s="5" t="s">
        <v>234</v>
      </c>
    </row>
    <row r="288" spans="1:7" x14ac:dyDescent="0.25">
      <c r="A288">
        <v>311</v>
      </c>
      <c r="B288" s="2">
        <v>1</v>
      </c>
      <c r="D288" s="6"/>
      <c r="E288" s="4">
        <v>4</v>
      </c>
      <c r="G288" s="5" t="s">
        <v>234</v>
      </c>
    </row>
    <row r="289" spans="1:8" x14ac:dyDescent="0.25">
      <c r="A289">
        <v>312</v>
      </c>
      <c r="B289" s="2">
        <v>1</v>
      </c>
      <c r="D289" s="6"/>
      <c r="G289" s="5" t="s">
        <v>234</v>
      </c>
    </row>
    <row r="290" spans="1:8" x14ac:dyDescent="0.25">
      <c r="A290">
        <v>313</v>
      </c>
      <c r="B290" s="2">
        <v>1</v>
      </c>
      <c r="D290" s="6"/>
      <c r="G290" s="5" t="s">
        <v>234</v>
      </c>
    </row>
    <row r="291" spans="1:8" x14ac:dyDescent="0.25">
      <c r="A291">
        <v>314</v>
      </c>
      <c r="B291" s="2">
        <v>1</v>
      </c>
      <c r="D291" s="6"/>
      <c r="G291" s="5" t="s">
        <v>234</v>
      </c>
    </row>
    <row r="292" spans="1:8" x14ac:dyDescent="0.25">
      <c r="A292">
        <v>315</v>
      </c>
      <c r="B292" s="2">
        <v>1</v>
      </c>
      <c r="D292" s="6"/>
      <c r="G292" s="5" t="s">
        <v>234</v>
      </c>
    </row>
    <row r="293" spans="1:8" x14ac:dyDescent="0.25">
      <c r="A293">
        <v>316</v>
      </c>
      <c r="B293" s="2">
        <v>1</v>
      </c>
      <c r="C293" s="3">
        <v>2</v>
      </c>
      <c r="D293" s="6"/>
      <c r="G293" s="5" t="s">
        <v>234</v>
      </c>
    </row>
    <row r="294" spans="1:8" x14ac:dyDescent="0.25">
      <c r="A294">
        <v>317</v>
      </c>
      <c r="B294" s="2">
        <v>1</v>
      </c>
      <c r="C294" s="3">
        <v>2</v>
      </c>
      <c r="D294" s="6"/>
      <c r="G294" s="5" t="s">
        <v>234</v>
      </c>
    </row>
    <row r="295" spans="1:8" x14ac:dyDescent="0.25">
      <c r="A295">
        <v>318</v>
      </c>
      <c r="B295" s="2">
        <v>1</v>
      </c>
      <c r="C295" s="3">
        <v>2</v>
      </c>
      <c r="D295" s="6"/>
      <c r="G295" s="5" t="s">
        <v>234</v>
      </c>
    </row>
    <row r="296" spans="1:8" x14ac:dyDescent="0.25">
      <c r="A296">
        <v>319</v>
      </c>
      <c r="B296" s="2">
        <v>1</v>
      </c>
      <c r="C296" s="3">
        <v>2</v>
      </c>
      <c r="D296" s="6"/>
      <c r="G296" s="5" t="s">
        <v>234</v>
      </c>
    </row>
    <row r="297" spans="1:8" x14ac:dyDescent="0.25">
      <c r="A297">
        <v>320</v>
      </c>
      <c r="B297" s="2">
        <v>1</v>
      </c>
      <c r="C297" s="3">
        <v>2</v>
      </c>
      <c r="D297" s="6"/>
      <c r="G297" s="5" t="s">
        <v>234</v>
      </c>
    </row>
    <row r="298" spans="1:8" x14ac:dyDescent="0.25">
      <c r="A298">
        <v>321</v>
      </c>
      <c r="B298" s="2">
        <v>1</v>
      </c>
      <c r="C298" s="3">
        <v>2</v>
      </c>
      <c r="D298" s="6"/>
      <c r="G298" s="5" t="s">
        <v>234</v>
      </c>
    </row>
    <row r="299" spans="1:8" x14ac:dyDescent="0.25">
      <c r="A299">
        <v>322</v>
      </c>
      <c r="B299" s="2">
        <v>1</v>
      </c>
      <c r="C299" s="3">
        <v>2</v>
      </c>
      <c r="D299" s="6"/>
      <c r="E299" s="6"/>
      <c r="G299" s="5" t="s">
        <v>234</v>
      </c>
      <c r="H299" s="4" t="s">
        <v>233</v>
      </c>
    </row>
    <row r="300" spans="1:8" x14ac:dyDescent="0.25">
      <c r="A300">
        <v>323</v>
      </c>
      <c r="B300" s="2">
        <v>1</v>
      </c>
      <c r="C300" s="3">
        <v>2</v>
      </c>
      <c r="D300" s="6"/>
      <c r="E300" s="6"/>
      <c r="G300" s="5" t="s">
        <v>234</v>
      </c>
      <c r="H300" s="4" t="s">
        <v>233</v>
      </c>
    </row>
    <row r="301" spans="1:8" x14ac:dyDescent="0.25">
      <c r="A301">
        <v>324</v>
      </c>
      <c r="C301" s="3">
        <v>2</v>
      </c>
      <c r="D301" s="6"/>
      <c r="E301" s="6"/>
      <c r="G301" s="5" t="s">
        <v>234</v>
      </c>
      <c r="H301" s="4" t="s">
        <v>233</v>
      </c>
    </row>
    <row r="302" spans="1:8" x14ac:dyDescent="0.25">
      <c r="A302">
        <v>325</v>
      </c>
      <c r="C302" s="3">
        <v>2</v>
      </c>
      <c r="D302" s="6"/>
      <c r="E302" s="6"/>
      <c r="G302" s="5" t="s">
        <v>234</v>
      </c>
      <c r="H302" s="4" t="s">
        <v>233</v>
      </c>
    </row>
    <row r="303" spans="1:8" x14ac:dyDescent="0.25">
      <c r="A303">
        <v>326</v>
      </c>
      <c r="C303" s="3">
        <v>2</v>
      </c>
      <c r="D303" s="6"/>
      <c r="E303" s="6"/>
      <c r="G303" s="5" t="s">
        <v>234</v>
      </c>
      <c r="H303" s="4" t="s">
        <v>233</v>
      </c>
    </row>
    <row r="304" spans="1:8" x14ac:dyDescent="0.25">
      <c r="A304">
        <v>327</v>
      </c>
      <c r="C304" s="3">
        <v>2</v>
      </c>
      <c r="E304" s="6"/>
      <c r="H304" s="4" t="s">
        <v>233</v>
      </c>
    </row>
    <row r="305" spans="1:8" x14ac:dyDescent="0.25">
      <c r="A305">
        <v>328</v>
      </c>
      <c r="C305" s="3">
        <v>2</v>
      </c>
      <c r="E305" s="6"/>
      <c r="H305" s="4" t="s">
        <v>233</v>
      </c>
    </row>
    <row r="306" spans="1:8" x14ac:dyDescent="0.25">
      <c r="A306">
        <v>329</v>
      </c>
      <c r="C306" s="3">
        <v>2</v>
      </c>
      <c r="E306" s="6"/>
      <c r="H306" s="4" t="s">
        <v>233</v>
      </c>
    </row>
    <row r="307" spans="1:8" x14ac:dyDescent="0.25">
      <c r="A307">
        <v>330</v>
      </c>
      <c r="C307" s="3">
        <v>2</v>
      </c>
      <c r="E307" s="6"/>
      <c r="H307" s="4" t="s">
        <v>233</v>
      </c>
    </row>
    <row r="308" spans="1:8" x14ac:dyDescent="0.25">
      <c r="A308">
        <v>331</v>
      </c>
      <c r="C308" s="3">
        <v>2</v>
      </c>
      <c r="E308" s="6"/>
      <c r="H308" s="4" t="s">
        <v>233</v>
      </c>
    </row>
    <row r="309" spans="1:8" x14ac:dyDescent="0.25">
      <c r="A309">
        <v>332</v>
      </c>
      <c r="C309" s="3">
        <v>2</v>
      </c>
      <c r="E309" s="6"/>
      <c r="H309" s="4" t="s">
        <v>233</v>
      </c>
    </row>
    <row r="310" spans="1:8" x14ac:dyDescent="0.25">
      <c r="A310">
        <v>333</v>
      </c>
      <c r="B310" s="2">
        <v>1</v>
      </c>
      <c r="C310" s="3">
        <v>2</v>
      </c>
      <c r="E310" s="6"/>
      <c r="H310" s="4" t="s">
        <v>233</v>
      </c>
    </row>
    <row r="311" spans="1:8" x14ac:dyDescent="0.25">
      <c r="A311">
        <v>334</v>
      </c>
      <c r="B311" s="2">
        <v>1</v>
      </c>
      <c r="C311" s="3">
        <v>2</v>
      </c>
      <c r="E311" s="6"/>
      <c r="H311" s="4" t="s">
        <v>233</v>
      </c>
    </row>
    <row r="312" spans="1:8" x14ac:dyDescent="0.25">
      <c r="A312">
        <v>335</v>
      </c>
      <c r="B312" s="2">
        <v>1</v>
      </c>
      <c r="C312" s="3">
        <v>2</v>
      </c>
      <c r="E312" s="6"/>
      <c r="H312" s="4" t="s">
        <v>233</v>
      </c>
    </row>
    <row r="313" spans="1:8" x14ac:dyDescent="0.25">
      <c r="A313">
        <v>336</v>
      </c>
      <c r="B313" s="2">
        <v>1</v>
      </c>
      <c r="C313" s="3">
        <v>2</v>
      </c>
      <c r="E313" s="6"/>
      <c r="H313" s="4" t="s">
        <v>233</v>
      </c>
    </row>
    <row r="314" spans="1:8" x14ac:dyDescent="0.25">
      <c r="A314">
        <v>337</v>
      </c>
      <c r="B314" s="2">
        <v>1</v>
      </c>
      <c r="C314" s="3">
        <v>2</v>
      </c>
      <c r="E314" s="6"/>
      <c r="H314" s="4" t="s">
        <v>233</v>
      </c>
    </row>
    <row r="315" spans="1:8" x14ac:dyDescent="0.25">
      <c r="A315">
        <v>338</v>
      </c>
      <c r="B315" s="2">
        <v>1</v>
      </c>
      <c r="C315" s="3">
        <v>2</v>
      </c>
      <c r="E315" s="6"/>
      <c r="H315" s="4" t="s">
        <v>233</v>
      </c>
    </row>
    <row r="316" spans="1:8" x14ac:dyDescent="0.25">
      <c r="A316">
        <v>339</v>
      </c>
      <c r="B316" s="2">
        <v>1</v>
      </c>
      <c r="C316" s="3">
        <v>2</v>
      </c>
      <c r="E316" s="6"/>
      <c r="H316" s="4" t="s">
        <v>233</v>
      </c>
    </row>
    <row r="317" spans="1:8" x14ac:dyDescent="0.25">
      <c r="A317">
        <v>340</v>
      </c>
      <c r="B317" s="2">
        <v>1</v>
      </c>
      <c r="C317" s="3">
        <v>2</v>
      </c>
      <c r="E317" s="6"/>
      <c r="H317" s="4" t="s">
        <v>233</v>
      </c>
    </row>
    <row r="318" spans="1:8" x14ac:dyDescent="0.25">
      <c r="A318">
        <v>341</v>
      </c>
      <c r="B318" s="2">
        <v>1</v>
      </c>
      <c r="C318" s="3">
        <v>2</v>
      </c>
      <c r="E318" s="6"/>
      <c r="H318" s="4" t="s">
        <v>233</v>
      </c>
    </row>
    <row r="319" spans="1:8" x14ac:dyDescent="0.25">
      <c r="A319">
        <v>342</v>
      </c>
      <c r="B319" s="2">
        <v>1</v>
      </c>
      <c r="D319" s="5">
        <v>3</v>
      </c>
      <c r="E319" s="6"/>
      <c r="H319" s="4" t="s">
        <v>233</v>
      </c>
    </row>
    <row r="320" spans="1:8" x14ac:dyDescent="0.25">
      <c r="A320">
        <v>343</v>
      </c>
      <c r="B320" s="2">
        <v>1</v>
      </c>
      <c r="D320" s="5">
        <v>3</v>
      </c>
      <c r="E320" s="6"/>
      <c r="H320" s="4" t="s">
        <v>233</v>
      </c>
    </row>
    <row r="321" spans="1:8" x14ac:dyDescent="0.25">
      <c r="A321">
        <v>344</v>
      </c>
      <c r="B321" s="2">
        <v>1</v>
      </c>
      <c r="D321" s="5">
        <v>3</v>
      </c>
      <c r="E321" s="6"/>
      <c r="H321" s="4" t="s">
        <v>233</v>
      </c>
    </row>
    <row r="322" spans="1:8" x14ac:dyDescent="0.25">
      <c r="A322">
        <v>345</v>
      </c>
      <c r="B322" s="2">
        <v>1</v>
      </c>
      <c r="D322" s="5">
        <v>3</v>
      </c>
      <c r="E322" s="6"/>
      <c r="H322" s="4" t="s">
        <v>233</v>
      </c>
    </row>
    <row r="323" spans="1:8" x14ac:dyDescent="0.25">
      <c r="A323">
        <v>346</v>
      </c>
      <c r="B323" s="2">
        <v>1</v>
      </c>
      <c r="D323" s="5">
        <v>3</v>
      </c>
      <c r="E323" s="6"/>
      <c r="H323" s="4" t="s">
        <v>233</v>
      </c>
    </row>
    <row r="324" spans="1:8" x14ac:dyDescent="0.25">
      <c r="A324">
        <v>347</v>
      </c>
      <c r="B324" s="2">
        <v>1</v>
      </c>
      <c r="D324" s="5">
        <v>3</v>
      </c>
      <c r="E324" s="6"/>
      <c r="H324" s="4" t="s">
        <v>233</v>
      </c>
    </row>
    <row r="325" spans="1:8" x14ac:dyDescent="0.25">
      <c r="A325">
        <v>348</v>
      </c>
      <c r="B325" s="2">
        <v>1</v>
      </c>
      <c r="D325" s="5">
        <v>3</v>
      </c>
      <c r="E325" s="6"/>
      <c r="H325" s="4" t="s">
        <v>233</v>
      </c>
    </row>
    <row r="326" spans="1:8" x14ac:dyDescent="0.25">
      <c r="A326">
        <v>349</v>
      </c>
      <c r="B326" s="2">
        <v>1</v>
      </c>
      <c r="D326" s="5">
        <v>3</v>
      </c>
      <c r="E326" s="6"/>
      <c r="H326" s="4" t="s">
        <v>233</v>
      </c>
    </row>
    <row r="327" spans="1:8" x14ac:dyDescent="0.25">
      <c r="A327">
        <v>350</v>
      </c>
      <c r="B327" s="2">
        <v>1</v>
      </c>
      <c r="C327" s="3">
        <v>2</v>
      </c>
      <c r="D327" s="5">
        <v>3</v>
      </c>
      <c r="E327" s="6"/>
      <c r="H327" s="4" t="s">
        <v>233</v>
      </c>
    </row>
    <row r="328" spans="1:8" x14ac:dyDescent="0.25">
      <c r="A328">
        <v>351</v>
      </c>
      <c r="B328" s="2">
        <v>1</v>
      </c>
      <c r="C328" s="3">
        <v>2</v>
      </c>
      <c r="D328" s="5">
        <v>3</v>
      </c>
      <c r="E328" s="6"/>
      <c r="H328" s="4" t="s">
        <v>233</v>
      </c>
    </row>
    <row r="329" spans="1:8" x14ac:dyDescent="0.25">
      <c r="A329">
        <v>352</v>
      </c>
      <c r="B329" s="2">
        <v>1</v>
      </c>
      <c r="C329" s="3">
        <v>2</v>
      </c>
      <c r="D329" s="5">
        <v>3</v>
      </c>
    </row>
    <row r="330" spans="1:8" x14ac:dyDescent="0.25">
      <c r="A330">
        <v>353</v>
      </c>
      <c r="B330" s="2">
        <v>1</v>
      </c>
      <c r="C330" s="3">
        <v>2</v>
      </c>
      <c r="D330" s="5">
        <v>3</v>
      </c>
    </row>
    <row r="331" spans="1:8" x14ac:dyDescent="0.25">
      <c r="A331">
        <v>354</v>
      </c>
      <c r="B331" s="2">
        <v>1</v>
      </c>
      <c r="C331" s="3">
        <v>2</v>
      </c>
      <c r="D331" s="5">
        <v>3</v>
      </c>
    </row>
    <row r="332" spans="1:8" x14ac:dyDescent="0.25">
      <c r="A332">
        <v>355</v>
      </c>
      <c r="B332" s="2">
        <v>1</v>
      </c>
      <c r="C332" s="3">
        <v>2</v>
      </c>
      <c r="D332" s="5">
        <v>3</v>
      </c>
    </row>
    <row r="333" spans="1:8" x14ac:dyDescent="0.25">
      <c r="A333">
        <v>356</v>
      </c>
      <c r="B333" s="2">
        <v>1</v>
      </c>
      <c r="C333" s="3">
        <v>2</v>
      </c>
      <c r="D333" s="5">
        <v>3</v>
      </c>
    </row>
    <row r="334" spans="1:8" x14ac:dyDescent="0.25">
      <c r="A334">
        <v>357</v>
      </c>
      <c r="C334" s="3">
        <v>2</v>
      </c>
      <c r="D334" s="5">
        <v>3</v>
      </c>
    </row>
    <row r="335" spans="1:8" x14ac:dyDescent="0.25">
      <c r="A335">
        <v>358</v>
      </c>
      <c r="C335" s="3">
        <v>2</v>
      </c>
      <c r="D335" s="5">
        <v>3</v>
      </c>
    </row>
    <row r="336" spans="1:8" x14ac:dyDescent="0.25">
      <c r="A336">
        <v>359</v>
      </c>
      <c r="C336" s="3">
        <v>2</v>
      </c>
      <c r="D336" s="5">
        <v>3</v>
      </c>
    </row>
    <row r="337" spans="1:5" x14ac:dyDescent="0.25">
      <c r="A337">
        <v>360</v>
      </c>
      <c r="C337" s="3">
        <v>2</v>
      </c>
      <c r="D337" s="5">
        <v>3</v>
      </c>
    </row>
    <row r="338" spans="1:5" x14ac:dyDescent="0.25">
      <c r="A338">
        <v>361</v>
      </c>
      <c r="C338" s="3">
        <v>2</v>
      </c>
      <c r="D338" s="5">
        <v>3</v>
      </c>
    </row>
    <row r="339" spans="1:5" x14ac:dyDescent="0.25">
      <c r="A339">
        <v>362</v>
      </c>
      <c r="C339" s="3">
        <v>2</v>
      </c>
      <c r="D339" s="5">
        <v>3</v>
      </c>
    </row>
    <row r="340" spans="1:5" x14ac:dyDescent="0.25">
      <c r="A340">
        <v>363</v>
      </c>
      <c r="C340" s="3">
        <v>2</v>
      </c>
      <c r="D340" s="5">
        <v>3</v>
      </c>
    </row>
    <row r="341" spans="1:5" x14ac:dyDescent="0.25">
      <c r="A341">
        <v>364</v>
      </c>
      <c r="C341" s="3">
        <v>2</v>
      </c>
      <c r="D341" s="5">
        <v>3</v>
      </c>
    </row>
    <row r="342" spans="1:5" x14ac:dyDescent="0.25">
      <c r="A342">
        <v>365</v>
      </c>
      <c r="C342" s="3">
        <v>2</v>
      </c>
      <c r="D342" s="5">
        <v>3</v>
      </c>
      <c r="E342" s="4">
        <v>4</v>
      </c>
    </row>
    <row r="343" spans="1:5" x14ac:dyDescent="0.25">
      <c r="A343">
        <v>366</v>
      </c>
      <c r="C343" s="3">
        <v>2</v>
      </c>
      <c r="D343" s="5">
        <v>3</v>
      </c>
      <c r="E343" s="4">
        <v>4</v>
      </c>
    </row>
    <row r="344" spans="1:5" x14ac:dyDescent="0.25">
      <c r="A344">
        <v>367</v>
      </c>
      <c r="C344" s="3">
        <v>2</v>
      </c>
      <c r="D344" s="5">
        <v>3</v>
      </c>
      <c r="E344" s="4">
        <v>4</v>
      </c>
    </row>
    <row r="345" spans="1:5" x14ac:dyDescent="0.25">
      <c r="A345">
        <v>368</v>
      </c>
      <c r="C345" s="3">
        <v>2</v>
      </c>
      <c r="D345" s="5">
        <v>3</v>
      </c>
      <c r="E345" s="4">
        <v>4</v>
      </c>
    </row>
    <row r="346" spans="1:5" x14ac:dyDescent="0.25">
      <c r="A346">
        <v>369</v>
      </c>
      <c r="B346" s="2">
        <v>1</v>
      </c>
      <c r="C346" s="3">
        <v>2</v>
      </c>
      <c r="E346" s="4">
        <v>4</v>
      </c>
    </row>
    <row r="347" spans="1:5" x14ac:dyDescent="0.25">
      <c r="A347">
        <v>370</v>
      </c>
      <c r="B347" s="2">
        <v>1</v>
      </c>
      <c r="C347" s="3">
        <v>2</v>
      </c>
      <c r="E347" s="4">
        <v>4</v>
      </c>
    </row>
    <row r="348" spans="1:5" x14ac:dyDescent="0.25">
      <c r="A348">
        <v>371</v>
      </c>
      <c r="B348" s="2">
        <v>1</v>
      </c>
      <c r="C348" s="3">
        <v>2</v>
      </c>
      <c r="E348" s="4">
        <v>4</v>
      </c>
    </row>
    <row r="349" spans="1:5" x14ac:dyDescent="0.25">
      <c r="A349">
        <v>372</v>
      </c>
      <c r="B349" s="2">
        <v>1</v>
      </c>
      <c r="C349" s="3">
        <v>2</v>
      </c>
      <c r="E349" s="4">
        <v>4</v>
      </c>
    </row>
    <row r="350" spans="1:5" x14ac:dyDescent="0.25">
      <c r="A350">
        <v>373</v>
      </c>
      <c r="B350" s="2">
        <v>1</v>
      </c>
      <c r="C350" s="3">
        <v>2</v>
      </c>
      <c r="E350" s="4">
        <v>4</v>
      </c>
    </row>
    <row r="351" spans="1:5" x14ac:dyDescent="0.25">
      <c r="A351">
        <v>374</v>
      </c>
      <c r="B351" s="2">
        <v>1</v>
      </c>
      <c r="C351" s="3">
        <v>2</v>
      </c>
      <c r="E351" s="4">
        <v>4</v>
      </c>
    </row>
    <row r="352" spans="1:5" x14ac:dyDescent="0.25">
      <c r="A352">
        <v>375</v>
      </c>
      <c r="B352" s="2">
        <v>1</v>
      </c>
      <c r="E352" s="4">
        <v>4</v>
      </c>
    </row>
    <row r="353" spans="1:7" x14ac:dyDescent="0.25">
      <c r="A353">
        <v>376</v>
      </c>
      <c r="B353" s="2">
        <v>1</v>
      </c>
      <c r="E353" s="4">
        <v>4</v>
      </c>
    </row>
    <row r="354" spans="1:7" x14ac:dyDescent="0.25">
      <c r="A354">
        <v>377</v>
      </c>
      <c r="B354" s="2">
        <v>1</v>
      </c>
      <c r="E354" s="4">
        <v>4</v>
      </c>
    </row>
    <row r="355" spans="1:7" x14ac:dyDescent="0.25">
      <c r="A355">
        <v>378</v>
      </c>
      <c r="B355" s="2">
        <v>1</v>
      </c>
      <c r="E355" s="4">
        <v>4</v>
      </c>
    </row>
    <row r="356" spans="1:7" x14ac:dyDescent="0.25">
      <c r="A356">
        <v>379</v>
      </c>
      <c r="B356" s="2">
        <v>1</v>
      </c>
      <c r="E356" s="4">
        <v>4</v>
      </c>
    </row>
    <row r="357" spans="1:7" x14ac:dyDescent="0.25">
      <c r="A357">
        <v>380</v>
      </c>
      <c r="B357" s="2">
        <v>1</v>
      </c>
      <c r="E357" s="4">
        <v>4</v>
      </c>
    </row>
    <row r="358" spans="1:7" x14ac:dyDescent="0.25">
      <c r="A358">
        <v>381</v>
      </c>
      <c r="B358" s="2">
        <v>1</v>
      </c>
      <c r="E358" s="4">
        <v>4</v>
      </c>
    </row>
    <row r="359" spans="1:7" x14ac:dyDescent="0.25">
      <c r="A359">
        <v>382</v>
      </c>
      <c r="B359" s="2">
        <v>1</v>
      </c>
      <c r="E359" s="4">
        <v>4</v>
      </c>
    </row>
    <row r="360" spans="1:7" x14ac:dyDescent="0.25">
      <c r="A360">
        <v>383</v>
      </c>
      <c r="B360" s="2">
        <v>1</v>
      </c>
      <c r="E360" s="4">
        <v>4</v>
      </c>
    </row>
    <row r="361" spans="1:7" x14ac:dyDescent="0.25">
      <c r="A361">
        <v>384</v>
      </c>
      <c r="B361" s="2">
        <v>1</v>
      </c>
      <c r="E361" s="4">
        <v>4</v>
      </c>
    </row>
    <row r="362" spans="1:7" x14ac:dyDescent="0.25">
      <c r="A362">
        <v>385</v>
      </c>
      <c r="B362" s="2">
        <v>1</v>
      </c>
      <c r="E362" s="4">
        <v>4</v>
      </c>
    </row>
    <row r="363" spans="1:7" x14ac:dyDescent="0.25">
      <c r="A363">
        <v>386</v>
      </c>
      <c r="B363" s="2">
        <v>1</v>
      </c>
      <c r="E363" s="4">
        <v>4</v>
      </c>
    </row>
    <row r="364" spans="1:7" x14ac:dyDescent="0.25">
      <c r="A364">
        <v>387</v>
      </c>
      <c r="B364" s="2">
        <v>1</v>
      </c>
      <c r="E364" s="4">
        <v>4</v>
      </c>
    </row>
    <row r="365" spans="1:7" x14ac:dyDescent="0.25">
      <c r="A365">
        <v>388</v>
      </c>
      <c r="B365" s="2">
        <v>1</v>
      </c>
      <c r="E365" s="4">
        <v>4</v>
      </c>
    </row>
    <row r="366" spans="1:7" x14ac:dyDescent="0.25">
      <c r="A366">
        <v>389</v>
      </c>
      <c r="B366" s="2">
        <v>1</v>
      </c>
      <c r="C366" s="3">
        <v>2</v>
      </c>
      <c r="E366" s="4">
        <v>4</v>
      </c>
    </row>
    <row r="367" spans="1:7" x14ac:dyDescent="0.25">
      <c r="A367">
        <v>390</v>
      </c>
      <c r="B367" s="2">
        <v>1</v>
      </c>
      <c r="C367" s="3">
        <v>2</v>
      </c>
      <c r="D367" s="6"/>
      <c r="E367" s="4">
        <v>4</v>
      </c>
      <c r="G367" s="5" t="s">
        <v>234</v>
      </c>
    </row>
    <row r="368" spans="1:7" x14ac:dyDescent="0.25">
      <c r="A368">
        <v>391</v>
      </c>
      <c r="B368" s="2">
        <v>1</v>
      </c>
      <c r="C368" s="3">
        <v>2</v>
      </c>
      <c r="D368" s="6"/>
      <c r="E368" s="4">
        <v>4</v>
      </c>
      <c r="G368" s="5" t="s">
        <v>234</v>
      </c>
    </row>
    <row r="369" spans="1:7" x14ac:dyDescent="0.25">
      <c r="A369">
        <v>392</v>
      </c>
      <c r="B369" s="2">
        <v>1</v>
      </c>
      <c r="C369" s="3">
        <v>2</v>
      </c>
      <c r="D369" s="6"/>
      <c r="E369" s="4">
        <v>4</v>
      </c>
      <c r="G369" s="5" t="s">
        <v>234</v>
      </c>
    </row>
    <row r="370" spans="1:7" x14ac:dyDescent="0.25">
      <c r="A370">
        <v>393</v>
      </c>
      <c r="B370" s="2">
        <v>1</v>
      </c>
      <c r="C370" s="3">
        <v>2</v>
      </c>
      <c r="D370" s="6"/>
      <c r="E370" s="4">
        <v>4</v>
      </c>
      <c r="G370" s="5" t="s">
        <v>234</v>
      </c>
    </row>
    <row r="371" spans="1:7" x14ac:dyDescent="0.25">
      <c r="A371">
        <v>394</v>
      </c>
      <c r="B371" s="2">
        <v>1</v>
      </c>
      <c r="C371" s="3">
        <v>2</v>
      </c>
      <c r="D371" s="6"/>
      <c r="E371" s="4">
        <v>4</v>
      </c>
      <c r="G371" s="5" t="s">
        <v>234</v>
      </c>
    </row>
    <row r="372" spans="1:7" x14ac:dyDescent="0.25">
      <c r="A372">
        <v>395</v>
      </c>
      <c r="B372" s="2">
        <v>1</v>
      </c>
      <c r="C372" s="3">
        <v>2</v>
      </c>
      <c r="D372" s="6"/>
      <c r="E372" s="4">
        <v>4</v>
      </c>
      <c r="G372" s="5" t="s">
        <v>234</v>
      </c>
    </row>
    <row r="373" spans="1:7" x14ac:dyDescent="0.25">
      <c r="A373">
        <v>396</v>
      </c>
      <c r="B373" s="2">
        <v>1</v>
      </c>
      <c r="C373" s="3">
        <v>2</v>
      </c>
      <c r="D373" s="6"/>
      <c r="E373" s="4">
        <v>4</v>
      </c>
      <c r="G373" s="5" t="s">
        <v>234</v>
      </c>
    </row>
    <row r="374" spans="1:7" x14ac:dyDescent="0.25">
      <c r="A374">
        <v>397</v>
      </c>
      <c r="B374" s="2">
        <v>1</v>
      </c>
      <c r="C374" s="3">
        <v>2</v>
      </c>
      <c r="D374" s="6"/>
      <c r="E374" s="4">
        <v>4</v>
      </c>
      <c r="G374" s="5" t="s">
        <v>234</v>
      </c>
    </row>
    <row r="375" spans="1:7" x14ac:dyDescent="0.25">
      <c r="A375">
        <v>398</v>
      </c>
      <c r="C375" s="3">
        <v>2</v>
      </c>
      <c r="D375" s="6"/>
      <c r="G375" s="5" t="s">
        <v>234</v>
      </c>
    </row>
    <row r="376" spans="1:7" x14ac:dyDescent="0.25">
      <c r="A376">
        <v>399</v>
      </c>
      <c r="C376" s="3">
        <v>2</v>
      </c>
      <c r="D376" s="6"/>
      <c r="G376" s="5" t="s">
        <v>234</v>
      </c>
    </row>
    <row r="377" spans="1:7" x14ac:dyDescent="0.25">
      <c r="A377">
        <v>400</v>
      </c>
      <c r="C377" s="3">
        <v>2</v>
      </c>
      <c r="D377" s="6"/>
      <c r="G377" s="5" t="s">
        <v>234</v>
      </c>
    </row>
    <row r="378" spans="1:7" x14ac:dyDescent="0.25">
      <c r="A378">
        <v>401</v>
      </c>
      <c r="C378" s="3">
        <v>2</v>
      </c>
      <c r="D378" s="6"/>
      <c r="G378" s="5" t="s">
        <v>234</v>
      </c>
    </row>
    <row r="379" spans="1:7" x14ac:dyDescent="0.25">
      <c r="A379">
        <v>402</v>
      </c>
      <c r="C379" s="3">
        <v>2</v>
      </c>
      <c r="D379" s="6"/>
      <c r="G379" s="5" t="s">
        <v>234</v>
      </c>
    </row>
    <row r="380" spans="1:7" x14ac:dyDescent="0.25">
      <c r="A380">
        <v>403</v>
      </c>
      <c r="C380" s="3">
        <v>2</v>
      </c>
      <c r="D380" s="6"/>
      <c r="G380" s="5" t="s">
        <v>234</v>
      </c>
    </row>
    <row r="381" spans="1:7" x14ac:dyDescent="0.25">
      <c r="A381">
        <v>404</v>
      </c>
      <c r="C381" s="3">
        <v>2</v>
      </c>
      <c r="D381" s="6"/>
      <c r="G381" s="5" t="s">
        <v>234</v>
      </c>
    </row>
    <row r="382" spans="1:7" x14ac:dyDescent="0.25">
      <c r="A382">
        <v>405</v>
      </c>
      <c r="C382" s="3">
        <v>2</v>
      </c>
      <c r="D382" s="6"/>
      <c r="G382" s="5" t="s">
        <v>234</v>
      </c>
    </row>
    <row r="383" spans="1:7" x14ac:dyDescent="0.25">
      <c r="A383">
        <v>406</v>
      </c>
      <c r="C383" s="3">
        <v>2</v>
      </c>
      <c r="D383" s="6"/>
      <c r="G383" s="5" t="s">
        <v>234</v>
      </c>
    </row>
    <row r="384" spans="1:7" x14ac:dyDescent="0.25">
      <c r="A384">
        <v>407</v>
      </c>
      <c r="C384" s="3">
        <v>2</v>
      </c>
      <c r="D384" s="6"/>
      <c r="G384" s="5" t="s">
        <v>234</v>
      </c>
    </row>
    <row r="385" spans="1:8" x14ac:dyDescent="0.25">
      <c r="A385">
        <v>408</v>
      </c>
      <c r="B385" s="2">
        <v>1</v>
      </c>
      <c r="C385" s="3">
        <v>2</v>
      </c>
      <c r="D385" s="6"/>
      <c r="G385" s="5" t="s">
        <v>234</v>
      </c>
    </row>
    <row r="386" spans="1:8" x14ac:dyDescent="0.25">
      <c r="A386">
        <v>409</v>
      </c>
      <c r="B386" s="2">
        <v>1</v>
      </c>
      <c r="C386" s="3">
        <v>2</v>
      </c>
      <c r="D386" s="6"/>
      <c r="G386" s="5" t="s">
        <v>234</v>
      </c>
    </row>
    <row r="387" spans="1:8" x14ac:dyDescent="0.25">
      <c r="A387">
        <v>410</v>
      </c>
      <c r="B387" s="2">
        <v>1</v>
      </c>
      <c r="C387" s="3">
        <v>2</v>
      </c>
      <c r="D387" s="6"/>
      <c r="G387" s="5" t="s">
        <v>234</v>
      </c>
    </row>
    <row r="388" spans="1:8" x14ac:dyDescent="0.25">
      <c r="A388">
        <v>411</v>
      </c>
      <c r="B388" s="2">
        <v>1</v>
      </c>
      <c r="C388" s="3">
        <v>2</v>
      </c>
      <c r="D388" s="6"/>
      <c r="G388" s="5" t="s">
        <v>234</v>
      </c>
    </row>
    <row r="389" spans="1:8" x14ac:dyDescent="0.25">
      <c r="A389">
        <v>412</v>
      </c>
      <c r="B389" s="2">
        <v>1</v>
      </c>
      <c r="C389" s="3">
        <v>2</v>
      </c>
      <c r="D389" s="6"/>
      <c r="G389" s="5" t="s">
        <v>234</v>
      </c>
    </row>
    <row r="390" spans="1:8" x14ac:dyDescent="0.25">
      <c r="A390">
        <v>413</v>
      </c>
      <c r="B390" s="2">
        <v>1</v>
      </c>
      <c r="C390" s="3">
        <v>2</v>
      </c>
      <c r="D390" s="6"/>
      <c r="G390" s="5" t="s">
        <v>234</v>
      </c>
    </row>
    <row r="391" spans="1:8" x14ac:dyDescent="0.25">
      <c r="A391">
        <v>414</v>
      </c>
      <c r="B391" s="2">
        <v>1</v>
      </c>
      <c r="C391" s="3">
        <v>2</v>
      </c>
      <c r="D391" s="6"/>
      <c r="G391" s="5" t="s">
        <v>234</v>
      </c>
    </row>
    <row r="392" spans="1:8" x14ac:dyDescent="0.25">
      <c r="A392">
        <v>415</v>
      </c>
      <c r="B392" s="2">
        <v>1</v>
      </c>
      <c r="C392" s="3">
        <v>2</v>
      </c>
      <c r="D392" s="6"/>
      <c r="E392" s="6"/>
      <c r="G392" s="5" t="s">
        <v>234</v>
      </c>
      <c r="H392" s="4" t="s">
        <v>233</v>
      </c>
    </row>
    <row r="393" spans="1:8" x14ac:dyDescent="0.25">
      <c r="A393">
        <v>416</v>
      </c>
      <c r="B393" s="2">
        <v>1</v>
      </c>
      <c r="C393" s="3">
        <v>2</v>
      </c>
      <c r="D393" s="6"/>
      <c r="E393" s="6"/>
      <c r="G393" s="5" t="s">
        <v>234</v>
      </c>
      <c r="H393" s="4" t="s">
        <v>233</v>
      </c>
    </row>
    <row r="394" spans="1:8" x14ac:dyDescent="0.25">
      <c r="A394">
        <v>417</v>
      </c>
      <c r="B394" s="2">
        <v>1</v>
      </c>
      <c r="C394" s="3">
        <v>2</v>
      </c>
      <c r="D394" s="6"/>
      <c r="E394" s="6"/>
      <c r="G394" s="5" t="s">
        <v>234</v>
      </c>
      <c r="H394" s="4" t="s">
        <v>233</v>
      </c>
    </row>
    <row r="395" spans="1:8" x14ac:dyDescent="0.25">
      <c r="A395">
        <v>418</v>
      </c>
      <c r="B395" s="2">
        <v>1</v>
      </c>
      <c r="D395" s="6"/>
      <c r="E395" s="6"/>
      <c r="G395" s="5" t="s">
        <v>234</v>
      </c>
      <c r="H395" s="4" t="s">
        <v>233</v>
      </c>
    </row>
    <row r="396" spans="1:8" x14ac:dyDescent="0.25">
      <c r="A396">
        <v>419</v>
      </c>
      <c r="B396" s="2">
        <v>1</v>
      </c>
      <c r="D396" s="6"/>
      <c r="E396" s="6"/>
      <c r="G396" s="5" t="s">
        <v>234</v>
      </c>
      <c r="H396" s="4" t="s">
        <v>233</v>
      </c>
    </row>
    <row r="397" spans="1:8" x14ac:dyDescent="0.25">
      <c r="A397">
        <v>420</v>
      </c>
      <c r="B397" s="2">
        <v>1</v>
      </c>
      <c r="E397" s="6"/>
      <c r="H397" s="4" t="s">
        <v>233</v>
      </c>
    </row>
    <row r="398" spans="1:8" x14ac:dyDescent="0.25">
      <c r="A398">
        <v>421</v>
      </c>
      <c r="B398" s="2">
        <v>1</v>
      </c>
      <c r="E398" s="6"/>
      <c r="H398" s="4" t="s">
        <v>233</v>
      </c>
    </row>
    <row r="399" spans="1:8" x14ac:dyDescent="0.25">
      <c r="A399">
        <v>422</v>
      </c>
      <c r="B399" s="2">
        <v>1</v>
      </c>
      <c r="E399" s="6"/>
      <c r="H399" s="4" t="s">
        <v>233</v>
      </c>
    </row>
    <row r="400" spans="1:8" x14ac:dyDescent="0.25">
      <c r="A400">
        <v>423</v>
      </c>
      <c r="B400" s="2">
        <v>1</v>
      </c>
      <c r="E400" s="6"/>
      <c r="H400" s="4" t="s">
        <v>233</v>
      </c>
    </row>
    <row r="401" spans="1:8" x14ac:dyDescent="0.25">
      <c r="A401">
        <v>424</v>
      </c>
      <c r="B401" s="2">
        <v>1</v>
      </c>
      <c r="E401" s="6"/>
      <c r="H401" s="4" t="s">
        <v>233</v>
      </c>
    </row>
    <row r="402" spans="1:8" x14ac:dyDescent="0.25">
      <c r="A402">
        <v>425</v>
      </c>
      <c r="B402" s="2">
        <v>1</v>
      </c>
      <c r="C402" s="3">
        <v>2</v>
      </c>
      <c r="E402" s="6"/>
      <c r="H402" s="4" t="s">
        <v>233</v>
      </c>
    </row>
    <row r="403" spans="1:8" x14ac:dyDescent="0.25">
      <c r="A403">
        <v>426</v>
      </c>
      <c r="B403" s="2">
        <v>1</v>
      </c>
      <c r="C403" s="3">
        <v>2</v>
      </c>
      <c r="E403" s="6"/>
      <c r="H403" s="4" t="s">
        <v>233</v>
      </c>
    </row>
    <row r="404" spans="1:8" x14ac:dyDescent="0.25">
      <c r="A404">
        <v>427</v>
      </c>
      <c r="B404" s="2">
        <v>1</v>
      </c>
      <c r="C404" s="3">
        <v>2</v>
      </c>
      <c r="E404" s="6"/>
      <c r="H404" s="4" t="s">
        <v>233</v>
      </c>
    </row>
    <row r="405" spans="1:8" x14ac:dyDescent="0.25">
      <c r="A405">
        <v>428</v>
      </c>
      <c r="B405" s="2">
        <v>1</v>
      </c>
      <c r="C405" s="3">
        <v>2</v>
      </c>
      <c r="E405" s="6"/>
      <c r="H405" s="4" t="s">
        <v>233</v>
      </c>
    </row>
    <row r="406" spans="1:8" x14ac:dyDescent="0.25">
      <c r="A406">
        <v>429</v>
      </c>
      <c r="B406" s="2">
        <v>1</v>
      </c>
      <c r="C406" s="3">
        <v>2</v>
      </c>
      <c r="E406" s="6"/>
      <c r="H406" s="4" t="s">
        <v>233</v>
      </c>
    </row>
    <row r="407" spans="1:8" x14ac:dyDescent="0.25">
      <c r="A407">
        <v>430</v>
      </c>
      <c r="B407" s="2">
        <v>1</v>
      </c>
      <c r="C407" s="3">
        <v>2</v>
      </c>
      <c r="E407" s="6"/>
      <c r="H407" s="4" t="s">
        <v>233</v>
      </c>
    </row>
    <row r="408" spans="1:8" x14ac:dyDescent="0.25">
      <c r="A408">
        <v>431</v>
      </c>
      <c r="B408" s="2">
        <v>1</v>
      </c>
      <c r="C408" s="3">
        <v>2</v>
      </c>
      <c r="E408" s="6"/>
      <c r="H408" s="4" t="s">
        <v>233</v>
      </c>
    </row>
    <row r="409" spans="1:8" x14ac:dyDescent="0.25">
      <c r="A409">
        <v>432</v>
      </c>
      <c r="B409" s="2">
        <v>1</v>
      </c>
      <c r="C409" s="3">
        <v>2</v>
      </c>
      <c r="E409" s="6"/>
      <c r="H409" s="4" t="s">
        <v>233</v>
      </c>
    </row>
    <row r="410" spans="1:8" x14ac:dyDescent="0.25">
      <c r="A410">
        <v>433</v>
      </c>
      <c r="B410" s="2">
        <v>1</v>
      </c>
      <c r="C410" s="3">
        <v>2</v>
      </c>
      <c r="E410" s="6"/>
      <c r="H410" s="4" t="s">
        <v>233</v>
      </c>
    </row>
    <row r="411" spans="1:8" x14ac:dyDescent="0.25">
      <c r="A411">
        <v>434</v>
      </c>
      <c r="B411" s="2">
        <v>1</v>
      </c>
      <c r="C411" s="3">
        <v>2</v>
      </c>
      <c r="E411" s="6"/>
      <c r="H411" s="4" t="s">
        <v>233</v>
      </c>
    </row>
    <row r="412" spans="1:8" x14ac:dyDescent="0.25">
      <c r="A412">
        <v>435</v>
      </c>
      <c r="B412" s="2">
        <v>1</v>
      </c>
      <c r="C412" s="3">
        <v>2</v>
      </c>
      <c r="E412" s="6"/>
      <c r="H412" s="4" t="s">
        <v>233</v>
      </c>
    </row>
    <row r="413" spans="1:8" x14ac:dyDescent="0.25">
      <c r="A413">
        <v>436</v>
      </c>
      <c r="C413" s="3">
        <v>2</v>
      </c>
      <c r="D413" s="6"/>
      <c r="E413" s="6"/>
      <c r="G413" s="5" t="s">
        <v>234</v>
      </c>
      <c r="H413" s="4" t="s">
        <v>233</v>
      </c>
    </row>
    <row r="414" spans="1:8" x14ac:dyDescent="0.25">
      <c r="A414">
        <v>437</v>
      </c>
      <c r="C414" s="3">
        <v>2</v>
      </c>
      <c r="D414" s="6"/>
      <c r="E414" s="6"/>
      <c r="G414" s="5" t="s">
        <v>234</v>
      </c>
      <c r="H414" s="4" t="s">
        <v>233</v>
      </c>
    </row>
    <row r="415" spans="1:8" x14ac:dyDescent="0.25">
      <c r="A415">
        <v>438</v>
      </c>
      <c r="C415" s="3">
        <v>2</v>
      </c>
      <c r="D415" s="6"/>
      <c r="E415" s="6"/>
      <c r="G415" s="5" t="s">
        <v>234</v>
      </c>
      <c r="H415" s="4" t="s">
        <v>233</v>
      </c>
    </row>
    <row r="416" spans="1:8" x14ac:dyDescent="0.25">
      <c r="A416">
        <v>439</v>
      </c>
      <c r="C416" s="3">
        <v>2</v>
      </c>
      <c r="D416" s="6"/>
      <c r="E416" s="6"/>
      <c r="G416" s="5" t="s">
        <v>234</v>
      </c>
      <c r="H416" s="4" t="s">
        <v>233</v>
      </c>
    </row>
    <row r="417" spans="1:8" x14ac:dyDescent="0.25">
      <c r="A417">
        <v>440</v>
      </c>
      <c r="C417" s="3">
        <v>2</v>
      </c>
      <c r="D417" s="6"/>
      <c r="E417" s="6"/>
      <c r="G417" s="5" t="s">
        <v>234</v>
      </c>
      <c r="H417" s="4" t="s">
        <v>233</v>
      </c>
    </row>
    <row r="418" spans="1:8" x14ac:dyDescent="0.25">
      <c r="A418">
        <v>441</v>
      </c>
      <c r="C418" s="3">
        <v>2</v>
      </c>
      <c r="D418" s="6"/>
      <c r="E418" s="6"/>
      <c r="G418" s="5" t="s">
        <v>234</v>
      </c>
      <c r="H418" s="4" t="s">
        <v>233</v>
      </c>
    </row>
    <row r="419" spans="1:8" x14ac:dyDescent="0.25">
      <c r="A419">
        <v>442</v>
      </c>
      <c r="C419" s="3">
        <v>2</v>
      </c>
      <c r="D419" s="6"/>
      <c r="E419" s="6"/>
      <c r="G419" s="5" t="s">
        <v>234</v>
      </c>
      <c r="H419" s="4" t="s">
        <v>233</v>
      </c>
    </row>
    <row r="420" spans="1:8" x14ac:dyDescent="0.25">
      <c r="A420">
        <v>443</v>
      </c>
      <c r="C420" s="3">
        <v>2</v>
      </c>
      <c r="D420" s="6"/>
      <c r="E420" s="6"/>
      <c r="G420" s="5" t="s">
        <v>234</v>
      </c>
      <c r="H420" s="4" t="s">
        <v>233</v>
      </c>
    </row>
    <row r="421" spans="1:8" x14ac:dyDescent="0.25">
      <c r="A421">
        <v>444</v>
      </c>
      <c r="C421" s="3">
        <v>2</v>
      </c>
      <c r="D421" s="6"/>
      <c r="E421" s="6"/>
      <c r="G421" s="5" t="s">
        <v>234</v>
      </c>
      <c r="H421" s="4" t="s">
        <v>233</v>
      </c>
    </row>
    <row r="422" spans="1:8" x14ac:dyDescent="0.25">
      <c r="A422">
        <v>445</v>
      </c>
      <c r="B422" s="2">
        <v>1</v>
      </c>
      <c r="C422" s="3">
        <v>2</v>
      </c>
      <c r="D422" s="6"/>
      <c r="G422" s="5" t="s">
        <v>234</v>
      </c>
    </row>
    <row r="423" spans="1:8" x14ac:dyDescent="0.25">
      <c r="A423">
        <v>446</v>
      </c>
      <c r="B423" s="2">
        <v>1</v>
      </c>
      <c r="C423" s="3">
        <v>2</v>
      </c>
      <c r="D423" s="6"/>
      <c r="G423" s="5" t="s">
        <v>234</v>
      </c>
    </row>
    <row r="424" spans="1:8" x14ac:dyDescent="0.25">
      <c r="A424">
        <v>447</v>
      </c>
      <c r="B424" s="2">
        <v>1</v>
      </c>
      <c r="C424" s="3">
        <v>2</v>
      </c>
      <c r="D424" s="6"/>
      <c r="G424" s="5" t="s">
        <v>234</v>
      </c>
    </row>
    <row r="425" spans="1:8" x14ac:dyDescent="0.25">
      <c r="A425">
        <v>448</v>
      </c>
      <c r="B425" s="2">
        <v>1</v>
      </c>
      <c r="C425" s="3">
        <v>2</v>
      </c>
      <c r="D425" s="6"/>
      <c r="G425" s="5" t="s">
        <v>234</v>
      </c>
    </row>
    <row r="426" spans="1:8" x14ac:dyDescent="0.25">
      <c r="A426">
        <v>449</v>
      </c>
      <c r="B426" s="2">
        <v>1</v>
      </c>
      <c r="C426" s="3">
        <v>2</v>
      </c>
      <c r="D426" s="6"/>
      <c r="G426" s="5" t="s">
        <v>234</v>
      </c>
    </row>
    <row r="427" spans="1:8" x14ac:dyDescent="0.25">
      <c r="A427">
        <v>450</v>
      </c>
      <c r="B427" s="2">
        <v>1</v>
      </c>
      <c r="C427" s="3">
        <v>2</v>
      </c>
      <c r="D427" s="6"/>
      <c r="G427" s="5" t="s">
        <v>234</v>
      </c>
    </row>
    <row r="428" spans="1:8" x14ac:dyDescent="0.25">
      <c r="A428">
        <v>451</v>
      </c>
      <c r="B428" s="2">
        <v>1</v>
      </c>
      <c r="C428" s="3">
        <v>2</v>
      </c>
      <c r="D428" s="6"/>
      <c r="G428" s="5" t="s">
        <v>234</v>
      </c>
    </row>
    <row r="429" spans="1:8" x14ac:dyDescent="0.25">
      <c r="A429">
        <v>452</v>
      </c>
      <c r="B429" s="2">
        <v>1</v>
      </c>
      <c r="D429" s="6"/>
      <c r="G429" s="5" t="s">
        <v>234</v>
      </c>
    </row>
    <row r="430" spans="1:8" x14ac:dyDescent="0.25">
      <c r="A430">
        <v>453</v>
      </c>
      <c r="B430" s="2">
        <v>1</v>
      </c>
      <c r="D430" s="6"/>
      <c r="G430" s="5" t="s">
        <v>234</v>
      </c>
    </row>
    <row r="431" spans="1:8" x14ac:dyDescent="0.25">
      <c r="A431">
        <v>454</v>
      </c>
      <c r="B431" s="2">
        <v>1</v>
      </c>
      <c r="D431" s="6"/>
      <c r="G431" s="5" t="s">
        <v>234</v>
      </c>
    </row>
    <row r="432" spans="1:8" x14ac:dyDescent="0.25">
      <c r="A432">
        <v>455</v>
      </c>
      <c r="B432" s="2">
        <v>1</v>
      </c>
      <c r="D432" s="6"/>
      <c r="G432" s="5" t="s">
        <v>234</v>
      </c>
    </row>
    <row r="433" spans="1:8" x14ac:dyDescent="0.25">
      <c r="A433">
        <v>456</v>
      </c>
      <c r="B433" s="2">
        <v>1</v>
      </c>
      <c r="D433" s="6"/>
      <c r="E433" s="6"/>
      <c r="G433" s="5" t="s">
        <v>234</v>
      </c>
      <c r="H433" s="4" t="s">
        <v>233</v>
      </c>
    </row>
    <row r="434" spans="1:8" x14ac:dyDescent="0.25">
      <c r="A434">
        <v>457</v>
      </c>
      <c r="B434" s="2">
        <v>1</v>
      </c>
      <c r="D434" s="6"/>
      <c r="E434" s="6"/>
      <c r="G434" s="5" t="s">
        <v>234</v>
      </c>
      <c r="H434" s="4" t="s">
        <v>233</v>
      </c>
    </row>
    <row r="435" spans="1:8" x14ac:dyDescent="0.25">
      <c r="A435">
        <v>458</v>
      </c>
      <c r="B435" s="2">
        <v>1</v>
      </c>
      <c r="D435" s="6"/>
      <c r="E435" s="6"/>
      <c r="G435" s="5" t="s">
        <v>234</v>
      </c>
      <c r="H435" s="4" t="s">
        <v>233</v>
      </c>
    </row>
    <row r="436" spans="1:8" x14ac:dyDescent="0.25">
      <c r="A436">
        <v>459</v>
      </c>
      <c r="B436" s="2">
        <v>1</v>
      </c>
      <c r="D436" s="6"/>
      <c r="E436" s="6"/>
      <c r="G436" s="5" t="s">
        <v>234</v>
      </c>
      <c r="H436" s="4" t="s">
        <v>233</v>
      </c>
    </row>
    <row r="437" spans="1:8" x14ac:dyDescent="0.25">
      <c r="A437">
        <v>460</v>
      </c>
      <c r="B437" s="2">
        <v>1</v>
      </c>
      <c r="D437" s="6"/>
      <c r="E437" s="6"/>
      <c r="G437" s="5" t="s">
        <v>234</v>
      </c>
      <c r="H437" s="4" t="s">
        <v>233</v>
      </c>
    </row>
    <row r="438" spans="1:8" x14ac:dyDescent="0.25">
      <c r="A438">
        <v>461</v>
      </c>
      <c r="B438" s="2">
        <v>1</v>
      </c>
      <c r="D438" s="6"/>
      <c r="E438" s="6"/>
      <c r="G438" s="5" t="s">
        <v>234</v>
      </c>
      <c r="H438" s="4" t="s">
        <v>233</v>
      </c>
    </row>
    <row r="439" spans="1:8" x14ac:dyDescent="0.25">
      <c r="A439">
        <v>462</v>
      </c>
      <c r="B439" s="2">
        <v>1</v>
      </c>
      <c r="D439" s="6"/>
      <c r="E439" s="6"/>
      <c r="G439" s="5" t="s">
        <v>234</v>
      </c>
      <c r="H439" s="4" t="s">
        <v>233</v>
      </c>
    </row>
    <row r="440" spans="1:8" x14ac:dyDescent="0.25">
      <c r="A440">
        <v>463</v>
      </c>
      <c r="B440" s="2">
        <v>1</v>
      </c>
      <c r="C440" s="3">
        <v>2</v>
      </c>
      <c r="D440" s="6"/>
      <c r="E440" s="6"/>
      <c r="G440" s="5" t="s">
        <v>234</v>
      </c>
      <c r="H440" s="4" t="s">
        <v>233</v>
      </c>
    </row>
    <row r="441" spans="1:8" x14ac:dyDescent="0.25">
      <c r="A441">
        <v>464</v>
      </c>
      <c r="B441" s="2">
        <v>1</v>
      </c>
      <c r="C441" s="3">
        <v>2</v>
      </c>
      <c r="D441" s="6"/>
      <c r="E441" s="6"/>
      <c r="G441" s="5" t="s">
        <v>234</v>
      </c>
      <c r="H441" s="4" t="s">
        <v>233</v>
      </c>
    </row>
    <row r="442" spans="1:8" x14ac:dyDescent="0.25">
      <c r="A442">
        <v>465</v>
      </c>
      <c r="B442" s="2">
        <v>1</v>
      </c>
      <c r="C442" s="3">
        <v>2</v>
      </c>
      <c r="D442" s="6"/>
      <c r="E442" s="6"/>
      <c r="G442" s="5" t="s">
        <v>234</v>
      </c>
      <c r="H442" s="4" t="s">
        <v>233</v>
      </c>
    </row>
    <row r="443" spans="1:8" x14ac:dyDescent="0.25">
      <c r="A443">
        <v>466</v>
      </c>
      <c r="B443" s="2">
        <v>1</v>
      </c>
      <c r="C443" s="3">
        <v>2</v>
      </c>
      <c r="D443" s="6"/>
      <c r="E443" s="6"/>
      <c r="G443" s="5" t="s">
        <v>234</v>
      </c>
      <c r="H443" s="4" t="s">
        <v>233</v>
      </c>
    </row>
    <row r="444" spans="1:8" x14ac:dyDescent="0.25">
      <c r="A444">
        <v>467</v>
      </c>
      <c r="B444" s="2">
        <v>1</v>
      </c>
      <c r="C444" s="3">
        <v>2</v>
      </c>
      <c r="D444" s="6"/>
      <c r="E444" s="6"/>
      <c r="G444" s="5" t="s">
        <v>234</v>
      </c>
      <c r="H444" s="4" t="s">
        <v>233</v>
      </c>
    </row>
    <row r="445" spans="1:8" x14ac:dyDescent="0.25">
      <c r="A445">
        <v>468</v>
      </c>
      <c r="B445" s="2">
        <v>1</v>
      </c>
      <c r="C445" s="3">
        <v>2</v>
      </c>
      <c r="E445" s="6"/>
      <c r="H445" s="4" t="s">
        <v>233</v>
      </c>
    </row>
    <row r="446" spans="1:8" x14ac:dyDescent="0.25">
      <c r="A446">
        <v>469</v>
      </c>
      <c r="B446" s="2">
        <v>1</v>
      </c>
      <c r="C446" s="3">
        <v>2</v>
      </c>
      <c r="E446" s="6"/>
      <c r="H446" s="4" t="s">
        <v>233</v>
      </c>
    </row>
    <row r="447" spans="1:8" x14ac:dyDescent="0.25">
      <c r="A447">
        <v>470</v>
      </c>
      <c r="B447" s="2">
        <v>1</v>
      </c>
      <c r="C447" s="3">
        <v>2</v>
      </c>
      <c r="E447" s="6"/>
      <c r="H447" s="4" t="s">
        <v>233</v>
      </c>
    </row>
    <row r="448" spans="1:8" x14ac:dyDescent="0.25">
      <c r="A448">
        <v>471</v>
      </c>
      <c r="B448" s="2">
        <v>1</v>
      </c>
      <c r="C448" s="3">
        <v>2</v>
      </c>
      <c r="E448" s="6"/>
      <c r="H448" s="4" t="s">
        <v>233</v>
      </c>
    </row>
    <row r="449" spans="1:8" x14ac:dyDescent="0.25">
      <c r="A449">
        <v>472</v>
      </c>
      <c r="B449" s="2">
        <v>1</v>
      </c>
      <c r="C449" s="3">
        <v>2</v>
      </c>
      <c r="E449" s="6"/>
      <c r="H449" s="4" t="s">
        <v>233</v>
      </c>
    </row>
    <row r="450" spans="1:8" x14ac:dyDescent="0.25">
      <c r="A450">
        <v>473</v>
      </c>
      <c r="C450" s="3">
        <v>2</v>
      </c>
    </row>
    <row r="451" spans="1:8" x14ac:dyDescent="0.25">
      <c r="A451">
        <v>474</v>
      </c>
      <c r="C451" s="3">
        <v>2</v>
      </c>
      <c r="E451" s="6"/>
      <c r="H451" s="4" t="s">
        <v>233</v>
      </c>
    </row>
    <row r="452" spans="1:8" x14ac:dyDescent="0.25">
      <c r="A452">
        <v>475</v>
      </c>
      <c r="C452" s="3">
        <v>2</v>
      </c>
      <c r="E452" s="6"/>
      <c r="H452" s="4" t="s">
        <v>233</v>
      </c>
    </row>
    <row r="453" spans="1:8" x14ac:dyDescent="0.25">
      <c r="A453">
        <v>476</v>
      </c>
      <c r="C453" s="3">
        <v>2</v>
      </c>
      <c r="E453" s="6"/>
      <c r="H453" s="4" t="s">
        <v>233</v>
      </c>
    </row>
    <row r="454" spans="1:8" x14ac:dyDescent="0.25">
      <c r="A454">
        <v>477</v>
      </c>
      <c r="C454" s="3">
        <v>2</v>
      </c>
      <c r="E454" s="6"/>
      <c r="H454" s="4" t="s">
        <v>233</v>
      </c>
    </row>
    <row r="455" spans="1:8" x14ac:dyDescent="0.25">
      <c r="A455">
        <v>478</v>
      </c>
      <c r="C455" s="3">
        <v>2</v>
      </c>
      <c r="D455" s="6"/>
      <c r="E455" s="6"/>
      <c r="G455" s="5" t="s">
        <v>234</v>
      </c>
      <c r="H455" s="4" t="s">
        <v>233</v>
      </c>
    </row>
    <row r="456" spans="1:8" x14ac:dyDescent="0.25">
      <c r="A456">
        <v>479</v>
      </c>
      <c r="C456" s="3">
        <v>2</v>
      </c>
      <c r="D456" s="6"/>
      <c r="E456" s="6"/>
      <c r="G456" s="5" t="s">
        <v>234</v>
      </c>
      <c r="H456" s="4" t="s">
        <v>233</v>
      </c>
    </row>
    <row r="457" spans="1:8" x14ac:dyDescent="0.25">
      <c r="A457">
        <v>480</v>
      </c>
      <c r="C457" s="3">
        <v>2</v>
      </c>
      <c r="D457" s="6"/>
      <c r="E457" s="6"/>
      <c r="G457" s="5" t="s">
        <v>234</v>
      </c>
      <c r="H457" s="4" t="s">
        <v>233</v>
      </c>
    </row>
    <row r="458" spans="1:8" x14ac:dyDescent="0.25">
      <c r="A458">
        <v>481</v>
      </c>
      <c r="C458" s="3">
        <v>2</v>
      </c>
      <c r="D458" s="6"/>
      <c r="E458" s="6"/>
      <c r="G458" s="5" t="s">
        <v>234</v>
      </c>
      <c r="H458" s="4" t="s">
        <v>233</v>
      </c>
    </row>
    <row r="459" spans="1:8" x14ac:dyDescent="0.25">
      <c r="A459">
        <v>482</v>
      </c>
      <c r="C459" s="3">
        <v>2</v>
      </c>
      <c r="D459" s="6"/>
      <c r="E459" s="6"/>
      <c r="G459" s="5" t="s">
        <v>234</v>
      </c>
      <c r="H459" s="4" t="s">
        <v>233</v>
      </c>
    </row>
    <row r="460" spans="1:8" x14ac:dyDescent="0.25">
      <c r="A460">
        <v>483</v>
      </c>
      <c r="C460" s="3">
        <v>2</v>
      </c>
      <c r="D460" s="6"/>
      <c r="E460" s="6"/>
      <c r="G460" s="5" t="s">
        <v>234</v>
      </c>
      <c r="H460" s="4" t="s">
        <v>233</v>
      </c>
    </row>
    <row r="461" spans="1:8" x14ac:dyDescent="0.25">
      <c r="A461">
        <v>484</v>
      </c>
      <c r="C461" s="3">
        <v>2</v>
      </c>
      <c r="D461" s="6"/>
      <c r="E461" s="6"/>
      <c r="G461" s="5" t="s">
        <v>234</v>
      </c>
      <c r="H461" s="4" t="s">
        <v>233</v>
      </c>
    </row>
    <row r="462" spans="1:8" x14ac:dyDescent="0.25">
      <c r="A462">
        <v>485</v>
      </c>
      <c r="B462" s="2">
        <v>1</v>
      </c>
      <c r="C462" s="3">
        <v>2</v>
      </c>
      <c r="D462" s="6"/>
      <c r="E462" s="6"/>
      <c r="G462" s="5" t="s">
        <v>234</v>
      </c>
      <c r="H462" s="4" t="s">
        <v>233</v>
      </c>
    </row>
    <row r="463" spans="1:8" x14ac:dyDescent="0.25">
      <c r="A463">
        <v>486</v>
      </c>
      <c r="B463" s="2">
        <v>1</v>
      </c>
      <c r="C463" s="3">
        <v>2</v>
      </c>
      <c r="D463" s="6"/>
      <c r="E463" s="6"/>
      <c r="G463" s="5" t="s">
        <v>234</v>
      </c>
      <c r="H463" s="4" t="s">
        <v>233</v>
      </c>
    </row>
    <row r="464" spans="1:8" x14ac:dyDescent="0.25">
      <c r="A464">
        <v>487</v>
      </c>
      <c r="B464" s="2">
        <v>1</v>
      </c>
      <c r="C464" s="3">
        <v>2</v>
      </c>
      <c r="D464" s="6"/>
      <c r="E464" s="6"/>
      <c r="G464" s="5" t="s">
        <v>234</v>
      </c>
      <c r="H464" s="4" t="s">
        <v>233</v>
      </c>
    </row>
    <row r="465" spans="1:8" x14ac:dyDescent="0.25">
      <c r="A465">
        <v>488</v>
      </c>
      <c r="B465" s="2">
        <v>1</v>
      </c>
      <c r="C465" s="3">
        <v>2</v>
      </c>
      <c r="D465" s="6"/>
      <c r="E465" s="6"/>
      <c r="G465" s="5" t="s">
        <v>234</v>
      </c>
      <c r="H465" s="4" t="s">
        <v>233</v>
      </c>
    </row>
    <row r="466" spans="1:8" x14ac:dyDescent="0.25">
      <c r="A466">
        <v>489</v>
      </c>
      <c r="B466" s="2">
        <v>1</v>
      </c>
      <c r="C466" s="3">
        <v>2</v>
      </c>
      <c r="D466" s="6"/>
      <c r="E466" s="6"/>
      <c r="G466" s="5" t="s">
        <v>234</v>
      </c>
      <c r="H466" s="4" t="s">
        <v>233</v>
      </c>
    </row>
    <row r="467" spans="1:8" x14ac:dyDescent="0.25">
      <c r="A467">
        <v>490</v>
      </c>
      <c r="B467" s="2">
        <v>1</v>
      </c>
      <c r="C467" s="3">
        <v>2</v>
      </c>
      <c r="D467" s="6"/>
      <c r="E467" s="6"/>
      <c r="G467" s="5" t="s">
        <v>234</v>
      </c>
      <c r="H467" s="4" t="s">
        <v>233</v>
      </c>
    </row>
    <row r="468" spans="1:8" x14ac:dyDescent="0.25">
      <c r="A468">
        <v>491</v>
      </c>
      <c r="B468" s="2">
        <v>1</v>
      </c>
      <c r="C468" s="3">
        <v>2</v>
      </c>
      <c r="D468" s="6"/>
      <c r="E468" s="6"/>
      <c r="G468" s="5" t="s">
        <v>234</v>
      </c>
      <c r="H468" s="4" t="s">
        <v>233</v>
      </c>
    </row>
    <row r="469" spans="1:8" x14ac:dyDescent="0.25">
      <c r="A469">
        <v>492</v>
      </c>
      <c r="B469" s="2">
        <v>1</v>
      </c>
      <c r="C469" s="3">
        <v>2</v>
      </c>
      <c r="D469" s="6"/>
      <c r="E469" s="6"/>
      <c r="G469" s="5" t="s">
        <v>234</v>
      </c>
      <c r="H469" s="4" t="s">
        <v>233</v>
      </c>
    </row>
    <row r="470" spans="1:8" x14ac:dyDescent="0.25">
      <c r="A470">
        <v>493</v>
      </c>
      <c r="B470" s="2">
        <v>1</v>
      </c>
      <c r="C470" s="3">
        <v>2</v>
      </c>
      <c r="D470" s="6"/>
      <c r="E470" s="6"/>
      <c r="G470" s="5" t="s">
        <v>234</v>
      </c>
      <c r="H470" s="4" t="s">
        <v>233</v>
      </c>
    </row>
    <row r="471" spans="1:8" x14ac:dyDescent="0.25">
      <c r="A471">
        <v>494</v>
      </c>
      <c r="B471" s="2">
        <v>1</v>
      </c>
      <c r="D471" s="6"/>
      <c r="E471" s="6"/>
      <c r="G471" s="5" t="s">
        <v>234</v>
      </c>
      <c r="H471" s="4" t="s">
        <v>233</v>
      </c>
    </row>
    <row r="472" spans="1:8" x14ac:dyDescent="0.25">
      <c r="A472">
        <v>495</v>
      </c>
      <c r="B472" s="2">
        <v>1</v>
      </c>
      <c r="D472" s="6"/>
      <c r="E472" s="6"/>
      <c r="G472" s="5" t="s">
        <v>234</v>
      </c>
      <c r="H472" s="4" t="s">
        <v>233</v>
      </c>
    </row>
    <row r="473" spans="1:8" x14ac:dyDescent="0.25">
      <c r="A473">
        <v>496</v>
      </c>
      <c r="B473" s="2">
        <v>1</v>
      </c>
      <c r="D473" s="6"/>
      <c r="G473" s="5" t="s">
        <v>234</v>
      </c>
    </row>
    <row r="474" spans="1:8" x14ac:dyDescent="0.25">
      <c r="A474">
        <v>497</v>
      </c>
      <c r="B474" s="2">
        <v>1</v>
      </c>
      <c r="D474" s="6"/>
      <c r="G474" s="5" t="s">
        <v>234</v>
      </c>
    </row>
    <row r="475" spans="1:8" x14ac:dyDescent="0.25">
      <c r="A475">
        <v>498</v>
      </c>
      <c r="B475" s="2">
        <v>1</v>
      </c>
      <c r="D475" s="6"/>
      <c r="G475" s="5" t="s">
        <v>234</v>
      </c>
    </row>
    <row r="476" spans="1:8" x14ac:dyDescent="0.25">
      <c r="A476">
        <v>499</v>
      </c>
      <c r="B476" s="2">
        <v>1</v>
      </c>
      <c r="D476" s="6"/>
      <c r="G476" s="5" t="s">
        <v>234</v>
      </c>
    </row>
    <row r="477" spans="1:8" x14ac:dyDescent="0.25">
      <c r="A477">
        <v>500</v>
      </c>
      <c r="B477" s="2">
        <v>1</v>
      </c>
      <c r="D477" s="6"/>
      <c r="G477" s="5" t="s">
        <v>234</v>
      </c>
    </row>
    <row r="478" spans="1:8" x14ac:dyDescent="0.25">
      <c r="A478">
        <v>501</v>
      </c>
      <c r="B478" s="2">
        <v>1</v>
      </c>
      <c r="C478" s="3">
        <v>2</v>
      </c>
      <c r="D478" s="6"/>
      <c r="G478" s="5" t="s">
        <v>234</v>
      </c>
    </row>
    <row r="479" spans="1:8" x14ac:dyDescent="0.25">
      <c r="A479">
        <v>502</v>
      </c>
      <c r="B479" s="2">
        <v>1</v>
      </c>
      <c r="C479" s="3">
        <v>2</v>
      </c>
      <c r="D479" s="6"/>
      <c r="G479" s="5" t="s">
        <v>234</v>
      </c>
    </row>
    <row r="480" spans="1:8" x14ac:dyDescent="0.25">
      <c r="A480">
        <v>503</v>
      </c>
      <c r="B480" s="2">
        <v>1</v>
      </c>
      <c r="C480" s="3">
        <v>2</v>
      </c>
      <c r="D480" s="6"/>
      <c r="G480" s="5" t="s">
        <v>234</v>
      </c>
    </row>
    <row r="481" spans="1:8" x14ac:dyDescent="0.25">
      <c r="A481">
        <v>504</v>
      </c>
      <c r="B481" s="2">
        <v>1</v>
      </c>
      <c r="C481" s="3">
        <v>2</v>
      </c>
      <c r="D481" s="6"/>
      <c r="G481" s="5" t="s">
        <v>234</v>
      </c>
    </row>
    <row r="482" spans="1:8" x14ac:dyDescent="0.25">
      <c r="A482">
        <v>505</v>
      </c>
      <c r="B482" s="2">
        <v>1</v>
      </c>
      <c r="C482" s="3">
        <v>2</v>
      </c>
      <c r="D482" s="6"/>
      <c r="G482" s="5" t="s">
        <v>234</v>
      </c>
    </row>
    <row r="483" spans="1:8" x14ac:dyDescent="0.25">
      <c r="A483">
        <v>506</v>
      </c>
      <c r="B483" s="2">
        <v>1</v>
      </c>
      <c r="C483" s="3">
        <v>2</v>
      </c>
      <c r="D483" s="6"/>
      <c r="E483" s="6"/>
      <c r="G483" s="5" t="s">
        <v>234</v>
      </c>
      <c r="H483" s="4" t="s">
        <v>233</v>
      </c>
    </row>
    <row r="484" spans="1:8" x14ac:dyDescent="0.25">
      <c r="A484">
        <v>507</v>
      </c>
      <c r="B484" s="2">
        <v>1</v>
      </c>
      <c r="C484" s="3">
        <v>2</v>
      </c>
      <c r="D484" s="6"/>
      <c r="E484" s="6"/>
      <c r="G484" s="5" t="s">
        <v>234</v>
      </c>
      <c r="H484" s="4" t="s">
        <v>233</v>
      </c>
    </row>
    <row r="485" spans="1:8" x14ac:dyDescent="0.25">
      <c r="A485">
        <v>508</v>
      </c>
      <c r="B485" s="2">
        <v>1</v>
      </c>
      <c r="C485" s="3">
        <v>2</v>
      </c>
      <c r="D485" s="6"/>
      <c r="E485" s="6"/>
      <c r="G485" s="5" t="s">
        <v>234</v>
      </c>
      <c r="H485" s="4" t="s">
        <v>233</v>
      </c>
    </row>
    <row r="486" spans="1:8" x14ac:dyDescent="0.25">
      <c r="A486">
        <v>509</v>
      </c>
      <c r="B486" s="2">
        <v>1</v>
      </c>
      <c r="C486" s="3">
        <v>2</v>
      </c>
      <c r="D486" s="6"/>
      <c r="E486" s="6"/>
      <c r="G486" s="5" t="s">
        <v>234</v>
      </c>
      <c r="H486" s="4" t="s">
        <v>233</v>
      </c>
    </row>
    <row r="487" spans="1:8" x14ac:dyDescent="0.25">
      <c r="A487">
        <v>510</v>
      </c>
      <c r="B487" s="2">
        <v>1</v>
      </c>
      <c r="C487" s="3">
        <v>2</v>
      </c>
      <c r="D487" s="6"/>
      <c r="E487" s="6"/>
      <c r="G487" s="5" t="s">
        <v>234</v>
      </c>
      <c r="H487" s="4" t="s">
        <v>233</v>
      </c>
    </row>
    <row r="488" spans="1:8" x14ac:dyDescent="0.25">
      <c r="A488">
        <v>511</v>
      </c>
      <c r="B488" s="2">
        <v>1</v>
      </c>
      <c r="C488" s="3">
        <v>2</v>
      </c>
      <c r="D488" s="6"/>
      <c r="E488" s="6"/>
      <c r="G488" s="5" t="s">
        <v>234</v>
      </c>
      <c r="H488" s="4" t="s">
        <v>233</v>
      </c>
    </row>
    <row r="489" spans="1:8" x14ac:dyDescent="0.25">
      <c r="A489">
        <v>512</v>
      </c>
      <c r="B489" s="2">
        <v>1</v>
      </c>
      <c r="C489" s="3">
        <v>2</v>
      </c>
      <c r="D489" s="6"/>
      <c r="E489" s="6"/>
      <c r="G489" s="5" t="s">
        <v>234</v>
      </c>
      <c r="H489" s="4" t="s">
        <v>233</v>
      </c>
    </row>
    <row r="490" spans="1:8" x14ac:dyDescent="0.25">
      <c r="A490">
        <v>513</v>
      </c>
      <c r="B490" s="2">
        <v>1</v>
      </c>
      <c r="C490" s="3">
        <v>2</v>
      </c>
      <c r="D490" s="6"/>
      <c r="E490" s="6"/>
      <c r="G490" s="5" t="s">
        <v>234</v>
      </c>
      <c r="H490" s="4" t="s">
        <v>233</v>
      </c>
    </row>
    <row r="491" spans="1:8" x14ac:dyDescent="0.25">
      <c r="A491">
        <v>514</v>
      </c>
      <c r="B491" s="2">
        <v>1</v>
      </c>
      <c r="C491" s="3">
        <v>2</v>
      </c>
      <c r="E491" s="6"/>
      <c r="H491" s="4" t="s">
        <v>233</v>
      </c>
    </row>
    <row r="492" spans="1:8" x14ac:dyDescent="0.25">
      <c r="A492">
        <v>515</v>
      </c>
      <c r="B492" s="2">
        <v>1</v>
      </c>
      <c r="C492" s="3">
        <v>2</v>
      </c>
      <c r="E492" s="6"/>
      <c r="H492" s="4" t="s">
        <v>233</v>
      </c>
    </row>
    <row r="493" spans="1:8" x14ac:dyDescent="0.25">
      <c r="A493">
        <v>516</v>
      </c>
      <c r="B493" s="2">
        <v>1</v>
      </c>
      <c r="C493" s="3">
        <v>2</v>
      </c>
      <c r="E493" s="6"/>
      <c r="H493" s="4" t="s">
        <v>233</v>
      </c>
    </row>
    <row r="494" spans="1:8" x14ac:dyDescent="0.25">
      <c r="A494">
        <v>517</v>
      </c>
      <c r="B494" s="2">
        <v>1</v>
      </c>
      <c r="C494" s="3">
        <v>2</v>
      </c>
      <c r="E494" s="6"/>
      <c r="H494" s="4" t="s">
        <v>233</v>
      </c>
    </row>
    <row r="495" spans="1:8" x14ac:dyDescent="0.25">
      <c r="A495">
        <v>518</v>
      </c>
      <c r="B495" s="2">
        <v>1</v>
      </c>
      <c r="C495" s="3">
        <v>2</v>
      </c>
      <c r="E495" s="6"/>
      <c r="H495" s="4" t="s">
        <v>233</v>
      </c>
    </row>
    <row r="496" spans="1:8" x14ac:dyDescent="0.25">
      <c r="A496">
        <v>519</v>
      </c>
      <c r="B496" s="2">
        <v>1</v>
      </c>
      <c r="C496" s="3">
        <v>2</v>
      </c>
      <c r="E496" s="6"/>
      <c r="H496" s="4" t="s">
        <v>233</v>
      </c>
    </row>
    <row r="497" spans="1:8" x14ac:dyDescent="0.25">
      <c r="A497">
        <v>520</v>
      </c>
      <c r="B497" s="2">
        <v>1</v>
      </c>
      <c r="C497" s="3">
        <v>2</v>
      </c>
      <c r="E497" s="6"/>
      <c r="H497" s="4" t="s">
        <v>233</v>
      </c>
    </row>
    <row r="498" spans="1:8" x14ac:dyDescent="0.25">
      <c r="A498">
        <v>521</v>
      </c>
      <c r="C498" s="3">
        <v>2</v>
      </c>
      <c r="E498" s="6"/>
      <c r="H498" s="4" t="s">
        <v>233</v>
      </c>
    </row>
    <row r="499" spans="1:8" x14ac:dyDescent="0.25">
      <c r="A499">
        <v>522</v>
      </c>
      <c r="C499" s="3">
        <v>2</v>
      </c>
      <c r="E499" s="6"/>
      <c r="H499" s="4" t="s">
        <v>233</v>
      </c>
    </row>
    <row r="500" spans="1:8" x14ac:dyDescent="0.25">
      <c r="A500">
        <v>523</v>
      </c>
      <c r="C500" s="3">
        <v>2</v>
      </c>
      <c r="E500" s="6"/>
      <c r="H500" s="4" t="s">
        <v>233</v>
      </c>
    </row>
    <row r="501" spans="1:8" x14ac:dyDescent="0.25">
      <c r="A501">
        <v>524</v>
      </c>
      <c r="C501" s="3">
        <v>2</v>
      </c>
      <c r="E501" s="6"/>
      <c r="H501" s="4" t="s">
        <v>233</v>
      </c>
    </row>
    <row r="502" spans="1:8" x14ac:dyDescent="0.25">
      <c r="A502">
        <v>525</v>
      </c>
      <c r="C502" s="3">
        <v>2</v>
      </c>
      <c r="E502" s="6"/>
      <c r="H502" s="4" t="s">
        <v>233</v>
      </c>
    </row>
    <row r="503" spans="1:8" x14ac:dyDescent="0.25">
      <c r="A503">
        <v>526</v>
      </c>
      <c r="C503" s="3">
        <v>2</v>
      </c>
      <c r="E503" s="6"/>
      <c r="H503" s="4" t="s">
        <v>233</v>
      </c>
    </row>
    <row r="504" spans="1:8" x14ac:dyDescent="0.25">
      <c r="A504">
        <v>527</v>
      </c>
      <c r="C504" s="3">
        <v>2</v>
      </c>
      <c r="E504" s="6"/>
      <c r="H504" s="4" t="s">
        <v>233</v>
      </c>
    </row>
    <row r="505" spans="1:8" x14ac:dyDescent="0.25">
      <c r="A505">
        <v>528</v>
      </c>
      <c r="C505" s="3">
        <v>2</v>
      </c>
      <c r="D505" s="5">
        <v>3</v>
      </c>
      <c r="E505" s="6"/>
      <c r="H505" s="4" t="s">
        <v>233</v>
      </c>
    </row>
    <row r="506" spans="1:8" x14ac:dyDescent="0.25">
      <c r="A506">
        <v>529</v>
      </c>
      <c r="C506" s="3">
        <v>2</v>
      </c>
      <c r="D506" s="5">
        <v>3</v>
      </c>
      <c r="E506" s="6"/>
      <c r="H506" s="4" t="s">
        <v>233</v>
      </c>
    </row>
    <row r="507" spans="1:8" x14ac:dyDescent="0.25">
      <c r="A507">
        <v>530</v>
      </c>
      <c r="C507" s="3">
        <v>2</v>
      </c>
      <c r="D507" s="5">
        <v>3</v>
      </c>
      <c r="E507" s="6"/>
      <c r="H507" s="4" t="s">
        <v>233</v>
      </c>
    </row>
    <row r="508" spans="1:8" x14ac:dyDescent="0.25">
      <c r="A508">
        <v>531</v>
      </c>
      <c r="B508" s="2">
        <v>1</v>
      </c>
      <c r="C508" s="3">
        <v>2</v>
      </c>
      <c r="D508" s="5">
        <v>3</v>
      </c>
      <c r="E508" s="6"/>
      <c r="H508" s="4" t="s">
        <v>233</v>
      </c>
    </row>
    <row r="509" spans="1:8" x14ac:dyDescent="0.25">
      <c r="A509">
        <v>532</v>
      </c>
      <c r="B509" s="2">
        <v>1</v>
      </c>
      <c r="C509" s="3">
        <v>2</v>
      </c>
      <c r="D509" s="5">
        <v>3</v>
      </c>
      <c r="E509" s="6"/>
      <c r="H509" s="4" t="s">
        <v>233</v>
      </c>
    </row>
    <row r="510" spans="1:8" x14ac:dyDescent="0.25">
      <c r="A510">
        <v>533</v>
      </c>
      <c r="B510" s="2">
        <v>1</v>
      </c>
      <c r="C510" s="3">
        <v>2</v>
      </c>
      <c r="D510" s="5">
        <v>3</v>
      </c>
      <c r="E510" s="6"/>
      <c r="H510" s="4" t="s">
        <v>233</v>
      </c>
    </row>
    <row r="511" spans="1:8" x14ac:dyDescent="0.25">
      <c r="A511">
        <v>534</v>
      </c>
      <c r="B511" s="2">
        <v>1</v>
      </c>
      <c r="C511" s="3">
        <v>2</v>
      </c>
      <c r="D511" s="5">
        <v>3</v>
      </c>
      <c r="E511" s="6"/>
      <c r="H511" s="4" t="s">
        <v>233</v>
      </c>
    </row>
    <row r="512" spans="1:8" x14ac:dyDescent="0.25">
      <c r="A512">
        <v>535</v>
      </c>
      <c r="B512" s="2">
        <v>1</v>
      </c>
      <c r="C512" s="3">
        <v>2</v>
      </c>
      <c r="D512" s="5">
        <v>3</v>
      </c>
      <c r="E512" s="6"/>
      <c r="H512" s="4" t="s">
        <v>233</v>
      </c>
    </row>
    <row r="513" spans="1:8" x14ac:dyDescent="0.25">
      <c r="A513">
        <v>536</v>
      </c>
      <c r="B513" s="2">
        <v>1</v>
      </c>
      <c r="C513" s="3">
        <v>2</v>
      </c>
      <c r="D513" s="5">
        <v>3</v>
      </c>
      <c r="E513" s="6"/>
      <c r="H513" s="4" t="s">
        <v>233</v>
      </c>
    </row>
    <row r="514" spans="1:8" x14ac:dyDescent="0.25">
      <c r="A514">
        <v>537</v>
      </c>
      <c r="B514" s="2">
        <v>1</v>
      </c>
      <c r="C514" s="3">
        <v>2</v>
      </c>
      <c r="D514" s="5">
        <v>3</v>
      </c>
      <c r="E514" s="6"/>
      <c r="H514" s="4" t="s">
        <v>233</v>
      </c>
    </row>
    <row r="515" spans="1:8" x14ac:dyDescent="0.25">
      <c r="A515">
        <v>538</v>
      </c>
      <c r="B515" s="2">
        <v>1</v>
      </c>
      <c r="C515" s="3">
        <v>2</v>
      </c>
      <c r="D515" s="5">
        <v>3</v>
      </c>
      <c r="E515" s="6"/>
      <c r="H515" s="4" t="s">
        <v>233</v>
      </c>
    </row>
    <row r="516" spans="1:8" x14ac:dyDescent="0.25">
      <c r="A516">
        <v>539</v>
      </c>
      <c r="B516" s="2">
        <v>1</v>
      </c>
      <c r="C516" s="3">
        <v>2</v>
      </c>
      <c r="D516" s="5">
        <v>3</v>
      </c>
    </row>
    <row r="517" spans="1:8" x14ac:dyDescent="0.25">
      <c r="A517">
        <v>540</v>
      </c>
      <c r="B517" s="2">
        <v>1</v>
      </c>
      <c r="D517" s="5">
        <v>3</v>
      </c>
    </row>
    <row r="518" spans="1:8" x14ac:dyDescent="0.25">
      <c r="A518">
        <v>541</v>
      </c>
      <c r="B518" s="2">
        <v>1</v>
      </c>
      <c r="D518" s="5">
        <v>3</v>
      </c>
    </row>
    <row r="519" spans="1:8" x14ac:dyDescent="0.25">
      <c r="A519">
        <v>542</v>
      </c>
      <c r="B519" s="2">
        <v>1</v>
      </c>
      <c r="D519" s="5">
        <v>3</v>
      </c>
    </row>
    <row r="520" spans="1:8" x14ac:dyDescent="0.25">
      <c r="A520">
        <v>543</v>
      </c>
      <c r="B520" s="2">
        <v>1</v>
      </c>
      <c r="D520" s="5">
        <v>3</v>
      </c>
    </row>
    <row r="521" spans="1:8" x14ac:dyDescent="0.25">
      <c r="A521">
        <v>544</v>
      </c>
      <c r="B521" s="2">
        <v>1</v>
      </c>
      <c r="D521" s="5">
        <v>3</v>
      </c>
    </row>
    <row r="522" spans="1:8" x14ac:dyDescent="0.25">
      <c r="A522">
        <v>545</v>
      </c>
      <c r="B522" s="2">
        <v>1</v>
      </c>
      <c r="D522" s="5">
        <v>3</v>
      </c>
    </row>
    <row r="523" spans="1:8" x14ac:dyDescent="0.25">
      <c r="A523">
        <v>546</v>
      </c>
      <c r="B523" s="2">
        <v>1</v>
      </c>
      <c r="D523" s="5">
        <v>3</v>
      </c>
    </row>
    <row r="524" spans="1:8" x14ac:dyDescent="0.25">
      <c r="A524">
        <v>547</v>
      </c>
      <c r="B524" s="2">
        <v>1</v>
      </c>
      <c r="D524" s="5">
        <v>3</v>
      </c>
    </row>
    <row r="525" spans="1:8" x14ac:dyDescent="0.25">
      <c r="A525">
        <v>548</v>
      </c>
      <c r="B525" s="2">
        <v>1</v>
      </c>
      <c r="D525" s="5">
        <v>3</v>
      </c>
    </row>
    <row r="526" spans="1:8" x14ac:dyDescent="0.25">
      <c r="A526">
        <v>549</v>
      </c>
      <c r="B526" s="2">
        <v>1</v>
      </c>
      <c r="C526" s="3">
        <v>2</v>
      </c>
      <c r="D526" s="5">
        <v>3</v>
      </c>
    </row>
    <row r="527" spans="1:8" x14ac:dyDescent="0.25">
      <c r="A527">
        <v>550</v>
      </c>
      <c r="B527" s="2">
        <v>1</v>
      </c>
      <c r="C527" s="3">
        <v>2</v>
      </c>
      <c r="D527" s="5">
        <v>3</v>
      </c>
      <c r="E527" s="4">
        <v>4</v>
      </c>
    </row>
    <row r="528" spans="1:8" x14ac:dyDescent="0.25">
      <c r="A528">
        <v>551</v>
      </c>
      <c r="B528" s="2">
        <v>1</v>
      </c>
      <c r="C528" s="3">
        <v>2</v>
      </c>
      <c r="D528" s="5">
        <v>3</v>
      </c>
      <c r="E528" s="4">
        <v>4</v>
      </c>
    </row>
    <row r="529" spans="1:5" x14ac:dyDescent="0.25">
      <c r="A529">
        <v>552</v>
      </c>
      <c r="B529" s="2">
        <v>1</v>
      </c>
      <c r="C529" s="3">
        <v>2</v>
      </c>
      <c r="D529" s="5">
        <v>3</v>
      </c>
      <c r="E529" s="4">
        <v>4</v>
      </c>
    </row>
    <row r="530" spans="1:5" x14ac:dyDescent="0.25">
      <c r="A530">
        <v>553</v>
      </c>
      <c r="B530" s="2">
        <v>1</v>
      </c>
      <c r="C530" s="3">
        <v>2</v>
      </c>
      <c r="D530" s="5">
        <v>3</v>
      </c>
      <c r="E530" s="4">
        <v>4</v>
      </c>
    </row>
    <row r="531" spans="1:5" x14ac:dyDescent="0.25">
      <c r="A531">
        <v>554</v>
      </c>
      <c r="B531" s="2">
        <v>1</v>
      </c>
      <c r="C531" s="3">
        <v>2</v>
      </c>
      <c r="D531" s="5">
        <v>3</v>
      </c>
      <c r="E531" s="4">
        <v>4</v>
      </c>
    </row>
    <row r="532" spans="1:5" x14ac:dyDescent="0.25">
      <c r="A532">
        <v>555</v>
      </c>
      <c r="B532" s="2">
        <v>1</v>
      </c>
      <c r="C532" s="3">
        <v>2</v>
      </c>
      <c r="D532" s="5">
        <v>3</v>
      </c>
      <c r="E532" s="4">
        <v>4</v>
      </c>
    </row>
    <row r="533" spans="1:5" x14ac:dyDescent="0.25">
      <c r="A533">
        <v>556</v>
      </c>
      <c r="C533" s="3">
        <v>2</v>
      </c>
      <c r="D533" s="5">
        <v>3</v>
      </c>
      <c r="E533" s="4">
        <v>4</v>
      </c>
    </row>
    <row r="534" spans="1:5" x14ac:dyDescent="0.25">
      <c r="A534">
        <v>557</v>
      </c>
      <c r="C534" s="3">
        <v>2</v>
      </c>
      <c r="D534" s="5">
        <v>3</v>
      </c>
      <c r="E534" s="4">
        <v>4</v>
      </c>
    </row>
    <row r="535" spans="1:5" x14ac:dyDescent="0.25">
      <c r="A535">
        <v>558</v>
      </c>
      <c r="C535" s="3">
        <v>2</v>
      </c>
      <c r="D535" s="5">
        <v>3</v>
      </c>
      <c r="E535" s="4">
        <v>4</v>
      </c>
    </row>
    <row r="536" spans="1:5" x14ac:dyDescent="0.25">
      <c r="A536">
        <v>559</v>
      </c>
      <c r="C536" s="3">
        <v>2</v>
      </c>
      <c r="D536" s="5">
        <v>3</v>
      </c>
      <c r="E536" s="4">
        <v>4</v>
      </c>
    </row>
    <row r="537" spans="1:5" x14ac:dyDescent="0.25">
      <c r="A537">
        <v>560</v>
      </c>
      <c r="C537" s="3">
        <v>2</v>
      </c>
      <c r="E537" s="4">
        <v>4</v>
      </c>
    </row>
    <row r="538" spans="1:5" x14ac:dyDescent="0.25">
      <c r="A538">
        <v>561</v>
      </c>
      <c r="C538" s="3">
        <v>2</v>
      </c>
      <c r="E538" s="4">
        <v>4</v>
      </c>
    </row>
    <row r="539" spans="1:5" x14ac:dyDescent="0.25">
      <c r="A539">
        <v>562</v>
      </c>
      <c r="C539" s="3">
        <v>2</v>
      </c>
      <c r="E539" s="4">
        <v>4</v>
      </c>
    </row>
    <row r="540" spans="1:5" x14ac:dyDescent="0.25">
      <c r="A540">
        <v>563</v>
      </c>
      <c r="C540" s="3">
        <v>2</v>
      </c>
      <c r="E540" s="4">
        <v>4</v>
      </c>
    </row>
    <row r="541" spans="1:5" x14ac:dyDescent="0.25">
      <c r="A541">
        <v>564</v>
      </c>
      <c r="C541" s="3">
        <v>2</v>
      </c>
      <c r="E541" s="4">
        <v>4</v>
      </c>
    </row>
    <row r="542" spans="1:5" x14ac:dyDescent="0.25">
      <c r="A542">
        <v>565</v>
      </c>
      <c r="C542" s="3">
        <v>2</v>
      </c>
      <c r="E542" s="4">
        <v>4</v>
      </c>
    </row>
    <row r="543" spans="1:5" x14ac:dyDescent="0.25">
      <c r="A543">
        <v>566</v>
      </c>
      <c r="C543" s="3">
        <v>2</v>
      </c>
      <c r="E543" s="4">
        <v>4</v>
      </c>
    </row>
    <row r="544" spans="1:5" x14ac:dyDescent="0.25">
      <c r="A544">
        <v>567</v>
      </c>
      <c r="C544" s="3">
        <v>2</v>
      </c>
      <c r="E544" s="4">
        <v>4</v>
      </c>
    </row>
    <row r="545" spans="1:5" x14ac:dyDescent="0.25">
      <c r="A545">
        <v>568</v>
      </c>
      <c r="C545" s="3">
        <v>2</v>
      </c>
      <c r="E545" s="4">
        <v>4</v>
      </c>
    </row>
    <row r="546" spans="1:5" x14ac:dyDescent="0.25">
      <c r="A546">
        <v>569</v>
      </c>
      <c r="B546" s="2">
        <v>1</v>
      </c>
      <c r="C546" s="3">
        <v>2</v>
      </c>
      <c r="E546" s="4">
        <v>4</v>
      </c>
    </row>
    <row r="547" spans="1:5" x14ac:dyDescent="0.25">
      <c r="A547">
        <v>570</v>
      </c>
      <c r="B547" s="2">
        <v>1</v>
      </c>
      <c r="C547" s="3">
        <v>2</v>
      </c>
      <c r="E547" s="4">
        <v>4</v>
      </c>
    </row>
    <row r="548" spans="1:5" x14ac:dyDescent="0.25">
      <c r="A548">
        <v>571</v>
      </c>
      <c r="B548" s="2">
        <v>1</v>
      </c>
      <c r="C548" s="3">
        <v>2</v>
      </c>
      <c r="E548" s="4">
        <v>4</v>
      </c>
    </row>
    <row r="549" spans="1:5" x14ac:dyDescent="0.25">
      <c r="A549">
        <v>572</v>
      </c>
      <c r="B549" s="2">
        <v>1</v>
      </c>
      <c r="C549" s="3">
        <v>2</v>
      </c>
      <c r="E549" s="4">
        <v>4</v>
      </c>
    </row>
    <row r="550" spans="1:5" x14ac:dyDescent="0.25">
      <c r="A550">
        <v>573</v>
      </c>
      <c r="B550" s="2">
        <v>1</v>
      </c>
      <c r="C550" s="3">
        <v>2</v>
      </c>
      <c r="E550" s="4">
        <v>4</v>
      </c>
    </row>
    <row r="551" spans="1:5" x14ac:dyDescent="0.25">
      <c r="A551">
        <v>574</v>
      </c>
      <c r="B551" s="2">
        <v>1</v>
      </c>
      <c r="E551" s="4">
        <v>4</v>
      </c>
    </row>
    <row r="552" spans="1:5" x14ac:dyDescent="0.25">
      <c r="A552">
        <v>575</v>
      </c>
      <c r="B552" s="2">
        <v>1</v>
      </c>
      <c r="D552" s="5">
        <v>3</v>
      </c>
      <c r="E552" s="4">
        <v>4</v>
      </c>
    </row>
    <row r="553" spans="1:5" x14ac:dyDescent="0.25">
      <c r="A553">
        <v>576</v>
      </c>
      <c r="B553" s="2">
        <v>1</v>
      </c>
      <c r="D553" s="5">
        <v>3</v>
      </c>
      <c r="E553" s="4">
        <v>4</v>
      </c>
    </row>
    <row r="554" spans="1:5" x14ac:dyDescent="0.25">
      <c r="A554">
        <v>577</v>
      </c>
      <c r="B554" s="2">
        <v>1</v>
      </c>
      <c r="D554" s="5">
        <v>3</v>
      </c>
      <c r="E554" s="4">
        <v>4</v>
      </c>
    </row>
    <row r="555" spans="1:5" x14ac:dyDescent="0.25">
      <c r="A555">
        <v>578</v>
      </c>
      <c r="B555" s="2">
        <v>1</v>
      </c>
      <c r="D555" s="5">
        <v>3</v>
      </c>
      <c r="E555" s="4">
        <v>4</v>
      </c>
    </row>
    <row r="556" spans="1:5" x14ac:dyDescent="0.25">
      <c r="A556">
        <v>579</v>
      </c>
      <c r="B556" s="2">
        <v>1</v>
      </c>
      <c r="D556" s="5">
        <v>3</v>
      </c>
      <c r="E556" s="4">
        <v>4</v>
      </c>
    </row>
    <row r="557" spans="1:5" x14ac:dyDescent="0.25">
      <c r="A557">
        <v>580</v>
      </c>
      <c r="B557" s="2">
        <v>1</v>
      </c>
      <c r="D557" s="5">
        <v>3</v>
      </c>
      <c r="E557" s="4">
        <v>4</v>
      </c>
    </row>
    <row r="558" spans="1:5" x14ac:dyDescent="0.25">
      <c r="A558">
        <v>581</v>
      </c>
      <c r="B558" s="2">
        <v>1</v>
      </c>
      <c r="D558" s="5">
        <v>3</v>
      </c>
      <c r="E558" s="4">
        <v>4</v>
      </c>
    </row>
    <row r="559" spans="1:5" x14ac:dyDescent="0.25">
      <c r="A559">
        <v>582</v>
      </c>
      <c r="B559" s="2">
        <v>1</v>
      </c>
      <c r="D559" s="5">
        <v>3</v>
      </c>
    </row>
    <row r="560" spans="1:5" x14ac:dyDescent="0.25">
      <c r="A560">
        <v>583</v>
      </c>
      <c r="B560" s="2">
        <v>1</v>
      </c>
      <c r="D560" s="5">
        <v>3</v>
      </c>
    </row>
    <row r="561" spans="1:5" x14ac:dyDescent="0.25">
      <c r="A561">
        <v>584</v>
      </c>
      <c r="B561" s="2">
        <v>1</v>
      </c>
      <c r="C561" s="3">
        <v>2</v>
      </c>
      <c r="D561" s="5">
        <v>3</v>
      </c>
    </row>
    <row r="562" spans="1:5" x14ac:dyDescent="0.25">
      <c r="A562">
        <v>585</v>
      </c>
      <c r="B562" s="2">
        <v>1</v>
      </c>
      <c r="C562" s="3">
        <v>2</v>
      </c>
      <c r="D562" s="5">
        <v>3</v>
      </c>
    </row>
    <row r="563" spans="1:5" x14ac:dyDescent="0.25">
      <c r="A563">
        <v>586</v>
      </c>
      <c r="B563" s="2">
        <v>1</v>
      </c>
      <c r="C563" s="3">
        <v>2</v>
      </c>
      <c r="D563" s="5">
        <v>3</v>
      </c>
    </row>
    <row r="564" spans="1:5" x14ac:dyDescent="0.25">
      <c r="A564">
        <v>587</v>
      </c>
      <c r="B564" s="2">
        <v>1</v>
      </c>
      <c r="C564" s="3">
        <v>2</v>
      </c>
      <c r="D564" s="5">
        <v>3</v>
      </c>
    </row>
    <row r="565" spans="1:5" x14ac:dyDescent="0.25">
      <c r="A565">
        <v>588</v>
      </c>
      <c r="B565" s="2">
        <v>1</v>
      </c>
      <c r="C565" s="3">
        <v>2</v>
      </c>
      <c r="D565" s="5">
        <v>3</v>
      </c>
    </row>
    <row r="566" spans="1:5" x14ac:dyDescent="0.25">
      <c r="A566">
        <v>589</v>
      </c>
      <c r="B566" s="2">
        <v>1</v>
      </c>
      <c r="C566" s="3">
        <v>2</v>
      </c>
      <c r="D566" s="5">
        <v>3</v>
      </c>
    </row>
    <row r="567" spans="1:5" x14ac:dyDescent="0.25">
      <c r="A567">
        <v>590</v>
      </c>
      <c r="B567" s="2">
        <v>1</v>
      </c>
      <c r="C567" s="3">
        <v>2</v>
      </c>
      <c r="D567" s="5">
        <v>3</v>
      </c>
    </row>
    <row r="568" spans="1:5" x14ac:dyDescent="0.25">
      <c r="A568">
        <v>591</v>
      </c>
      <c r="C568" s="3">
        <v>2</v>
      </c>
      <c r="D568" s="5">
        <v>3</v>
      </c>
    </row>
    <row r="569" spans="1:5" x14ac:dyDescent="0.25">
      <c r="A569">
        <v>592</v>
      </c>
      <c r="C569" s="3">
        <v>2</v>
      </c>
      <c r="D569" s="5">
        <v>3</v>
      </c>
    </row>
    <row r="570" spans="1:5" x14ac:dyDescent="0.25">
      <c r="A570">
        <v>593</v>
      </c>
      <c r="C570" s="3">
        <v>2</v>
      </c>
      <c r="D570" s="5">
        <v>3</v>
      </c>
    </row>
    <row r="571" spans="1:5" x14ac:dyDescent="0.25">
      <c r="A571">
        <v>594</v>
      </c>
      <c r="C571" s="3">
        <v>2</v>
      </c>
      <c r="D571" s="5">
        <v>3</v>
      </c>
    </row>
    <row r="572" spans="1:5" x14ac:dyDescent="0.25">
      <c r="A572">
        <v>595</v>
      </c>
      <c r="C572" s="3">
        <v>2</v>
      </c>
      <c r="D572" s="5">
        <v>3</v>
      </c>
    </row>
    <row r="573" spans="1:5" x14ac:dyDescent="0.25">
      <c r="A573">
        <v>596</v>
      </c>
      <c r="C573" s="3">
        <v>2</v>
      </c>
      <c r="D573" s="5">
        <v>3</v>
      </c>
    </row>
    <row r="574" spans="1:5" x14ac:dyDescent="0.25">
      <c r="A574">
        <v>597</v>
      </c>
      <c r="C574" s="3">
        <v>2</v>
      </c>
      <c r="D574" s="5">
        <v>3</v>
      </c>
    </row>
    <row r="575" spans="1:5" x14ac:dyDescent="0.25">
      <c r="A575">
        <v>598</v>
      </c>
      <c r="C575" s="3">
        <v>2</v>
      </c>
    </row>
    <row r="576" spans="1:5" x14ac:dyDescent="0.25">
      <c r="A576">
        <v>599</v>
      </c>
      <c r="C576" s="3">
        <v>2</v>
      </c>
      <c r="E576" s="4">
        <v>4</v>
      </c>
    </row>
    <row r="577" spans="1:5" x14ac:dyDescent="0.25">
      <c r="A577">
        <v>600</v>
      </c>
      <c r="C577" s="3">
        <v>2</v>
      </c>
      <c r="E577" s="4">
        <v>4</v>
      </c>
    </row>
    <row r="578" spans="1:5" x14ac:dyDescent="0.25">
      <c r="A578">
        <v>601</v>
      </c>
      <c r="C578" s="3">
        <v>2</v>
      </c>
      <c r="E578" s="4">
        <v>4</v>
      </c>
    </row>
    <row r="579" spans="1:5" x14ac:dyDescent="0.25">
      <c r="A579">
        <v>602</v>
      </c>
      <c r="B579" s="2">
        <v>1</v>
      </c>
      <c r="C579" s="3">
        <v>2</v>
      </c>
      <c r="E579" s="4">
        <v>4</v>
      </c>
    </row>
    <row r="580" spans="1:5" x14ac:dyDescent="0.25">
      <c r="A580">
        <v>603</v>
      </c>
      <c r="B580" s="2">
        <v>1</v>
      </c>
      <c r="C580" s="3">
        <v>2</v>
      </c>
      <c r="E580" s="4">
        <v>4</v>
      </c>
    </row>
    <row r="581" spans="1:5" x14ac:dyDescent="0.25">
      <c r="A581">
        <v>604</v>
      </c>
      <c r="B581" s="2">
        <v>1</v>
      </c>
      <c r="C581" s="3">
        <v>2</v>
      </c>
      <c r="E581" s="4">
        <v>4</v>
      </c>
    </row>
    <row r="582" spans="1:5" x14ac:dyDescent="0.25">
      <c r="A582">
        <v>605</v>
      </c>
      <c r="B582" s="2">
        <v>1</v>
      </c>
      <c r="C582" s="3">
        <v>2</v>
      </c>
      <c r="E582" s="4">
        <v>4</v>
      </c>
    </row>
    <row r="583" spans="1:5" x14ac:dyDescent="0.25">
      <c r="A583">
        <v>606</v>
      </c>
      <c r="B583" s="2">
        <v>1</v>
      </c>
      <c r="C583" s="3">
        <v>2</v>
      </c>
      <c r="E583" s="4">
        <v>4</v>
      </c>
    </row>
    <row r="584" spans="1:5" x14ac:dyDescent="0.25">
      <c r="A584">
        <v>607</v>
      </c>
      <c r="B584" s="2">
        <v>1</v>
      </c>
      <c r="C584" s="3">
        <v>2</v>
      </c>
      <c r="E584" s="4">
        <v>4</v>
      </c>
    </row>
    <row r="585" spans="1:5" x14ac:dyDescent="0.25">
      <c r="A585">
        <v>608</v>
      </c>
      <c r="B585" s="2">
        <v>1</v>
      </c>
      <c r="E585" s="4">
        <v>4</v>
      </c>
    </row>
    <row r="586" spans="1:5" x14ac:dyDescent="0.25">
      <c r="A586">
        <v>609</v>
      </c>
      <c r="B586" s="2">
        <v>1</v>
      </c>
      <c r="E586" s="4">
        <v>4</v>
      </c>
    </row>
    <row r="587" spans="1:5" x14ac:dyDescent="0.25">
      <c r="A587">
        <v>610</v>
      </c>
      <c r="B587" s="2">
        <v>1</v>
      </c>
      <c r="E587" s="4">
        <v>4</v>
      </c>
    </row>
    <row r="588" spans="1:5" x14ac:dyDescent="0.25">
      <c r="A588">
        <v>611</v>
      </c>
      <c r="B588" s="2">
        <v>1</v>
      </c>
      <c r="E588" s="4">
        <v>4</v>
      </c>
    </row>
    <row r="589" spans="1:5" x14ac:dyDescent="0.25">
      <c r="A589">
        <v>612</v>
      </c>
      <c r="B589" s="2">
        <v>1</v>
      </c>
      <c r="E589" s="4">
        <v>4</v>
      </c>
    </row>
    <row r="590" spans="1:5" x14ac:dyDescent="0.25">
      <c r="A590">
        <v>613</v>
      </c>
      <c r="B590" s="2">
        <v>1</v>
      </c>
      <c r="E590" s="4">
        <v>4</v>
      </c>
    </row>
    <row r="591" spans="1:5" x14ac:dyDescent="0.25">
      <c r="A591">
        <v>614</v>
      </c>
      <c r="B591" s="2">
        <v>1</v>
      </c>
      <c r="E591" s="4">
        <v>4</v>
      </c>
    </row>
    <row r="592" spans="1:5" x14ac:dyDescent="0.25">
      <c r="A592">
        <v>615</v>
      </c>
      <c r="B592" s="2">
        <v>1</v>
      </c>
      <c r="E592" s="4">
        <v>4</v>
      </c>
    </row>
    <row r="593" spans="1:7" x14ac:dyDescent="0.25">
      <c r="A593">
        <v>616</v>
      </c>
      <c r="B593" s="2">
        <v>1</v>
      </c>
      <c r="E593" s="4">
        <v>4</v>
      </c>
    </row>
    <row r="594" spans="1:7" x14ac:dyDescent="0.25">
      <c r="A594">
        <v>617</v>
      </c>
      <c r="B594" s="2">
        <v>1</v>
      </c>
      <c r="E594" s="4">
        <v>4</v>
      </c>
    </row>
    <row r="595" spans="1:7" x14ac:dyDescent="0.25">
      <c r="A595">
        <v>618</v>
      </c>
      <c r="B595" s="2">
        <v>1</v>
      </c>
      <c r="E595" s="4">
        <v>4</v>
      </c>
    </row>
    <row r="596" spans="1:7" x14ac:dyDescent="0.25">
      <c r="A596">
        <v>619</v>
      </c>
      <c r="B596" s="2">
        <v>1</v>
      </c>
      <c r="E596" s="4">
        <v>4</v>
      </c>
    </row>
    <row r="597" spans="1:7" x14ac:dyDescent="0.25">
      <c r="A597">
        <v>620</v>
      </c>
      <c r="B597" s="2">
        <v>1</v>
      </c>
      <c r="E597" s="4">
        <v>4</v>
      </c>
    </row>
    <row r="598" spans="1:7" x14ac:dyDescent="0.25">
      <c r="A598">
        <v>621</v>
      </c>
      <c r="B598" s="2">
        <v>1</v>
      </c>
      <c r="C598" s="3">
        <v>2</v>
      </c>
      <c r="E598" s="4">
        <v>4</v>
      </c>
    </row>
    <row r="599" spans="1:7" x14ac:dyDescent="0.25">
      <c r="A599">
        <v>622</v>
      </c>
      <c r="B599" s="2">
        <v>1</v>
      </c>
      <c r="C599" s="3">
        <v>2</v>
      </c>
      <c r="E599" s="4">
        <v>4</v>
      </c>
    </row>
    <row r="600" spans="1:7" x14ac:dyDescent="0.25">
      <c r="A600">
        <v>623</v>
      </c>
      <c r="B600" s="2">
        <v>1</v>
      </c>
      <c r="C600" s="3">
        <v>2</v>
      </c>
      <c r="D600" s="6"/>
      <c r="E600" s="4">
        <v>4</v>
      </c>
      <c r="G600" s="5" t="s">
        <v>234</v>
      </c>
    </row>
    <row r="601" spans="1:7" x14ac:dyDescent="0.25">
      <c r="A601">
        <v>624</v>
      </c>
      <c r="B601" s="2">
        <v>1</v>
      </c>
      <c r="C601" s="3">
        <v>2</v>
      </c>
      <c r="D601" s="6"/>
      <c r="E601" s="4">
        <v>4</v>
      </c>
      <c r="G601" s="5" t="s">
        <v>234</v>
      </c>
    </row>
    <row r="602" spans="1:7" x14ac:dyDescent="0.25">
      <c r="A602">
        <v>625</v>
      </c>
      <c r="B602" s="2">
        <v>1</v>
      </c>
      <c r="C602" s="3">
        <v>2</v>
      </c>
      <c r="D602" s="6"/>
      <c r="E602" s="4">
        <v>4</v>
      </c>
      <c r="G602" s="5" t="s">
        <v>234</v>
      </c>
    </row>
    <row r="603" spans="1:7" x14ac:dyDescent="0.25">
      <c r="A603">
        <v>626</v>
      </c>
      <c r="B603" s="2">
        <v>1</v>
      </c>
      <c r="C603" s="3">
        <v>2</v>
      </c>
      <c r="D603" s="6"/>
      <c r="E603" s="4">
        <v>4</v>
      </c>
      <c r="G603" s="5" t="s">
        <v>234</v>
      </c>
    </row>
    <row r="604" spans="1:7" x14ac:dyDescent="0.25">
      <c r="A604">
        <v>627</v>
      </c>
      <c r="B604" s="2">
        <v>1</v>
      </c>
      <c r="C604" s="3">
        <v>2</v>
      </c>
      <c r="D604" s="6"/>
      <c r="E604" s="4">
        <v>4</v>
      </c>
      <c r="G604" s="5" t="s">
        <v>234</v>
      </c>
    </row>
    <row r="605" spans="1:7" x14ac:dyDescent="0.25">
      <c r="A605">
        <v>628</v>
      </c>
      <c r="C605" s="3">
        <v>2</v>
      </c>
      <c r="D605" s="6"/>
      <c r="G605" s="5" t="s">
        <v>234</v>
      </c>
    </row>
    <row r="606" spans="1:7" x14ac:dyDescent="0.25">
      <c r="A606">
        <v>629</v>
      </c>
      <c r="C606" s="3">
        <v>2</v>
      </c>
      <c r="D606" s="6"/>
      <c r="G606" s="5" t="s">
        <v>234</v>
      </c>
    </row>
    <row r="607" spans="1:7" x14ac:dyDescent="0.25">
      <c r="A607">
        <v>630</v>
      </c>
      <c r="C607" s="3">
        <v>2</v>
      </c>
      <c r="D607" s="6"/>
      <c r="G607" s="5" t="s">
        <v>234</v>
      </c>
    </row>
    <row r="608" spans="1:7" x14ac:dyDescent="0.25">
      <c r="A608">
        <v>631</v>
      </c>
      <c r="C608" s="3">
        <v>2</v>
      </c>
      <c r="D608" s="6"/>
      <c r="G608" s="5" t="s">
        <v>234</v>
      </c>
    </row>
    <row r="609" spans="1:8" x14ac:dyDescent="0.25">
      <c r="A609">
        <v>632</v>
      </c>
      <c r="C609" s="3">
        <v>2</v>
      </c>
      <c r="D609" s="6"/>
      <c r="G609" s="5" t="s">
        <v>234</v>
      </c>
    </row>
    <row r="610" spans="1:8" x14ac:dyDescent="0.25">
      <c r="A610">
        <v>633</v>
      </c>
      <c r="C610" s="3">
        <v>2</v>
      </c>
      <c r="D610" s="6"/>
      <c r="G610" s="5" t="s">
        <v>234</v>
      </c>
    </row>
    <row r="611" spans="1:8" x14ac:dyDescent="0.25">
      <c r="A611">
        <v>634</v>
      </c>
      <c r="C611" s="3">
        <v>2</v>
      </c>
      <c r="D611" s="6"/>
      <c r="G611" s="5" t="s">
        <v>234</v>
      </c>
    </row>
    <row r="612" spans="1:8" x14ac:dyDescent="0.25">
      <c r="A612">
        <v>635</v>
      </c>
      <c r="C612" s="3">
        <v>2</v>
      </c>
      <c r="D612" s="6"/>
      <c r="G612" s="5" t="s">
        <v>234</v>
      </c>
    </row>
    <row r="613" spans="1:8" x14ac:dyDescent="0.25">
      <c r="A613">
        <v>636</v>
      </c>
      <c r="B613" s="2">
        <v>1</v>
      </c>
      <c r="C613" s="3">
        <v>2</v>
      </c>
      <c r="D613" s="6"/>
      <c r="G613" s="5" t="s">
        <v>234</v>
      </c>
    </row>
    <row r="614" spans="1:8" x14ac:dyDescent="0.25">
      <c r="A614">
        <v>637</v>
      </c>
      <c r="B614" s="2">
        <v>1</v>
      </c>
      <c r="C614" s="3">
        <v>2</v>
      </c>
      <c r="D614" s="6"/>
      <c r="G614" s="5" t="s">
        <v>234</v>
      </c>
    </row>
    <row r="615" spans="1:8" x14ac:dyDescent="0.25">
      <c r="A615">
        <v>638</v>
      </c>
      <c r="B615" s="2">
        <v>1</v>
      </c>
      <c r="C615" s="3">
        <v>2</v>
      </c>
      <c r="D615" s="6"/>
      <c r="G615" s="5" t="s">
        <v>234</v>
      </c>
    </row>
    <row r="616" spans="1:8" x14ac:dyDescent="0.25">
      <c r="A616">
        <v>639</v>
      </c>
      <c r="B616" s="2">
        <v>1</v>
      </c>
      <c r="C616" s="3">
        <v>2</v>
      </c>
      <c r="D616" s="6"/>
      <c r="G616" s="5" t="s">
        <v>234</v>
      </c>
    </row>
    <row r="617" spans="1:8" x14ac:dyDescent="0.25">
      <c r="A617">
        <v>640</v>
      </c>
      <c r="B617" s="2">
        <v>1</v>
      </c>
      <c r="C617" s="3">
        <v>2</v>
      </c>
      <c r="D617" s="6"/>
      <c r="G617" s="5" t="s">
        <v>234</v>
      </c>
    </row>
    <row r="618" spans="1:8" x14ac:dyDescent="0.25">
      <c r="A618">
        <v>641</v>
      </c>
      <c r="B618" s="2">
        <v>1</v>
      </c>
      <c r="C618" s="3">
        <v>2</v>
      </c>
      <c r="D618" s="6"/>
      <c r="G618" s="5" t="s">
        <v>234</v>
      </c>
    </row>
    <row r="619" spans="1:8" x14ac:dyDescent="0.25">
      <c r="A619">
        <v>642</v>
      </c>
      <c r="B619" s="2">
        <v>1</v>
      </c>
      <c r="C619" s="3">
        <v>2</v>
      </c>
      <c r="D619" s="6"/>
      <c r="G619" s="5" t="s">
        <v>234</v>
      </c>
    </row>
    <row r="620" spans="1:8" x14ac:dyDescent="0.25">
      <c r="A620">
        <v>643</v>
      </c>
      <c r="B620" s="2">
        <v>1</v>
      </c>
      <c r="C620" s="3">
        <v>2</v>
      </c>
      <c r="D620" s="6"/>
      <c r="E620" s="6"/>
      <c r="G620" s="5" t="s">
        <v>234</v>
      </c>
      <c r="H620" s="4" t="s">
        <v>233</v>
      </c>
    </row>
    <row r="621" spans="1:8" x14ac:dyDescent="0.25">
      <c r="A621">
        <v>644</v>
      </c>
      <c r="B621" s="2">
        <v>1</v>
      </c>
      <c r="C621" s="3">
        <v>2</v>
      </c>
      <c r="D621" s="6"/>
      <c r="E621" s="6"/>
      <c r="G621" s="5" t="s">
        <v>234</v>
      </c>
      <c r="H621" s="4" t="s">
        <v>233</v>
      </c>
    </row>
    <row r="622" spans="1:8" x14ac:dyDescent="0.25">
      <c r="A622">
        <v>645</v>
      </c>
      <c r="B622" s="2">
        <v>1</v>
      </c>
      <c r="C622" s="3">
        <v>2</v>
      </c>
      <c r="D622" s="6"/>
      <c r="E622" s="6"/>
      <c r="G622" s="5" t="s">
        <v>234</v>
      </c>
      <c r="H622" s="4" t="s">
        <v>233</v>
      </c>
    </row>
    <row r="623" spans="1:8" x14ac:dyDescent="0.25">
      <c r="A623">
        <v>646</v>
      </c>
      <c r="B623" s="2">
        <v>1</v>
      </c>
      <c r="C623" s="3">
        <v>2</v>
      </c>
      <c r="D623" s="6"/>
      <c r="E623" s="6"/>
      <c r="G623" s="5" t="s">
        <v>234</v>
      </c>
      <c r="H623" s="4" t="s">
        <v>233</v>
      </c>
    </row>
    <row r="624" spans="1:8" x14ac:dyDescent="0.25">
      <c r="A624">
        <v>647</v>
      </c>
      <c r="B624" s="2">
        <v>1</v>
      </c>
      <c r="C624" s="3">
        <v>2</v>
      </c>
      <c r="D624" s="6"/>
      <c r="E624" s="6"/>
      <c r="G624" s="5" t="s">
        <v>234</v>
      </c>
      <c r="H624" s="4" t="s">
        <v>233</v>
      </c>
    </row>
    <row r="625" spans="1:8" x14ac:dyDescent="0.25">
      <c r="A625">
        <v>648</v>
      </c>
      <c r="B625" s="2">
        <v>1</v>
      </c>
      <c r="D625" s="6"/>
      <c r="E625" s="6"/>
      <c r="G625" s="5" t="s">
        <v>234</v>
      </c>
      <c r="H625" s="4" t="s">
        <v>233</v>
      </c>
    </row>
    <row r="626" spans="1:8" x14ac:dyDescent="0.25">
      <c r="A626">
        <v>649</v>
      </c>
      <c r="B626" s="2">
        <v>1</v>
      </c>
      <c r="D626" s="6"/>
      <c r="E626" s="6"/>
      <c r="G626" s="5" t="s">
        <v>234</v>
      </c>
      <c r="H626" s="4" t="s">
        <v>233</v>
      </c>
    </row>
    <row r="627" spans="1:8" x14ac:dyDescent="0.25">
      <c r="A627">
        <v>650</v>
      </c>
      <c r="B627" s="2">
        <v>1</v>
      </c>
      <c r="D627" s="6"/>
      <c r="E627" s="6"/>
      <c r="G627" s="5" t="s">
        <v>234</v>
      </c>
      <c r="H627" s="4" t="s">
        <v>233</v>
      </c>
    </row>
    <row r="628" spans="1:8" x14ac:dyDescent="0.25">
      <c r="A628">
        <v>651</v>
      </c>
      <c r="B628" s="2">
        <v>1</v>
      </c>
      <c r="D628" s="6"/>
      <c r="E628" s="6"/>
      <c r="G628" s="5" t="s">
        <v>234</v>
      </c>
      <c r="H628" s="4" t="s">
        <v>233</v>
      </c>
    </row>
    <row r="629" spans="1:8" x14ac:dyDescent="0.25">
      <c r="A629">
        <v>652</v>
      </c>
      <c r="B629" s="2">
        <v>1</v>
      </c>
      <c r="D629" s="6"/>
      <c r="E629" s="6"/>
      <c r="G629" s="5" t="s">
        <v>234</v>
      </c>
      <c r="H629" s="4" t="s">
        <v>233</v>
      </c>
    </row>
    <row r="630" spans="1:8" x14ac:dyDescent="0.25">
      <c r="A630">
        <v>653</v>
      </c>
      <c r="B630" s="2">
        <v>1</v>
      </c>
      <c r="D630" s="6"/>
      <c r="E630" s="6"/>
      <c r="G630" s="5" t="s">
        <v>234</v>
      </c>
      <c r="H630" s="4" t="s">
        <v>233</v>
      </c>
    </row>
    <row r="631" spans="1:8" x14ac:dyDescent="0.25">
      <c r="A631">
        <v>654</v>
      </c>
      <c r="B631" s="2">
        <v>1</v>
      </c>
      <c r="C631" s="3">
        <v>2</v>
      </c>
      <c r="E631" s="6"/>
      <c r="H631" s="4" t="s">
        <v>233</v>
      </c>
    </row>
    <row r="632" spans="1:8" x14ac:dyDescent="0.25">
      <c r="A632">
        <v>655</v>
      </c>
      <c r="B632" s="2">
        <v>1</v>
      </c>
      <c r="C632" s="3">
        <v>2</v>
      </c>
      <c r="E632" s="6"/>
      <c r="H632" s="4" t="s">
        <v>233</v>
      </c>
    </row>
    <row r="633" spans="1:8" x14ac:dyDescent="0.25">
      <c r="A633">
        <v>656</v>
      </c>
      <c r="B633" s="2">
        <v>1</v>
      </c>
      <c r="C633" s="3">
        <v>2</v>
      </c>
      <c r="E633" s="6"/>
      <c r="H633" s="4" t="s">
        <v>233</v>
      </c>
    </row>
    <row r="634" spans="1:8" x14ac:dyDescent="0.25">
      <c r="A634">
        <v>657</v>
      </c>
      <c r="B634" s="2">
        <v>1</v>
      </c>
      <c r="C634" s="3">
        <v>2</v>
      </c>
      <c r="E634" s="6"/>
      <c r="H634" s="4" t="s">
        <v>233</v>
      </c>
    </row>
    <row r="635" spans="1:8" x14ac:dyDescent="0.25">
      <c r="A635">
        <v>658</v>
      </c>
      <c r="B635" s="2">
        <v>1</v>
      </c>
      <c r="C635" s="3">
        <v>2</v>
      </c>
      <c r="E635" s="6"/>
      <c r="H635" s="4" t="s">
        <v>233</v>
      </c>
    </row>
    <row r="636" spans="1:8" x14ac:dyDescent="0.25">
      <c r="A636">
        <v>659</v>
      </c>
      <c r="B636" s="2">
        <v>1</v>
      </c>
      <c r="C636" s="3">
        <v>2</v>
      </c>
      <c r="E636" s="6"/>
      <c r="H636" s="4" t="s">
        <v>233</v>
      </c>
    </row>
    <row r="637" spans="1:8" x14ac:dyDescent="0.25">
      <c r="A637">
        <v>660</v>
      </c>
      <c r="B637" s="2">
        <v>1</v>
      </c>
      <c r="C637" s="3">
        <v>2</v>
      </c>
      <c r="E637" s="6"/>
      <c r="H637" s="4" t="s">
        <v>233</v>
      </c>
    </row>
    <row r="638" spans="1:8" x14ac:dyDescent="0.25">
      <c r="A638">
        <v>661</v>
      </c>
      <c r="B638" s="2">
        <v>1</v>
      </c>
      <c r="C638" s="3">
        <v>2</v>
      </c>
      <c r="E638" s="6"/>
      <c r="H638" s="4" t="s">
        <v>233</v>
      </c>
    </row>
    <row r="639" spans="1:8" x14ac:dyDescent="0.25">
      <c r="A639">
        <v>662</v>
      </c>
      <c r="B639" s="2">
        <v>1</v>
      </c>
      <c r="C639" s="3">
        <v>2</v>
      </c>
      <c r="E639" s="6"/>
      <c r="H639" s="4" t="s">
        <v>233</v>
      </c>
    </row>
    <row r="640" spans="1:8" x14ac:dyDescent="0.25">
      <c r="A640">
        <v>663</v>
      </c>
      <c r="B640" s="2">
        <v>1</v>
      </c>
      <c r="C640" s="3">
        <v>2</v>
      </c>
      <c r="E640" s="6"/>
      <c r="H640" s="4" t="s">
        <v>233</v>
      </c>
    </row>
    <row r="641" spans="1:8" x14ac:dyDescent="0.25">
      <c r="A641">
        <v>664</v>
      </c>
      <c r="B641" s="2">
        <v>1</v>
      </c>
      <c r="C641" s="3">
        <v>2</v>
      </c>
      <c r="E641" s="6"/>
      <c r="H641" s="4" t="s">
        <v>233</v>
      </c>
    </row>
    <row r="642" spans="1:8" x14ac:dyDescent="0.25">
      <c r="A642">
        <v>665</v>
      </c>
      <c r="B642" s="2">
        <v>1</v>
      </c>
      <c r="C642" s="3">
        <v>2</v>
      </c>
      <c r="E642" s="6"/>
      <c r="H642" s="4" t="s">
        <v>233</v>
      </c>
    </row>
    <row r="643" spans="1:8" x14ac:dyDescent="0.25">
      <c r="A643">
        <v>666</v>
      </c>
      <c r="B643" s="2">
        <v>1</v>
      </c>
      <c r="C643" s="3">
        <v>2</v>
      </c>
      <c r="E643" s="6"/>
      <c r="H643" s="4" t="s">
        <v>233</v>
      </c>
    </row>
    <row r="644" spans="1:8" x14ac:dyDescent="0.25">
      <c r="A644">
        <v>667</v>
      </c>
      <c r="B644" s="2">
        <v>1</v>
      </c>
      <c r="C644" s="3">
        <v>2</v>
      </c>
      <c r="E644" s="6"/>
      <c r="H644" s="4" t="s">
        <v>233</v>
      </c>
    </row>
    <row r="645" spans="1:8" x14ac:dyDescent="0.25">
      <c r="A645">
        <v>668</v>
      </c>
      <c r="C645" s="3">
        <v>2</v>
      </c>
      <c r="E645" s="6"/>
      <c r="H645" s="4" t="s">
        <v>233</v>
      </c>
    </row>
    <row r="646" spans="1:8" x14ac:dyDescent="0.25">
      <c r="A646">
        <v>669</v>
      </c>
      <c r="C646" s="3">
        <v>2</v>
      </c>
      <c r="D646" s="6"/>
      <c r="E646" s="6"/>
      <c r="G646" s="5" t="s">
        <v>234</v>
      </c>
      <c r="H646" s="4" t="s">
        <v>233</v>
      </c>
    </row>
    <row r="647" spans="1:8" x14ac:dyDescent="0.25">
      <c r="A647">
        <v>670</v>
      </c>
      <c r="C647" s="3">
        <v>2</v>
      </c>
      <c r="D647" s="6"/>
      <c r="E647" s="6"/>
      <c r="G647" s="5" t="s">
        <v>234</v>
      </c>
      <c r="H647" s="4" t="s">
        <v>233</v>
      </c>
    </row>
    <row r="648" spans="1:8" x14ac:dyDescent="0.25">
      <c r="A648">
        <v>671</v>
      </c>
      <c r="C648" s="3">
        <v>2</v>
      </c>
      <c r="D648" s="6"/>
      <c r="E648" s="6"/>
      <c r="G648" s="5" t="s">
        <v>234</v>
      </c>
      <c r="H648" s="4" t="s">
        <v>233</v>
      </c>
    </row>
    <row r="649" spans="1:8" x14ac:dyDescent="0.25">
      <c r="A649">
        <v>672</v>
      </c>
      <c r="C649" s="3">
        <v>2</v>
      </c>
      <c r="D649" s="6"/>
      <c r="E649" s="6"/>
      <c r="G649" s="5" t="s">
        <v>234</v>
      </c>
      <c r="H649" s="4" t="s">
        <v>233</v>
      </c>
    </row>
    <row r="650" spans="1:8" x14ac:dyDescent="0.25">
      <c r="A650">
        <v>673</v>
      </c>
      <c r="C650" s="3">
        <v>2</v>
      </c>
      <c r="D650" s="6"/>
      <c r="E650" s="6"/>
      <c r="G650" s="5" t="s">
        <v>234</v>
      </c>
      <c r="H650" s="4" t="s">
        <v>233</v>
      </c>
    </row>
    <row r="651" spans="1:8" x14ac:dyDescent="0.25">
      <c r="A651">
        <v>674</v>
      </c>
      <c r="C651" s="3">
        <v>2</v>
      </c>
      <c r="D651" s="6"/>
      <c r="E651" s="6"/>
      <c r="G651" s="5" t="s">
        <v>234</v>
      </c>
      <c r="H651" s="4" t="s">
        <v>233</v>
      </c>
    </row>
    <row r="652" spans="1:8" x14ac:dyDescent="0.25">
      <c r="A652">
        <v>675</v>
      </c>
      <c r="C652" s="3">
        <v>2</v>
      </c>
      <c r="D652" s="6"/>
      <c r="E652" s="6"/>
      <c r="G652" s="5" t="s">
        <v>234</v>
      </c>
      <c r="H652" s="4" t="s">
        <v>233</v>
      </c>
    </row>
    <row r="653" spans="1:8" x14ac:dyDescent="0.25">
      <c r="A653">
        <v>676</v>
      </c>
      <c r="B653" s="2">
        <v>1</v>
      </c>
      <c r="C653" s="3">
        <v>2</v>
      </c>
      <c r="D653" s="6"/>
      <c r="G653" s="5" t="s">
        <v>234</v>
      </c>
    </row>
    <row r="654" spans="1:8" x14ac:dyDescent="0.25">
      <c r="A654">
        <v>677</v>
      </c>
      <c r="B654" s="2">
        <v>1</v>
      </c>
      <c r="C654" s="3">
        <v>2</v>
      </c>
      <c r="D654" s="6"/>
      <c r="G654" s="5" t="s">
        <v>234</v>
      </c>
    </row>
    <row r="655" spans="1:8" x14ac:dyDescent="0.25">
      <c r="A655">
        <v>678</v>
      </c>
      <c r="B655" s="2">
        <v>1</v>
      </c>
      <c r="C655" s="3">
        <v>2</v>
      </c>
      <c r="D655" s="6"/>
      <c r="G655" s="5" t="s">
        <v>234</v>
      </c>
    </row>
    <row r="656" spans="1:8" x14ac:dyDescent="0.25">
      <c r="A656">
        <v>679</v>
      </c>
      <c r="B656" s="2">
        <v>1</v>
      </c>
      <c r="C656" s="3">
        <v>2</v>
      </c>
      <c r="D656" s="6"/>
      <c r="G656" s="5" t="s">
        <v>234</v>
      </c>
    </row>
    <row r="657" spans="1:8" x14ac:dyDescent="0.25">
      <c r="A657">
        <v>680</v>
      </c>
      <c r="B657" s="2">
        <v>1</v>
      </c>
      <c r="C657" s="3">
        <v>2</v>
      </c>
      <c r="D657" s="6"/>
      <c r="G657" s="5" t="s">
        <v>234</v>
      </c>
    </row>
    <row r="658" spans="1:8" x14ac:dyDescent="0.25">
      <c r="A658">
        <v>681</v>
      </c>
      <c r="B658" s="2">
        <v>1</v>
      </c>
      <c r="C658" s="3">
        <v>2</v>
      </c>
      <c r="D658" s="6"/>
      <c r="G658" s="5" t="s">
        <v>234</v>
      </c>
    </row>
    <row r="659" spans="1:8" x14ac:dyDescent="0.25">
      <c r="A659">
        <v>682</v>
      </c>
      <c r="B659" s="2">
        <v>1</v>
      </c>
      <c r="C659" s="3">
        <v>2</v>
      </c>
      <c r="D659" s="6"/>
      <c r="G659" s="5" t="s">
        <v>234</v>
      </c>
    </row>
    <row r="660" spans="1:8" x14ac:dyDescent="0.25">
      <c r="A660">
        <v>683</v>
      </c>
      <c r="B660" s="2">
        <v>1</v>
      </c>
      <c r="C660" s="3">
        <v>2</v>
      </c>
      <c r="D660" s="6"/>
      <c r="G660" s="5" t="s">
        <v>234</v>
      </c>
    </row>
    <row r="661" spans="1:8" x14ac:dyDescent="0.25">
      <c r="A661">
        <v>684</v>
      </c>
      <c r="B661" s="2">
        <v>1</v>
      </c>
      <c r="D661" s="6"/>
      <c r="G661" s="5" t="s">
        <v>234</v>
      </c>
    </row>
    <row r="662" spans="1:8" x14ac:dyDescent="0.25">
      <c r="A662">
        <v>685</v>
      </c>
      <c r="B662" s="2">
        <v>1</v>
      </c>
      <c r="D662" s="6"/>
      <c r="G662" s="5" t="s">
        <v>234</v>
      </c>
    </row>
    <row r="663" spans="1:8" x14ac:dyDescent="0.25">
      <c r="A663">
        <v>686</v>
      </c>
      <c r="B663" s="2">
        <v>1</v>
      </c>
      <c r="D663" s="6"/>
      <c r="G663" s="5" t="s">
        <v>234</v>
      </c>
    </row>
    <row r="664" spans="1:8" x14ac:dyDescent="0.25">
      <c r="A664">
        <v>687</v>
      </c>
      <c r="B664" s="2">
        <v>1</v>
      </c>
      <c r="D664" s="6"/>
      <c r="E664" s="6"/>
      <c r="G664" s="5" t="s">
        <v>234</v>
      </c>
      <c r="H664" s="4" t="s">
        <v>233</v>
      </c>
    </row>
    <row r="665" spans="1:8" x14ac:dyDescent="0.25">
      <c r="A665">
        <v>688</v>
      </c>
      <c r="B665" s="2">
        <v>1</v>
      </c>
      <c r="D665" s="6"/>
      <c r="E665" s="6"/>
      <c r="G665" s="5" t="s">
        <v>234</v>
      </c>
      <c r="H665" s="4" t="s">
        <v>233</v>
      </c>
    </row>
    <row r="666" spans="1:8" x14ac:dyDescent="0.25">
      <c r="A666">
        <v>689</v>
      </c>
      <c r="B666" s="2">
        <v>1</v>
      </c>
      <c r="D666" s="6"/>
      <c r="E666" s="6"/>
      <c r="G666" s="5" t="s">
        <v>234</v>
      </c>
      <c r="H666" s="4" t="s">
        <v>233</v>
      </c>
    </row>
    <row r="667" spans="1:8" x14ac:dyDescent="0.25">
      <c r="A667">
        <v>690</v>
      </c>
      <c r="B667" s="2">
        <v>1</v>
      </c>
      <c r="D667" s="6"/>
      <c r="E667" s="6"/>
      <c r="G667" s="5" t="s">
        <v>234</v>
      </c>
      <c r="H667" s="4" t="s">
        <v>233</v>
      </c>
    </row>
    <row r="668" spans="1:8" x14ac:dyDescent="0.25">
      <c r="A668">
        <v>691</v>
      </c>
      <c r="B668" s="2">
        <v>1</v>
      </c>
      <c r="D668" s="6"/>
      <c r="E668" s="6"/>
      <c r="G668" s="5" t="s">
        <v>234</v>
      </c>
      <c r="H668" s="4" t="s">
        <v>233</v>
      </c>
    </row>
    <row r="669" spans="1:8" x14ac:dyDescent="0.25">
      <c r="A669">
        <v>692</v>
      </c>
      <c r="B669" s="2">
        <v>1</v>
      </c>
      <c r="C669" s="3">
        <v>2</v>
      </c>
      <c r="D669" s="6"/>
      <c r="E669" s="6"/>
      <c r="G669" s="5" t="s">
        <v>234</v>
      </c>
      <c r="H669" s="4" t="s">
        <v>233</v>
      </c>
    </row>
    <row r="670" spans="1:8" x14ac:dyDescent="0.25">
      <c r="A670">
        <v>693</v>
      </c>
      <c r="B670" s="2">
        <v>1</v>
      </c>
      <c r="C670" s="3">
        <v>2</v>
      </c>
      <c r="D670" s="6"/>
      <c r="E670" s="6"/>
      <c r="G670" s="5" t="s">
        <v>234</v>
      </c>
      <c r="H670" s="4" t="s">
        <v>233</v>
      </c>
    </row>
    <row r="671" spans="1:8" x14ac:dyDescent="0.25">
      <c r="A671">
        <v>694</v>
      </c>
      <c r="B671" s="2">
        <v>1</v>
      </c>
      <c r="C671" s="3">
        <v>2</v>
      </c>
      <c r="D671" s="6"/>
      <c r="E671" s="6"/>
      <c r="G671" s="5" t="s">
        <v>234</v>
      </c>
      <c r="H671" s="4" t="s">
        <v>233</v>
      </c>
    </row>
    <row r="672" spans="1:8" x14ac:dyDescent="0.25">
      <c r="A672">
        <v>695</v>
      </c>
      <c r="B672" s="2">
        <v>1</v>
      </c>
      <c r="C672" s="3">
        <v>2</v>
      </c>
      <c r="D672" s="6"/>
      <c r="E672" s="6"/>
      <c r="G672" s="5" t="s">
        <v>234</v>
      </c>
      <c r="H672" s="4" t="s">
        <v>233</v>
      </c>
    </row>
    <row r="673" spans="1:8" x14ac:dyDescent="0.25">
      <c r="A673">
        <v>696</v>
      </c>
      <c r="B673" s="2">
        <v>1</v>
      </c>
      <c r="C673" s="3">
        <v>2</v>
      </c>
      <c r="D673" s="6"/>
      <c r="E673" s="6"/>
      <c r="G673" s="5" t="s">
        <v>234</v>
      </c>
      <c r="H673" s="4" t="s">
        <v>233</v>
      </c>
    </row>
    <row r="674" spans="1:8" x14ac:dyDescent="0.25">
      <c r="A674">
        <v>697</v>
      </c>
      <c r="B674" s="2">
        <v>1</v>
      </c>
      <c r="C674" s="3">
        <v>2</v>
      </c>
      <c r="D674" s="6"/>
      <c r="E674" s="6"/>
      <c r="G674" s="5" t="s">
        <v>234</v>
      </c>
      <c r="H674" s="4" t="s">
        <v>233</v>
      </c>
    </row>
    <row r="675" spans="1:8" x14ac:dyDescent="0.25">
      <c r="A675">
        <v>698</v>
      </c>
      <c r="B675" s="2">
        <v>1</v>
      </c>
      <c r="C675" s="3">
        <v>2</v>
      </c>
      <c r="D675" s="6"/>
      <c r="E675" s="6"/>
      <c r="G675" s="5" t="s">
        <v>234</v>
      </c>
      <c r="H675" s="4" t="s">
        <v>233</v>
      </c>
    </row>
    <row r="676" spans="1:8" x14ac:dyDescent="0.25">
      <c r="A676">
        <v>699</v>
      </c>
      <c r="B676" s="2">
        <v>1</v>
      </c>
      <c r="C676" s="3">
        <v>2</v>
      </c>
      <c r="E676" s="6"/>
      <c r="H676" s="4" t="s">
        <v>233</v>
      </c>
    </row>
    <row r="677" spans="1:8" x14ac:dyDescent="0.25">
      <c r="A677">
        <v>700</v>
      </c>
      <c r="B677" s="2">
        <v>1</v>
      </c>
      <c r="C677" s="3">
        <v>2</v>
      </c>
      <c r="E677" s="6"/>
      <c r="H677" s="4" t="s">
        <v>233</v>
      </c>
    </row>
    <row r="678" spans="1:8" x14ac:dyDescent="0.25">
      <c r="A678">
        <v>701</v>
      </c>
      <c r="B678" s="2">
        <v>1</v>
      </c>
      <c r="C678" s="3">
        <v>2</v>
      </c>
      <c r="E678" s="6"/>
      <c r="H678" s="4" t="s">
        <v>233</v>
      </c>
    </row>
    <row r="679" spans="1:8" x14ac:dyDescent="0.25">
      <c r="A679">
        <v>702</v>
      </c>
      <c r="B679" s="2">
        <v>1</v>
      </c>
      <c r="C679" s="3">
        <v>2</v>
      </c>
      <c r="E679" s="6"/>
      <c r="H679" s="4" t="s">
        <v>233</v>
      </c>
    </row>
    <row r="680" spans="1:8" x14ac:dyDescent="0.25">
      <c r="A680">
        <v>703</v>
      </c>
      <c r="C680" s="3">
        <v>2</v>
      </c>
      <c r="E680" s="6"/>
      <c r="H680" s="4" t="s">
        <v>233</v>
      </c>
    </row>
    <row r="681" spans="1:8" x14ac:dyDescent="0.25">
      <c r="A681">
        <v>704</v>
      </c>
      <c r="C681" s="3">
        <v>2</v>
      </c>
      <c r="E681" s="6"/>
      <c r="H681" s="4" t="s">
        <v>233</v>
      </c>
    </row>
    <row r="682" spans="1:8" x14ac:dyDescent="0.25">
      <c r="A682">
        <v>705</v>
      </c>
      <c r="C682" s="3">
        <v>2</v>
      </c>
      <c r="E682" s="6"/>
      <c r="H682" s="4" t="s">
        <v>233</v>
      </c>
    </row>
    <row r="683" spans="1:8" x14ac:dyDescent="0.25">
      <c r="A683">
        <v>706</v>
      </c>
      <c r="C683" s="3">
        <v>2</v>
      </c>
      <c r="E683" s="6"/>
      <c r="H683" s="4" t="s">
        <v>233</v>
      </c>
    </row>
    <row r="684" spans="1:8" x14ac:dyDescent="0.25">
      <c r="A684">
        <v>707</v>
      </c>
      <c r="C684" s="3">
        <v>2</v>
      </c>
      <c r="E684" s="6"/>
      <c r="H684" s="4" t="s">
        <v>233</v>
      </c>
    </row>
    <row r="685" spans="1:8" x14ac:dyDescent="0.25">
      <c r="A685">
        <v>708</v>
      </c>
      <c r="C685" s="3">
        <v>2</v>
      </c>
      <c r="E685" s="6"/>
      <c r="H685" s="4" t="s">
        <v>233</v>
      </c>
    </row>
    <row r="686" spans="1:8" x14ac:dyDescent="0.25">
      <c r="A686">
        <v>709</v>
      </c>
      <c r="C686" s="3">
        <v>2</v>
      </c>
      <c r="E686" s="6"/>
      <c r="H686" s="4" t="s">
        <v>233</v>
      </c>
    </row>
    <row r="687" spans="1:8" x14ac:dyDescent="0.25">
      <c r="A687">
        <v>710</v>
      </c>
      <c r="C687" s="3">
        <v>2</v>
      </c>
      <c r="D687" s="6"/>
      <c r="E687" s="6"/>
      <c r="G687" s="5" t="s">
        <v>234</v>
      </c>
      <c r="H687" s="4" t="s">
        <v>233</v>
      </c>
    </row>
    <row r="688" spans="1:8" x14ac:dyDescent="0.25">
      <c r="A688">
        <v>711</v>
      </c>
      <c r="C688" s="3">
        <v>2</v>
      </c>
      <c r="D688" s="6"/>
      <c r="E688" s="6"/>
      <c r="G688" s="5" t="s">
        <v>234</v>
      </c>
      <c r="H688" s="4" t="s">
        <v>233</v>
      </c>
    </row>
    <row r="689" spans="1:8" x14ac:dyDescent="0.25">
      <c r="A689">
        <v>712</v>
      </c>
      <c r="B689" s="2">
        <v>1</v>
      </c>
      <c r="C689" s="3">
        <v>2</v>
      </c>
      <c r="D689" s="6"/>
      <c r="E689" s="6"/>
      <c r="G689" s="5" t="s">
        <v>234</v>
      </c>
      <c r="H689" s="4" t="s">
        <v>233</v>
      </c>
    </row>
    <row r="690" spans="1:8" x14ac:dyDescent="0.25">
      <c r="A690">
        <v>713</v>
      </c>
      <c r="B690" s="2">
        <v>1</v>
      </c>
      <c r="C690" s="3">
        <v>2</v>
      </c>
      <c r="D690" s="6"/>
      <c r="E690" s="6"/>
      <c r="G690" s="5" t="s">
        <v>234</v>
      </c>
      <c r="H690" s="4" t="s">
        <v>233</v>
      </c>
    </row>
    <row r="691" spans="1:8" x14ac:dyDescent="0.25">
      <c r="A691">
        <v>714</v>
      </c>
      <c r="B691" s="2">
        <v>1</v>
      </c>
      <c r="C691" s="3">
        <v>2</v>
      </c>
      <c r="D691" s="6"/>
      <c r="E691" s="6"/>
      <c r="G691" s="5" t="s">
        <v>234</v>
      </c>
      <c r="H691" s="4" t="s">
        <v>233</v>
      </c>
    </row>
    <row r="692" spans="1:8" x14ac:dyDescent="0.25">
      <c r="A692">
        <v>715</v>
      </c>
      <c r="B692" s="2">
        <v>1</v>
      </c>
      <c r="C692" s="3">
        <v>2</v>
      </c>
      <c r="D692" s="6"/>
      <c r="E692" s="6"/>
      <c r="G692" s="5" t="s">
        <v>234</v>
      </c>
      <c r="H692" s="4" t="s">
        <v>233</v>
      </c>
    </row>
    <row r="693" spans="1:8" x14ac:dyDescent="0.25">
      <c r="A693">
        <v>716</v>
      </c>
      <c r="B693" s="2">
        <v>1</v>
      </c>
      <c r="C693" s="3">
        <v>2</v>
      </c>
      <c r="D693" s="6"/>
      <c r="G693" s="5" t="s">
        <v>234</v>
      </c>
    </row>
    <row r="694" spans="1:8" x14ac:dyDescent="0.25">
      <c r="A694">
        <v>717</v>
      </c>
      <c r="B694" s="2">
        <v>1</v>
      </c>
      <c r="C694" s="3">
        <v>2</v>
      </c>
      <c r="D694" s="6"/>
      <c r="G694" s="5" t="s">
        <v>234</v>
      </c>
    </row>
    <row r="695" spans="1:8" x14ac:dyDescent="0.25">
      <c r="A695">
        <v>718</v>
      </c>
      <c r="B695" s="2">
        <v>1</v>
      </c>
      <c r="C695" s="3">
        <v>2</v>
      </c>
      <c r="D695" s="6"/>
      <c r="G695" s="5" t="s">
        <v>234</v>
      </c>
    </row>
    <row r="696" spans="1:8" x14ac:dyDescent="0.25">
      <c r="A696">
        <v>719</v>
      </c>
      <c r="B696" s="2">
        <v>1</v>
      </c>
      <c r="C696" s="3">
        <v>2</v>
      </c>
      <c r="D696" s="6"/>
      <c r="G696" s="5" t="s">
        <v>234</v>
      </c>
    </row>
    <row r="697" spans="1:8" x14ac:dyDescent="0.25">
      <c r="A697">
        <v>720</v>
      </c>
      <c r="B697" s="2">
        <v>1</v>
      </c>
      <c r="D697" s="6"/>
      <c r="G697" s="5" t="s">
        <v>234</v>
      </c>
    </row>
    <row r="698" spans="1:8" x14ac:dyDescent="0.25">
      <c r="A698">
        <v>721</v>
      </c>
      <c r="B698" s="2">
        <v>1</v>
      </c>
      <c r="D698" s="6"/>
      <c r="G698" s="5" t="s">
        <v>234</v>
      </c>
    </row>
    <row r="699" spans="1:8" x14ac:dyDescent="0.25">
      <c r="A699">
        <v>722</v>
      </c>
      <c r="B699" s="2">
        <v>1</v>
      </c>
      <c r="D699" s="6"/>
      <c r="G699" s="5" t="s">
        <v>234</v>
      </c>
    </row>
    <row r="700" spans="1:8" x14ac:dyDescent="0.25">
      <c r="A700">
        <v>723</v>
      </c>
      <c r="B700" s="2">
        <v>1</v>
      </c>
      <c r="D700" s="6"/>
      <c r="G700" s="5" t="s">
        <v>234</v>
      </c>
    </row>
    <row r="701" spans="1:8" x14ac:dyDescent="0.25">
      <c r="A701">
        <v>724</v>
      </c>
      <c r="B701" s="2">
        <v>1</v>
      </c>
      <c r="D701" s="6"/>
      <c r="G701" s="5" t="s">
        <v>234</v>
      </c>
    </row>
    <row r="702" spans="1:8" x14ac:dyDescent="0.25">
      <c r="A702">
        <v>725</v>
      </c>
      <c r="B702" s="2">
        <v>1</v>
      </c>
      <c r="D702" s="6"/>
      <c r="G702" s="5" t="s">
        <v>234</v>
      </c>
    </row>
    <row r="703" spans="1:8" x14ac:dyDescent="0.25">
      <c r="A703">
        <v>726</v>
      </c>
      <c r="B703" s="2">
        <v>1</v>
      </c>
      <c r="D703" s="6"/>
      <c r="G703" s="5" t="s">
        <v>234</v>
      </c>
    </row>
    <row r="704" spans="1:8" x14ac:dyDescent="0.25">
      <c r="A704">
        <v>727</v>
      </c>
      <c r="B704" s="2">
        <v>1</v>
      </c>
      <c r="D704" s="6"/>
      <c r="G704" s="5" t="s">
        <v>234</v>
      </c>
    </row>
    <row r="705" spans="1:8" x14ac:dyDescent="0.25">
      <c r="A705">
        <v>728</v>
      </c>
      <c r="B705" s="2">
        <v>1</v>
      </c>
      <c r="D705" s="6"/>
      <c r="G705" s="5" t="s">
        <v>234</v>
      </c>
    </row>
    <row r="706" spans="1:8" x14ac:dyDescent="0.25">
      <c r="A706">
        <v>729</v>
      </c>
      <c r="B706" s="2">
        <v>1</v>
      </c>
      <c r="C706" s="3">
        <v>2</v>
      </c>
      <c r="D706" s="6"/>
      <c r="E706" s="6"/>
      <c r="G706" s="5" t="s">
        <v>234</v>
      </c>
      <c r="H706" s="4" t="s">
        <v>233</v>
      </c>
    </row>
    <row r="707" spans="1:8" x14ac:dyDescent="0.25">
      <c r="A707">
        <v>730</v>
      </c>
      <c r="B707" s="2">
        <v>1</v>
      </c>
      <c r="C707" s="3">
        <v>2</v>
      </c>
      <c r="D707" s="6"/>
      <c r="E707" s="6"/>
      <c r="G707" s="5" t="s">
        <v>234</v>
      </c>
      <c r="H707" s="4" t="s">
        <v>233</v>
      </c>
    </row>
    <row r="708" spans="1:8" x14ac:dyDescent="0.25">
      <c r="A708">
        <v>731</v>
      </c>
      <c r="B708" s="2">
        <v>1</v>
      </c>
      <c r="C708" s="3">
        <v>2</v>
      </c>
      <c r="D708" s="6"/>
      <c r="E708" s="6"/>
      <c r="G708" s="5" t="s">
        <v>234</v>
      </c>
      <c r="H708" s="4" t="s">
        <v>233</v>
      </c>
    </row>
    <row r="709" spans="1:8" x14ac:dyDescent="0.25">
      <c r="A709">
        <v>732</v>
      </c>
      <c r="B709" s="2">
        <v>1</v>
      </c>
      <c r="C709" s="3">
        <v>2</v>
      </c>
      <c r="D709" s="6"/>
      <c r="E709" s="6"/>
      <c r="G709" s="5" t="s">
        <v>234</v>
      </c>
      <c r="H709" s="4" t="s">
        <v>233</v>
      </c>
    </row>
    <row r="710" spans="1:8" x14ac:dyDescent="0.25">
      <c r="A710">
        <v>733</v>
      </c>
      <c r="B710" s="2">
        <v>1</v>
      </c>
      <c r="C710" s="3">
        <v>2</v>
      </c>
      <c r="D710" s="6"/>
      <c r="E710" s="6"/>
      <c r="G710" s="5" t="s">
        <v>234</v>
      </c>
      <c r="H710" s="4" t="s">
        <v>233</v>
      </c>
    </row>
    <row r="711" spans="1:8" x14ac:dyDescent="0.25">
      <c r="A711">
        <v>734</v>
      </c>
      <c r="B711" s="2">
        <v>1</v>
      </c>
      <c r="C711" s="3">
        <v>2</v>
      </c>
      <c r="D711" s="6"/>
      <c r="E711" s="6"/>
      <c r="G711" s="5" t="s">
        <v>234</v>
      </c>
      <c r="H711" s="4" t="s">
        <v>233</v>
      </c>
    </row>
    <row r="712" spans="1:8" x14ac:dyDescent="0.25">
      <c r="A712">
        <v>735</v>
      </c>
      <c r="B712" s="2">
        <v>1</v>
      </c>
      <c r="C712" s="3">
        <v>2</v>
      </c>
      <c r="D712" s="6"/>
      <c r="E712" s="6"/>
      <c r="G712" s="5" t="s">
        <v>234</v>
      </c>
      <c r="H712" s="4" t="s">
        <v>233</v>
      </c>
    </row>
    <row r="713" spans="1:8" x14ac:dyDescent="0.25">
      <c r="A713">
        <v>736</v>
      </c>
      <c r="B713" s="2">
        <v>1</v>
      </c>
      <c r="C713" s="3">
        <v>2</v>
      </c>
      <c r="D713" s="6"/>
      <c r="E713" s="6"/>
      <c r="G713" s="5" t="s">
        <v>234</v>
      </c>
      <c r="H713" s="4" t="s">
        <v>233</v>
      </c>
    </row>
    <row r="714" spans="1:8" x14ac:dyDescent="0.25">
      <c r="A714">
        <v>737</v>
      </c>
      <c r="B714" s="2">
        <v>1</v>
      </c>
      <c r="C714" s="3">
        <v>2</v>
      </c>
      <c r="D714" s="6"/>
      <c r="E714" s="6"/>
      <c r="G714" s="5" t="s">
        <v>234</v>
      </c>
      <c r="H714" s="4" t="s">
        <v>233</v>
      </c>
    </row>
    <row r="715" spans="1:8" x14ac:dyDescent="0.25">
      <c r="A715">
        <v>738</v>
      </c>
      <c r="B715" s="2">
        <v>1</v>
      </c>
      <c r="C715" s="3">
        <v>2</v>
      </c>
      <c r="D715" s="6"/>
      <c r="E715" s="6"/>
      <c r="G715" s="5" t="s">
        <v>234</v>
      </c>
      <c r="H715" s="4" t="s">
        <v>233</v>
      </c>
    </row>
    <row r="716" spans="1:8" x14ac:dyDescent="0.25">
      <c r="A716">
        <v>739</v>
      </c>
      <c r="B716" s="2">
        <v>1</v>
      </c>
      <c r="C716" s="3">
        <v>2</v>
      </c>
      <c r="D716" s="6"/>
      <c r="E716" s="6"/>
      <c r="G716" s="5" t="s">
        <v>234</v>
      </c>
      <c r="H716" s="4" t="s">
        <v>233</v>
      </c>
    </row>
    <row r="717" spans="1:8" x14ac:dyDescent="0.25">
      <c r="A717">
        <v>740</v>
      </c>
      <c r="B717" s="2">
        <v>1</v>
      </c>
      <c r="C717" s="3">
        <v>2</v>
      </c>
      <c r="E717" s="6"/>
      <c r="H717" s="4" t="s">
        <v>233</v>
      </c>
    </row>
    <row r="718" spans="1:8" x14ac:dyDescent="0.25">
      <c r="A718">
        <v>741</v>
      </c>
      <c r="B718" s="2">
        <v>1</v>
      </c>
      <c r="C718" s="3">
        <v>2</v>
      </c>
      <c r="E718" s="6"/>
      <c r="H718" s="4" t="s">
        <v>233</v>
      </c>
    </row>
    <row r="719" spans="1:8" x14ac:dyDescent="0.25">
      <c r="A719">
        <v>742</v>
      </c>
      <c r="B719" s="2">
        <v>1</v>
      </c>
      <c r="C719" s="3">
        <v>2</v>
      </c>
      <c r="E719" s="6"/>
      <c r="H719" s="4" t="s">
        <v>233</v>
      </c>
    </row>
    <row r="720" spans="1:8" x14ac:dyDescent="0.25">
      <c r="A720">
        <v>743</v>
      </c>
      <c r="C720" s="3">
        <v>2</v>
      </c>
      <c r="E720" s="6"/>
      <c r="H720" s="4" t="s">
        <v>233</v>
      </c>
    </row>
    <row r="721" spans="1:8" x14ac:dyDescent="0.25">
      <c r="A721">
        <v>744</v>
      </c>
      <c r="C721" s="3">
        <v>2</v>
      </c>
      <c r="E721" s="6"/>
      <c r="H721" s="4" t="s">
        <v>233</v>
      </c>
    </row>
    <row r="722" spans="1:8" x14ac:dyDescent="0.25">
      <c r="A722">
        <v>745</v>
      </c>
      <c r="C722" s="3">
        <v>2</v>
      </c>
      <c r="E722" s="6"/>
      <c r="H722" s="4" t="s">
        <v>233</v>
      </c>
    </row>
    <row r="723" spans="1:8" x14ac:dyDescent="0.25">
      <c r="A723">
        <v>746</v>
      </c>
      <c r="C723" s="3">
        <v>2</v>
      </c>
      <c r="E723" s="6"/>
      <c r="H723" s="4" t="s">
        <v>233</v>
      </c>
    </row>
    <row r="724" spans="1:8" x14ac:dyDescent="0.25">
      <c r="A724">
        <v>747</v>
      </c>
      <c r="C724" s="3">
        <v>2</v>
      </c>
      <c r="E724" s="6"/>
      <c r="H724" s="4" t="s">
        <v>233</v>
      </c>
    </row>
    <row r="725" spans="1:8" x14ac:dyDescent="0.25">
      <c r="A725">
        <v>748</v>
      </c>
      <c r="C725" s="3">
        <v>2</v>
      </c>
      <c r="E725" s="6"/>
      <c r="H725" s="4" t="s">
        <v>233</v>
      </c>
    </row>
    <row r="726" spans="1:8" x14ac:dyDescent="0.25">
      <c r="A726">
        <v>749</v>
      </c>
      <c r="C726" s="3">
        <v>2</v>
      </c>
      <c r="E726" s="6"/>
      <c r="H726" s="4" t="s">
        <v>233</v>
      </c>
    </row>
    <row r="727" spans="1:8" x14ac:dyDescent="0.25">
      <c r="A727">
        <v>750</v>
      </c>
      <c r="C727" s="3">
        <v>2</v>
      </c>
      <c r="D727" s="6"/>
      <c r="E727" s="6"/>
      <c r="G727" s="5" t="s">
        <v>234</v>
      </c>
      <c r="H727" s="4" t="s">
        <v>233</v>
      </c>
    </row>
    <row r="728" spans="1:8" x14ac:dyDescent="0.25">
      <c r="A728">
        <v>751</v>
      </c>
      <c r="C728" s="3">
        <v>2</v>
      </c>
      <c r="D728" s="6"/>
      <c r="E728" s="6"/>
      <c r="G728" s="5" t="s">
        <v>234</v>
      </c>
      <c r="H728" s="4" t="s">
        <v>233</v>
      </c>
    </row>
    <row r="729" spans="1:8" x14ac:dyDescent="0.25">
      <c r="A729">
        <v>752</v>
      </c>
      <c r="C729" s="3">
        <v>2</v>
      </c>
      <c r="D729" s="6"/>
      <c r="E729" s="6"/>
      <c r="G729" s="5" t="s">
        <v>234</v>
      </c>
      <c r="H729" s="4" t="s">
        <v>233</v>
      </c>
    </row>
    <row r="730" spans="1:8" x14ac:dyDescent="0.25">
      <c r="A730">
        <v>753</v>
      </c>
      <c r="B730" s="2">
        <v>1</v>
      </c>
      <c r="C730" s="3">
        <v>2</v>
      </c>
      <c r="D730" s="6"/>
      <c r="E730" s="6"/>
      <c r="G730" s="5" t="s">
        <v>234</v>
      </c>
      <c r="H730" s="4" t="s">
        <v>233</v>
      </c>
    </row>
    <row r="731" spans="1:8" x14ac:dyDescent="0.25">
      <c r="A731">
        <v>754</v>
      </c>
      <c r="B731" s="2">
        <v>1</v>
      </c>
      <c r="C731" s="3">
        <v>2</v>
      </c>
      <c r="D731" s="6"/>
      <c r="E731" s="6"/>
      <c r="G731" s="5" t="s">
        <v>234</v>
      </c>
      <c r="H731" s="4" t="s">
        <v>233</v>
      </c>
    </row>
    <row r="732" spans="1:8" x14ac:dyDescent="0.25">
      <c r="A732">
        <v>755</v>
      </c>
      <c r="B732" s="2">
        <v>1</v>
      </c>
      <c r="C732" s="3">
        <v>2</v>
      </c>
      <c r="D732" s="6"/>
      <c r="E732" s="6"/>
      <c r="G732" s="5" t="s">
        <v>234</v>
      </c>
      <c r="H732" s="4" t="s">
        <v>233</v>
      </c>
    </row>
    <row r="733" spans="1:8" x14ac:dyDescent="0.25">
      <c r="A733">
        <v>756</v>
      </c>
      <c r="B733" s="2">
        <v>1</v>
      </c>
      <c r="C733" s="3">
        <v>2</v>
      </c>
      <c r="D733" s="6"/>
      <c r="E733" s="6"/>
      <c r="G733" s="5" t="s">
        <v>234</v>
      </c>
      <c r="H733" s="4" t="s">
        <v>233</v>
      </c>
    </row>
    <row r="734" spans="1:8" x14ac:dyDescent="0.25">
      <c r="A734">
        <v>757</v>
      </c>
      <c r="B734" s="2">
        <v>1</v>
      </c>
      <c r="C734" s="3">
        <v>2</v>
      </c>
      <c r="D734" s="6"/>
      <c r="E734" s="6"/>
      <c r="G734" s="5" t="s">
        <v>234</v>
      </c>
      <c r="H734" s="4" t="s">
        <v>233</v>
      </c>
    </row>
    <row r="735" spans="1:8" x14ac:dyDescent="0.25">
      <c r="A735">
        <v>758</v>
      </c>
      <c r="B735" s="2">
        <v>1</v>
      </c>
      <c r="C735" s="3">
        <v>2</v>
      </c>
      <c r="D735" s="6"/>
      <c r="E735" s="6"/>
      <c r="G735" s="5" t="s">
        <v>234</v>
      </c>
      <c r="H735" s="4" t="s">
        <v>233</v>
      </c>
    </row>
    <row r="736" spans="1:8" x14ac:dyDescent="0.25">
      <c r="A736">
        <v>759</v>
      </c>
      <c r="B736" s="2">
        <v>1</v>
      </c>
      <c r="C736" s="3">
        <v>2</v>
      </c>
      <c r="D736" s="6"/>
      <c r="G736" s="5" t="s">
        <v>234</v>
      </c>
    </row>
    <row r="737" spans="1:8" x14ac:dyDescent="0.25">
      <c r="A737">
        <v>760</v>
      </c>
      <c r="B737" s="2">
        <v>1</v>
      </c>
      <c r="C737" s="3">
        <v>2</v>
      </c>
      <c r="D737" s="6"/>
      <c r="G737" s="5" t="s">
        <v>234</v>
      </c>
    </row>
    <row r="738" spans="1:8" x14ac:dyDescent="0.25">
      <c r="A738">
        <v>761</v>
      </c>
      <c r="B738" s="2">
        <v>1</v>
      </c>
      <c r="C738" s="3">
        <v>2</v>
      </c>
      <c r="D738" s="6"/>
      <c r="G738" s="5" t="s">
        <v>234</v>
      </c>
    </row>
    <row r="739" spans="1:8" x14ac:dyDescent="0.25">
      <c r="A739">
        <v>762</v>
      </c>
      <c r="B739" s="2">
        <v>1</v>
      </c>
      <c r="C739" s="3">
        <v>2</v>
      </c>
      <c r="D739" s="6"/>
      <c r="G739" s="5" t="s">
        <v>234</v>
      </c>
    </row>
    <row r="740" spans="1:8" x14ac:dyDescent="0.25">
      <c r="A740">
        <v>763</v>
      </c>
      <c r="B740" s="2">
        <v>1</v>
      </c>
      <c r="C740" s="3">
        <v>2</v>
      </c>
      <c r="D740" s="6"/>
      <c r="G740" s="5" t="s">
        <v>234</v>
      </c>
    </row>
    <row r="741" spans="1:8" x14ac:dyDescent="0.25">
      <c r="A741">
        <v>764</v>
      </c>
      <c r="B741" s="2">
        <v>1</v>
      </c>
      <c r="C741" s="3">
        <v>2</v>
      </c>
      <c r="D741" s="6"/>
      <c r="G741" s="5" t="s">
        <v>234</v>
      </c>
    </row>
    <row r="742" spans="1:8" x14ac:dyDescent="0.25">
      <c r="A742">
        <v>765</v>
      </c>
      <c r="B742" s="2">
        <v>1</v>
      </c>
      <c r="D742" s="6"/>
      <c r="G742" s="5" t="s">
        <v>234</v>
      </c>
    </row>
    <row r="743" spans="1:8" x14ac:dyDescent="0.25">
      <c r="A743">
        <v>766</v>
      </c>
      <c r="B743" s="2">
        <v>1</v>
      </c>
      <c r="D743" s="6"/>
      <c r="G743" s="5" t="s">
        <v>234</v>
      </c>
    </row>
    <row r="744" spans="1:8" x14ac:dyDescent="0.25">
      <c r="A744">
        <v>767</v>
      </c>
      <c r="B744" s="2">
        <v>1</v>
      </c>
      <c r="D744" s="6"/>
      <c r="G744" s="5" t="s">
        <v>234</v>
      </c>
    </row>
    <row r="745" spans="1:8" x14ac:dyDescent="0.25">
      <c r="A745">
        <v>768</v>
      </c>
      <c r="B745" s="2">
        <v>1</v>
      </c>
      <c r="D745" s="6"/>
      <c r="G745" s="5" t="s">
        <v>234</v>
      </c>
    </row>
    <row r="746" spans="1:8" x14ac:dyDescent="0.25">
      <c r="A746">
        <v>769</v>
      </c>
      <c r="B746" s="2">
        <v>1</v>
      </c>
      <c r="D746" s="6"/>
      <c r="G746" s="5" t="s">
        <v>234</v>
      </c>
    </row>
    <row r="747" spans="1:8" x14ac:dyDescent="0.25">
      <c r="A747">
        <v>770</v>
      </c>
      <c r="B747" s="2">
        <v>1</v>
      </c>
      <c r="D747" s="6"/>
      <c r="G747" s="5" t="s">
        <v>234</v>
      </c>
    </row>
    <row r="748" spans="1:8" x14ac:dyDescent="0.25">
      <c r="A748">
        <v>771</v>
      </c>
      <c r="B748" s="2">
        <v>1</v>
      </c>
      <c r="D748" s="6"/>
      <c r="E748" s="6"/>
      <c r="G748" s="5" t="s">
        <v>234</v>
      </c>
      <c r="H748" s="4" t="s">
        <v>233</v>
      </c>
    </row>
    <row r="749" spans="1:8" x14ac:dyDescent="0.25">
      <c r="A749">
        <v>772</v>
      </c>
      <c r="B749" s="2">
        <v>1</v>
      </c>
      <c r="D749" s="6"/>
      <c r="E749" s="6"/>
      <c r="G749" s="5" t="s">
        <v>234</v>
      </c>
      <c r="H749" s="4" t="s">
        <v>233</v>
      </c>
    </row>
    <row r="750" spans="1:8" x14ac:dyDescent="0.25">
      <c r="A750">
        <v>773</v>
      </c>
      <c r="B750" s="2">
        <v>1</v>
      </c>
      <c r="D750" s="6"/>
      <c r="E750" s="6"/>
      <c r="G750" s="5" t="s">
        <v>234</v>
      </c>
      <c r="H750" s="4" t="s">
        <v>233</v>
      </c>
    </row>
    <row r="751" spans="1:8" x14ac:dyDescent="0.25">
      <c r="A751">
        <v>774</v>
      </c>
      <c r="B751" s="2">
        <v>1</v>
      </c>
      <c r="D751" s="6"/>
      <c r="E751" s="6"/>
      <c r="G751" s="5" t="s">
        <v>234</v>
      </c>
      <c r="H751" s="4" t="s">
        <v>233</v>
      </c>
    </row>
    <row r="752" spans="1:8" x14ac:dyDescent="0.25">
      <c r="A752">
        <v>775</v>
      </c>
      <c r="B752" s="2">
        <v>1</v>
      </c>
      <c r="D752" s="6"/>
      <c r="E752" s="6"/>
      <c r="G752" s="5" t="s">
        <v>234</v>
      </c>
      <c r="H752" s="4" t="s">
        <v>233</v>
      </c>
    </row>
    <row r="753" spans="1:8" x14ac:dyDescent="0.25">
      <c r="A753">
        <v>776</v>
      </c>
      <c r="B753" s="2">
        <v>1</v>
      </c>
      <c r="C753" s="3">
        <v>2</v>
      </c>
      <c r="D753" s="6"/>
      <c r="E753" s="6"/>
      <c r="G753" s="5" t="s">
        <v>234</v>
      </c>
      <c r="H753" s="4" t="s">
        <v>233</v>
      </c>
    </row>
    <row r="754" spans="1:8" x14ac:dyDescent="0.25">
      <c r="A754">
        <v>777</v>
      </c>
      <c r="B754" s="2">
        <v>1</v>
      </c>
      <c r="C754" s="3">
        <v>2</v>
      </c>
      <c r="D754" s="6"/>
      <c r="E754" s="6"/>
      <c r="G754" s="5" t="s">
        <v>234</v>
      </c>
      <c r="H754" s="4" t="s">
        <v>233</v>
      </c>
    </row>
    <row r="755" spans="1:8" x14ac:dyDescent="0.25">
      <c r="A755">
        <v>778</v>
      </c>
      <c r="B755" s="2">
        <v>1</v>
      </c>
      <c r="C755" s="3">
        <v>2</v>
      </c>
      <c r="D755" s="6"/>
      <c r="E755" s="6"/>
      <c r="G755" s="5" t="s">
        <v>234</v>
      </c>
      <c r="H755" s="4" t="s">
        <v>233</v>
      </c>
    </row>
    <row r="756" spans="1:8" x14ac:dyDescent="0.25">
      <c r="A756">
        <v>779</v>
      </c>
      <c r="B756" s="2">
        <v>1</v>
      </c>
      <c r="C756" s="3">
        <v>2</v>
      </c>
      <c r="D756" s="6"/>
      <c r="E756" s="6"/>
      <c r="G756" s="5" t="s">
        <v>234</v>
      </c>
      <c r="H756" s="4" t="s">
        <v>233</v>
      </c>
    </row>
    <row r="757" spans="1:8" x14ac:dyDescent="0.25">
      <c r="A757">
        <v>780</v>
      </c>
      <c r="B757" s="2">
        <v>1</v>
      </c>
      <c r="C757" s="3">
        <v>2</v>
      </c>
      <c r="D757" s="6"/>
      <c r="E757" s="6"/>
      <c r="G757" s="5" t="s">
        <v>234</v>
      </c>
      <c r="H757" s="4" t="s">
        <v>233</v>
      </c>
    </row>
    <row r="758" spans="1:8" x14ac:dyDescent="0.25">
      <c r="A758">
        <v>781</v>
      </c>
      <c r="B758" s="2">
        <v>1</v>
      </c>
      <c r="C758" s="3">
        <v>2</v>
      </c>
      <c r="D758" s="6"/>
      <c r="E758" s="6"/>
      <c r="G758" s="5" t="s">
        <v>234</v>
      </c>
      <c r="H758" s="4" t="s">
        <v>233</v>
      </c>
    </row>
    <row r="759" spans="1:8" x14ac:dyDescent="0.25">
      <c r="A759">
        <v>782</v>
      </c>
      <c r="B759" s="2">
        <v>1</v>
      </c>
      <c r="C759" s="3">
        <v>2</v>
      </c>
      <c r="D759" s="6"/>
      <c r="E759" s="6"/>
      <c r="G759" s="5" t="s">
        <v>234</v>
      </c>
      <c r="H759" s="4" t="s">
        <v>233</v>
      </c>
    </row>
    <row r="760" spans="1:8" x14ac:dyDescent="0.25">
      <c r="A760">
        <v>783</v>
      </c>
      <c r="B760" s="2">
        <v>1</v>
      </c>
      <c r="C760" s="3">
        <v>2</v>
      </c>
      <c r="E760" s="6"/>
      <c r="H760" s="4" t="s">
        <v>233</v>
      </c>
    </row>
    <row r="761" spans="1:8" x14ac:dyDescent="0.25">
      <c r="A761">
        <v>784</v>
      </c>
      <c r="B761" s="2">
        <v>1</v>
      </c>
      <c r="C761" s="3">
        <v>2</v>
      </c>
      <c r="E761" s="6"/>
      <c r="H761" s="4" t="s">
        <v>233</v>
      </c>
    </row>
    <row r="762" spans="1:8" x14ac:dyDescent="0.25">
      <c r="A762">
        <v>785</v>
      </c>
      <c r="B762" s="2">
        <v>1</v>
      </c>
      <c r="C762" s="3">
        <v>2</v>
      </c>
      <c r="E762" s="6"/>
      <c r="H762" s="4" t="s">
        <v>233</v>
      </c>
    </row>
    <row r="763" spans="1:8" x14ac:dyDescent="0.25">
      <c r="A763">
        <v>786</v>
      </c>
      <c r="C763" s="3">
        <v>2</v>
      </c>
      <c r="E763" s="6"/>
      <c r="H763" s="4" t="s">
        <v>233</v>
      </c>
    </row>
    <row r="764" spans="1:8" x14ac:dyDescent="0.25">
      <c r="A764">
        <v>787</v>
      </c>
      <c r="C764" s="3">
        <v>2</v>
      </c>
      <c r="E764" s="6"/>
      <c r="H764" s="4" t="s">
        <v>233</v>
      </c>
    </row>
    <row r="765" spans="1:8" x14ac:dyDescent="0.25">
      <c r="A765">
        <v>788</v>
      </c>
      <c r="C765" s="3">
        <v>2</v>
      </c>
      <c r="E765" s="6"/>
      <c r="H765" s="4" t="s">
        <v>233</v>
      </c>
    </row>
    <row r="766" spans="1:8" x14ac:dyDescent="0.25">
      <c r="A766">
        <v>789</v>
      </c>
      <c r="C766" s="3">
        <v>2</v>
      </c>
      <c r="E766" s="6"/>
      <c r="H766" s="4" t="s">
        <v>233</v>
      </c>
    </row>
    <row r="767" spans="1:8" x14ac:dyDescent="0.25">
      <c r="A767">
        <v>790</v>
      </c>
      <c r="C767" s="3">
        <v>2</v>
      </c>
      <c r="E767" s="6"/>
      <c r="H767" s="4" t="s">
        <v>233</v>
      </c>
    </row>
    <row r="768" spans="1:8" x14ac:dyDescent="0.25">
      <c r="A768">
        <v>791</v>
      </c>
      <c r="C768" s="3">
        <v>2</v>
      </c>
      <c r="E768" s="6"/>
      <c r="H768" s="4" t="s">
        <v>233</v>
      </c>
    </row>
    <row r="769" spans="1:8" x14ac:dyDescent="0.25">
      <c r="A769">
        <v>792</v>
      </c>
      <c r="C769" s="3">
        <v>2</v>
      </c>
      <c r="E769" s="6"/>
      <c r="H769" s="4" t="s">
        <v>233</v>
      </c>
    </row>
    <row r="770" spans="1:8" x14ac:dyDescent="0.25">
      <c r="A770">
        <v>793</v>
      </c>
      <c r="C770" s="3">
        <v>2</v>
      </c>
      <c r="E770" s="6"/>
      <c r="H770" s="4" t="s">
        <v>233</v>
      </c>
    </row>
    <row r="771" spans="1:8" x14ac:dyDescent="0.25">
      <c r="A771">
        <v>794</v>
      </c>
      <c r="C771" s="3">
        <v>2</v>
      </c>
      <c r="E771" s="6"/>
      <c r="H771" s="4" t="s">
        <v>233</v>
      </c>
    </row>
    <row r="772" spans="1:8" x14ac:dyDescent="0.25">
      <c r="A772">
        <v>795</v>
      </c>
      <c r="B772" s="2">
        <v>1</v>
      </c>
      <c r="C772" s="3">
        <v>2</v>
      </c>
      <c r="D772" s="6"/>
      <c r="E772" s="6"/>
      <c r="G772" s="5" t="s">
        <v>234</v>
      </c>
      <c r="H772" s="4" t="s">
        <v>233</v>
      </c>
    </row>
    <row r="773" spans="1:8" x14ac:dyDescent="0.25">
      <c r="A773">
        <v>796</v>
      </c>
      <c r="B773" s="2">
        <v>1</v>
      </c>
      <c r="C773" s="3">
        <v>2</v>
      </c>
      <c r="D773" s="6"/>
      <c r="E773" s="6"/>
      <c r="G773" s="5" t="s">
        <v>234</v>
      </c>
      <c r="H773" s="4" t="s">
        <v>233</v>
      </c>
    </row>
    <row r="774" spans="1:8" x14ac:dyDescent="0.25">
      <c r="A774">
        <v>797</v>
      </c>
      <c r="B774" s="2">
        <v>1</v>
      </c>
      <c r="C774" s="3">
        <v>2</v>
      </c>
      <c r="D774" s="6"/>
      <c r="E774" s="6"/>
      <c r="G774" s="5" t="s">
        <v>234</v>
      </c>
      <c r="H774" s="4" t="s">
        <v>233</v>
      </c>
    </row>
    <row r="775" spans="1:8" x14ac:dyDescent="0.25">
      <c r="A775">
        <v>798</v>
      </c>
      <c r="B775" s="2">
        <v>1</v>
      </c>
      <c r="C775" s="3">
        <v>2</v>
      </c>
      <c r="D775" s="6"/>
      <c r="E775" s="6"/>
      <c r="G775" s="5" t="s">
        <v>234</v>
      </c>
      <c r="H775" s="4" t="s">
        <v>233</v>
      </c>
    </row>
    <row r="776" spans="1:8" x14ac:dyDescent="0.25">
      <c r="A776">
        <v>799</v>
      </c>
      <c r="B776" s="2">
        <v>1</v>
      </c>
      <c r="C776" s="3">
        <v>2</v>
      </c>
      <c r="D776" s="6"/>
      <c r="E776" s="6"/>
      <c r="G776" s="5" t="s">
        <v>234</v>
      </c>
      <c r="H776" s="4" t="s">
        <v>233</v>
      </c>
    </row>
    <row r="777" spans="1:8" x14ac:dyDescent="0.25">
      <c r="A777">
        <v>800</v>
      </c>
      <c r="B777" s="2">
        <v>1</v>
      </c>
      <c r="C777" s="3">
        <v>2</v>
      </c>
      <c r="D777" s="6"/>
      <c r="E777" s="6"/>
      <c r="G777" s="5" t="s">
        <v>234</v>
      </c>
      <c r="H777" s="4" t="s">
        <v>233</v>
      </c>
    </row>
    <row r="778" spans="1:8" x14ac:dyDescent="0.25">
      <c r="A778">
        <v>801</v>
      </c>
      <c r="B778" s="2">
        <v>1</v>
      </c>
      <c r="C778" s="3">
        <v>2</v>
      </c>
      <c r="D778" s="6"/>
      <c r="E778" s="6"/>
      <c r="G778" s="5" t="s">
        <v>234</v>
      </c>
      <c r="H778" s="4" t="s">
        <v>233</v>
      </c>
    </row>
    <row r="779" spans="1:8" x14ac:dyDescent="0.25">
      <c r="A779">
        <v>802</v>
      </c>
      <c r="B779" s="2">
        <v>1</v>
      </c>
      <c r="C779" s="3">
        <v>2</v>
      </c>
      <c r="D779" s="6"/>
      <c r="E779" s="6"/>
      <c r="G779" s="5" t="s">
        <v>234</v>
      </c>
      <c r="H779" s="4" t="s">
        <v>233</v>
      </c>
    </row>
    <row r="780" spans="1:8" x14ac:dyDescent="0.25">
      <c r="A780">
        <v>803</v>
      </c>
      <c r="B780" s="2">
        <v>1</v>
      </c>
      <c r="C780" s="3">
        <v>2</v>
      </c>
      <c r="D780" s="6"/>
      <c r="G780" s="5" t="s">
        <v>234</v>
      </c>
    </row>
    <row r="781" spans="1:8" x14ac:dyDescent="0.25">
      <c r="A781">
        <v>804</v>
      </c>
      <c r="B781" s="2">
        <v>1</v>
      </c>
      <c r="C781" s="3">
        <v>2</v>
      </c>
      <c r="D781" s="6"/>
      <c r="G781" s="5" t="s">
        <v>234</v>
      </c>
    </row>
    <row r="782" spans="1:8" x14ac:dyDescent="0.25">
      <c r="A782">
        <v>805</v>
      </c>
      <c r="B782" s="2">
        <v>1</v>
      </c>
      <c r="C782" s="3">
        <v>2</v>
      </c>
      <c r="D782" s="6"/>
      <c r="G782" s="5" t="s">
        <v>234</v>
      </c>
    </row>
    <row r="783" spans="1:8" x14ac:dyDescent="0.25">
      <c r="A783">
        <v>806</v>
      </c>
      <c r="B783" s="2">
        <v>1</v>
      </c>
      <c r="D783" s="6"/>
      <c r="G783" s="5" t="s">
        <v>234</v>
      </c>
    </row>
    <row r="784" spans="1:8" x14ac:dyDescent="0.25">
      <c r="A784">
        <v>807</v>
      </c>
      <c r="B784" s="2">
        <v>1</v>
      </c>
      <c r="D784" s="6"/>
      <c r="G784" s="5" t="s">
        <v>234</v>
      </c>
    </row>
    <row r="785" spans="1:8" x14ac:dyDescent="0.25">
      <c r="A785">
        <v>808</v>
      </c>
      <c r="B785" s="2">
        <v>1</v>
      </c>
      <c r="D785" s="6"/>
      <c r="G785" s="5" t="s">
        <v>234</v>
      </c>
    </row>
    <row r="786" spans="1:8" x14ac:dyDescent="0.25">
      <c r="A786">
        <v>809</v>
      </c>
      <c r="B786" s="2">
        <v>1</v>
      </c>
      <c r="D786" s="6"/>
      <c r="G786" s="5" t="s">
        <v>234</v>
      </c>
    </row>
    <row r="787" spans="1:8" x14ac:dyDescent="0.25">
      <c r="A787">
        <v>810</v>
      </c>
      <c r="B787" s="2">
        <v>1</v>
      </c>
      <c r="D787" s="6"/>
      <c r="G787" s="5" t="s">
        <v>234</v>
      </c>
    </row>
    <row r="788" spans="1:8" x14ac:dyDescent="0.25">
      <c r="A788">
        <v>811</v>
      </c>
      <c r="B788" s="2">
        <v>1</v>
      </c>
      <c r="D788" s="6"/>
      <c r="G788" s="5" t="s">
        <v>234</v>
      </c>
    </row>
    <row r="789" spans="1:8" x14ac:dyDescent="0.25">
      <c r="A789">
        <v>812</v>
      </c>
      <c r="B789" s="2">
        <v>1</v>
      </c>
      <c r="D789" s="6"/>
      <c r="G789" s="5" t="s">
        <v>234</v>
      </c>
    </row>
    <row r="790" spans="1:8" x14ac:dyDescent="0.25">
      <c r="A790">
        <v>813</v>
      </c>
      <c r="B790" s="2">
        <v>1</v>
      </c>
      <c r="D790" s="6"/>
      <c r="G790" s="5" t="s">
        <v>234</v>
      </c>
    </row>
    <row r="791" spans="1:8" x14ac:dyDescent="0.25">
      <c r="A791">
        <v>814</v>
      </c>
      <c r="B791" s="2">
        <v>1</v>
      </c>
      <c r="D791" s="6"/>
      <c r="G791" s="5" t="s">
        <v>234</v>
      </c>
    </row>
    <row r="792" spans="1:8" x14ac:dyDescent="0.25">
      <c r="A792">
        <v>815</v>
      </c>
      <c r="B792" s="2">
        <v>1</v>
      </c>
      <c r="C792" s="3">
        <v>2</v>
      </c>
      <c r="D792" s="6"/>
      <c r="E792" s="6"/>
      <c r="G792" s="5" t="s">
        <v>234</v>
      </c>
      <c r="H792" s="4" t="s">
        <v>233</v>
      </c>
    </row>
    <row r="793" spans="1:8" x14ac:dyDescent="0.25">
      <c r="A793">
        <v>816</v>
      </c>
      <c r="B793" s="2">
        <v>1</v>
      </c>
      <c r="C793" s="3">
        <v>2</v>
      </c>
      <c r="D793" s="6"/>
      <c r="E793" s="6"/>
      <c r="G793" s="5" t="s">
        <v>234</v>
      </c>
      <c r="H793" s="4" t="s">
        <v>233</v>
      </c>
    </row>
    <row r="794" spans="1:8" x14ac:dyDescent="0.25">
      <c r="A794">
        <v>817</v>
      </c>
      <c r="B794" s="2">
        <v>1</v>
      </c>
      <c r="C794" s="3">
        <v>2</v>
      </c>
      <c r="D794" s="6"/>
      <c r="E794" s="6"/>
      <c r="G794" s="5" t="s">
        <v>234</v>
      </c>
      <c r="H794" s="4" t="s">
        <v>233</v>
      </c>
    </row>
    <row r="795" spans="1:8" x14ac:dyDescent="0.25">
      <c r="A795">
        <v>818</v>
      </c>
      <c r="B795" s="2">
        <v>1</v>
      </c>
      <c r="C795" s="3">
        <v>2</v>
      </c>
      <c r="D795" s="6"/>
      <c r="E795" s="6"/>
      <c r="G795" s="5" t="s">
        <v>234</v>
      </c>
      <c r="H795" s="4" t="s">
        <v>233</v>
      </c>
    </row>
    <row r="796" spans="1:8" x14ac:dyDescent="0.25">
      <c r="A796">
        <v>819</v>
      </c>
      <c r="B796" s="2">
        <v>1</v>
      </c>
      <c r="C796" s="3">
        <v>2</v>
      </c>
      <c r="D796" s="6"/>
      <c r="E796" s="6"/>
      <c r="G796" s="5" t="s">
        <v>234</v>
      </c>
      <c r="H796" s="4" t="s">
        <v>233</v>
      </c>
    </row>
    <row r="797" spans="1:8" x14ac:dyDescent="0.25">
      <c r="A797">
        <v>820</v>
      </c>
      <c r="B797" s="2">
        <v>1</v>
      </c>
      <c r="C797" s="3">
        <v>2</v>
      </c>
      <c r="D797" s="6"/>
      <c r="E797" s="6"/>
      <c r="G797" s="5" t="s">
        <v>234</v>
      </c>
      <c r="H797" s="4" t="s">
        <v>233</v>
      </c>
    </row>
    <row r="798" spans="1:8" x14ac:dyDescent="0.25">
      <c r="A798">
        <v>821</v>
      </c>
      <c r="B798" s="2">
        <v>1</v>
      </c>
      <c r="C798" s="3">
        <v>2</v>
      </c>
      <c r="D798" s="6"/>
      <c r="E798" s="6"/>
      <c r="G798" s="5" t="s">
        <v>234</v>
      </c>
      <c r="H798" s="4" t="s">
        <v>233</v>
      </c>
    </row>
    <row r="799" spans="1:8" x14ac:dyDescent="0.25">
      <c r="A799">
        <v>822</v>
      </c>
      <c r="B799" s="2">
        <v>1</v>
      </c>
      <c r="C799" s="3">
        <v>2</v>
      </c>
      <c r="D799" s="6"/>
      <c r="E799" s="6"/>
      <c r="G799" s="5" t="s">
        <v>234</v>
      </c>
      <c r="H799" s="4" t="s">
        <v>233</v>
      </c>
    </row>
    <row r="800" spans="1:8" x14ac:dyDescent="0.25">
      <c r="A800">
        <v>823</v>
      </c>
      <c r="B800" s="2">
        <v>1</v>
      </c>
      <c r="C800" s="3">
        <v>2</v>
      </c>
      <c r="D800" s="6"/>
      <c r="E800" s="6"/>
      <c r="G800" s="5" t="s">
        <v>234</v>
      </c>
      <c r="H800" s="4" t="s">
        <v>233</v>
      </c>
    </row>
    <row r="801" spans="1:8" x14ac:dyDescent="0.25">
      <c r="A801">
        <v>824</v>
      </c>
      <c r="B801" s="2">
        <v>1</v>
      </c>
      <c r="C801" s="3">
        <v>2</v>
      </c>
      <c r="D801" s="6"/>
      <c r="E801" s="6"/>
      <c r="G801" s="5" t="s">
        <v>234</v>
      </c>
      <c r="H801" s="4" t="s">
        <v>233</v>
      </c>
    </row>
    <row r="802" spans="1:8" x14ac:dyDescent="0.25">
      <c r="A802">
        <v>825</v>
      </c>
      <c r="B802" s="2">
        <v>1</v>
      </c>
      <c r="C802" s="3">
        <v>2</v>
      </c>
      <c r="D802" s="6"/>
      <c r="E802" s="6"/>
      <c r="G802" s="5" t="s">
        <v>234</v>
      </c>
      <c r="H802" s="4" t="s">
        <v>233</v>
      </c>
    </row>
    <row r="803" spans="1:8" x14ac:dyDescent="0.25">
      <c r="A803">
        <v>826</v>
      </c>
      <c r="B803" s="2">
        <v>1</v>
      </c>
      <c r="C803" s="3">
        <v>2</v>
      </c>
      <c r="E803" s="6"/>
      <c r="H803" s="4" t="s">
        <v>233</v>
      </c>
    </row>
    <row r="804" spans="1:8" x14ac:dyDescent="0.25">
      <c r="A804">
        <v>827</v>
      </c>
      <c r="B804" s="2">
        <v>1</v>
      </c>
      <c r="C804" s="3">
        <v>2</v>
      </c>
      <c r="E804" s="6"/>
      <c r="H804" s="4" t="s">
        <v>233</v>
      </c>
    </row>
    <row r="805" spans="1:8" x14ac:dyDescent="0.25">
      <c r="A805">
        <v>828</v>
      </c>
      <c r="B805" s="2">
        <v>1</v>
      </c>
      <c r="C805" s="3">
        <v>2</v>
      </c>
      <c r="E805" s="6"/>
      <c r="H805" s="4" t="s">
        <v>233</v>
      </c>
    </row>
    <row r="806" spans="1:8" x14ac:dyDescent="0.25">
      <c r="A806">
        <v>829</v>
      </c>
      <c r="B806" s="2">
        <v>1</v>
      </c>
      <c r="C806" s="3">
        <v>2</v>
      </c>
      <c r="E806" s="6"/>
      <c r="H806" s="4" t="s">
        <v>233</v>
      </c>
    </row>
    <row r="807" spans="1:8" x14ac:dyDescent="0.25">
      <c r="A807">
        <v>830</v>
      </c>
      <c r="B807" s="2">
        <v>1</v>
      </c>
      <c r="C807" s="3">
        <v>2</v>
      </c>
      <c r="E807" s="6"/>
      <c r="H807" s="4" t="s">
        <v>233</v>
      </c>
    </row>
    <row r="808" spans="1:8" x14ac:dyDescent="0.25">
      <c r="A808">
        <v>831</v>
      </c>
      <c r="B808" s="2">
        <v>1</v>
      </c>
      <c r="C808" s="3">
        <v>2</v>
      </c>
      <c r="E808" s="6"/>
      <c r="H808" s="4" t="s">
        <v>233</v>
      </c>
    </row>
    <row r="809" spans="1:8" x14ac:dyDescent="0.25">
      <c r="A809">
        <v>832</v>
      </c>
      <c r="C809" s="3">
        <v>2</v>
      </c>
      <c r="E809" s="6"/>
      <c r="H809" s="4" t="s">
        <v>233</v>
      </c>
    </row>
    <row r="810" spans="1:8" x14ac:dyDescent="0.25">
      <c r="A810">
        <v>833</v>
      </c>
      <c r="C810" s="3">
        <v>2</v>
      </c>
      <c r="E810" s="6"/>
      <c r="H810" s="4" t="s">
        <v>233</v>
      </c>
    </row>
    <row r="811" spans="1:8" x14ac:dyDescent="0.25">
      <c r="A811">
        <v>834</v>
      </c>
      <c r="C811" s="3">
        <v>2</v>
      </c>
      <c r="E811" s="6"/>
      <c r="F811" t="s">
        <v>22</v>
      </c>
      <c r="H811" s="4" t="s">
        <v>233</v>
      </c>
    </row>
    <row r="812" spans="1:8" x14ac:dyDescent="0.25">
      <c r="A812">
        <v>835</v>
      </c>
    </row>
    <row r="813" spans="1:8" x14ac:dyDescent="0.25">
      <c r="A813">
        <v>836</v>
      </c>
    </row>
    <row r="814" spans="1:8" x14ac:dyDescent="0.25">
      <c r="A814">
        <v>837</v>
      </c>
      <c r="F814" t="s">
        <v>22</v>
      </c>
    </row>
    <row r="815" spans="1:8" x14ac:dyDescent="0.25">
      <c r="A815">
        <v>838</v>
      </c>
      <c r="B815" s="2">
        <v>1</v>
      </c>
    </row>
    <row r="816" spans="1:8" x14ac:dyDescent="0.25">
      <c r="A816">
        <v>839</v>
      </c>
      <c r="B816" s="2">
        <v>1</v>
      </c>
    </row>
    <row r="817" spans="1:2" x14ac:dyDescent="0.25">
      <c r="A817">
        <v>840</v>
      </c>
      <c r="B817" s="2">
        <v>1</v>
      </c>
    </row>
    <row r="818" spans="1:2" x14ac:dyDescent="0.25">
      <c r="A818">
        <v>841</v>
      </c>
      <c r="B818" s="2">
        <v>1</v>
      </c>
    </row>
    <row r="819" spans="1:2" x14ac:dyDescent="0.25">
      <c r="A819">
        <v>842</v>
      </c>
      <c r="B819" s="2">
        <v>1</v>
      </c>
    </row>
    <row r="820" spans="1:2" x14ac:dyDescent="0.25">
      <c r="A820">
        <v>843</v>
      </c>
      <c r="B820" s="2">
        <v>1</v>
      </c>
    </row>
    <row r="821" spans="1:2" x14ac:dyDescent="0.25">
      <c r="A821">
        <v>844</v>
      </c>
      <c r="B821" s="2">
        <v>1</v>
      </c>
    </row>
    <row r="822" spans="1:2" x14ac:dyDescent="0.25">
      <c r="A822">
        <v>845</v>
      </c>
      <c r="B822" s="2">
        <v>1</v>
      </c>
    </row>
    <row r="823" spans="1:2" x14ac:dyDescent="0.25">
      <c r="A823">
        <v>846</v>
      </c>
      <c r="B823" s="2">
        <v>1</v>
      </c>
    </row>
    <row r="824" spans="1:2" x14ac:dyDescent="0.25">
      <c r="A824">
        <v>847</v>
      </c>
      <c r="B824" s="2">
        <v>1</v>
      </c>
    </row>
    <row r="825" spans="1:2" x14ac:dyDescent="0.25">
      <c r="A825">
        <v>848</v>
      </c>
      <c r="B825" s="2">
        <v>1</v>
      </c>
    </row>
    <row r="826" spans="1:2" x14ac:dyDescent="0.25">
      <c r="A826">
        <v>849</v>
      </c>
      <c r="B826" s="2">
        <v>1</v>
      </c>
    </row>
    <row r="827" spans="1:2" x14ac:dyDescent="0.25">
      <c r="A827">
        <v>850</v>
      </c>
      <c r="B827" s="2">
        <v>1</v>
      </c>
    </row>
    <row r="828" spans="1:2" x14ac:dyDescent="0.25">
      <c r="A828">
        <v>851</v>
      </c>
      <c r="B828" s="2">
        <v>1</v>
      </c>
    </row>
    <row r="829" spans="1:2" x14ac:dyDescent="0.25">
      <c r="A829">
        <v>852</v>
      </c>
      <c r="B829" s="2">
        <v>1</v>
      </c>
    </row>
    <row r="830" spans="1:2" x14ac:dyDescent="0.25">
      <c r="A830">
        <v>853</v>
      </c>
      <c r="B830" s="2">
        <v>1</v>
      </c>
    </row>
    <row r="831" spans="1:2" x14ac:dyDescent="0.25">
      <c r="A831">
        <v>854</v>
      </c>
      <c r="B831" s="2">
        <v>1</v>
      </c>
    </row>
    <row r="832" spans="1:2" x14ac:dyDescent="0.25">
      <c r="A832">
        <v>855</v>
      </c>
      <c r="B832" s="2">
        <v>1</v>
      </c>
    </row>
    <row r="833" spans="1:5" x14ac:dyDescent="0.25">
      <c r="A833">
        <v>856</v>
      </c>
      <c r="B833" s="2">
        <v>1</v>
      </c>
    </row>
    <row r="834" spans="1:5" x14ac:dyDescent="0.25">
      <c r="A834">
        <v>857</v>
      </c>
      <c r="B834" s="2">
        <v>1</v>
      </c>
    </row>
    <row r="835" spans="1:5" x14ac:dyDescent="0.25">
      <c r="A835">
        <v>858</v>
      </c>
      <c r="B835" s="2">
        <v>1</v>
      </c>
      <c r="C835" s="3">
        <v>2</v>
      </c>
    </row>
    <row r="836" spans="1:5" x14ac:dyDescent="0.25">
      <c r="A836">
        <v>859</v>
      </c>
      <c r="B836" s="2">
        <v>1</v>
      </c>
      <c r="C836" s="3">
        <v>2</v>
      </c>
    </row>
    <row r="837" spans="1:5" x14ac:dyDescent="0.25">
      <c r="A837">
        <v>860</v>
      </c>
      <c r="B837" s="2">
        <v>1</v>
      </c>
      <c r="C837" s="3">
        <v>2</v>
      </c>
    </row>
    <row r="838" spans="1:5" x14ac:dyDescent="0.25">
      <c r="A838">
        <v>861</v>
      </c>
      <c r="B838" s="2">
        <v>1</v>
      </c>
      <c r="C838" s="3">
        <v>2</v>
      </c>
      <c r="E838" s="4">
        <v>4</v>
      </c>
    </row>
    <row r="839" spans="1:5" x14ac:dyDescent="0.25">
      <c r="A839">
        <v>862</v>
      </c>
      <c r="B839" s="2">
        <v>1</v>
      </c>
      <c r="C839" s="3">
        <v>2</v>
      </c>
      <c r="E839" s="4">
        <v>4</v>
      </c>
    </row>
    <row r="840" spans="1:5" x14ac:dyDescent="0.25">
      <c r="A840">
        <v>863</v>
      </c>
      <c r="B840" s="2">
        <v>1</v>
      </c>
      <c r="C840" s="3">
        <v>2</v>
      </c>
      <c r="E840" s="4">
        <v>4</v>
      </c>
    </row>
    <row r="841" spans="1:5" x14ac:dyDescent="0.25">
      <c r="A841">
        <v>864</v>
      </c>
      <c r="B841" s="2">
        <v>1</v>
      </c>
      <c r="C841" s="3">
        <v>2</v>
      </c>
      <c r="E841" s="4">
        <v>4</v>
      </c>
    </row>
    <row r="842" spans="1:5" x14ac:dyDescent="0.25">
      <c r="A842">
        <v>865</v>
      </c>
      <c r="B842" s="2">
        <v>1</v>
      </c>
      <c r="C842" s="3">
        <v>2</v>
      </c>
      <c r="E842" s="4">
        <v>4</v>
      </c>
    </row>
    <row r="843" spans="1:5" x14ac:dyDescent="0.25">
      <c r="A843">
        <v>866</v>
      </c>
      <c r="B843" s="2">
        <v>1</v>
      </c>
      <c r="C843" s="3">
        <v>2</v>
      </c>
      <c r="E843" s="4">
        <v>4</v>
      </c>
    </row>
    <row r="844" spans="1:5" x14ac:dyDescent="0.25">
      <c r="A844">
        <v>867</v>
      </c>
      <c r="C844" s="3">
        <v>2</v>
      </c>
      <c r="E844" s="4">
        <v>4</v>
      </c>
    </row>
    <row r="845" spans="1:5" x14ac:dyDescent="0.25">
      <c r="A845">
        <v>868</v>
      </c>
      <c r="C845" s="3">
        <v>2</v>
      </c>
      <c r="E845" s="4">
        <v>4</v>
      </c>
    </row>
    <row r="846" spans="1:5" x14ac:dyDescent="0.25">
      <c r="A846">
        <v>869</v>
      </c>
      <c r="C846" s="3">
        <v>2</v>
      </c>
      <c r="E846" s="4">
        <v>4</v>
      </c>
    </row>
    <row r="847" spans="1:5" x14ac:dyDescent="0.25">
      <c r="A847">
        <v>870</v>
      </c>
      <c r="C847" s="3">
        <v>2</v>
      </c>
      <c r="E847" s="4">
        <v>4</v>
      </c>
    </row>
    <row r="848" spans="1:5" x14ac:dyDescent="0.25">
      <c r="A848">
        <v>871</v>
      </c>
      <c r="C848" s="3">
        <v>2</v>
      </c>
      <c r="E848" s="4">
        <v>4</v>
      </c>
    </row>
    <row r="849" spans="1:5" x14ac:dyDescent="0.25">
      <c r="A849">
        <v>872</v>
      </c>
      <c r="C849" s="3">
        <v>2</v>
      </c>
      <c r="E849" s="4">
        <v>4</v>
      </c>
    </row>
    <row r="850" spans="1:5" x14ac:dyDescent="0.25">
      <c r="A850">
        <v>873</v>
      </c>
      <c r="C850" s="3">
        <v>2</v>
      </c>
      <c r="E850" s="4">
        <v>4</v>
      </c>
    </row>
    <row r="851" spans="1:5" x14ac:dyDescent="0.25">
      <c r="A851">
        <v>874</v>
      </c>
      <c r="C851" s="3">
        <v>2</v>
      </c>
      <c r="E851" s="4">
        <v>4</v>
      </c>
    </row>
    <row r="852" spans="1:5" x14ac:dyDescent="0.25">
      <c r="A852">
        <v>875</v>
      </c>
      <c r="C852" s="3">
        <v>2</v>
      </c>
      <c r="E852" s="4">
        <v>4</v>
      </c>
    </row>
    <row r="853" spans="1:5" x14ac:dyDescent="0.25">
      <c r="A853">
        <v>876</v>
      </c>
      <c r="C853" s="3">
        <v>2</v>
      </c>
      <c r="E853" s="4">
        <v>4</v>
      </c>
    </row>
    <row r="854" spans="1:5" x14ac:dyDescent="0.25">
      <c r="A854">
        <v>877</v>
      </c>
      <c r="C854" s="3">
        <v>2</v>
      </c>
      <c r="E854" s="4">
        <v>4</v>
      </c>
    </row>
    <row r="855" spans="1:5" x14ac:dyDescent="0.25">
      <c r="A855">
        <v>878</v>
      </c>
      <c r="C855" s="3">
        <v>2</v>
      </c>
      <c r="E855" s="4">
        <v>4</v>
      </c>
    </row>
    <row r="856" spans="1:5" x14ac:dyDescent="0.25">
      <c r="A856">
        <v>879</v>
      </c>
      <c r="B856" s="2">
        <v>1</v>
      </c>
      <c r="C856" s="3">
        <v>2</v>
      </c>
      <c r="E856" s="4">
        <v>4</v>
      </c>
    </row>
    <row r="857" spans="1:5" x14ac:dyDescent="0.25">
      <c r="A857">
        <v>880</v>
      </c>
      <c r="B857" s="2">
        <v>1</v>
      </c>
      <c r="C857" s="3">
        <v>2</v>
      </c>
      <c r="E857" s="4">
        <v>4</v>
      </c>
    </row>
    <row r="858" spans="1:5" x14ac:dyDescent="0.25">
      <c r="A858">
        <v>881</v>
      </c>
      <c r="B858" s="2">
        <v>1</v>
      </c>
      <c r="C858" s="3">
        <v>2</v>
      </c>
      <c r="E858" s="4">
        <v>4</v>
      </c>
    </row>
    <row r="859" spans="1:5" x14ac:dyDescent="0.25">
      <c r="A859">
        <v>882</v>
      </c>
      <c r="B859" s="2">
        <v>1</v>
      </c>
      <c r="C859" s="3">
        <v>2</v>
      </c>
      <c r="E859" s="4">
        <v>4</v>
      </c>
    </row>
    <row r="860" spans="1:5" x14ac:dyDescent="0.25">
      <c r="A860">
        <v>883</v>
      </c>
      <c r="B860" s="2">
        <v>1</v>
      </c>
      <c r="C860" s="3">
        <v>2</v>
      </c>
      <c r="E860" s="4">
        <v>4</v>
      </c>
    </row>
    <row r="861" spans="1:5" x14ac:dyDescent="0.25">
      <c r="A861">
        <v>884</v>
      </c>
      <c r="B861" s="2">
        <v>1</v>
      </c>
      <c r="C861" s="3">
        <v>2</v>
      </c>
      <c r="E861" s="4">
        <v>4</v>
      </c>
    </row>
    <row r="862" spans="1:5" x14ac:dyDescent="0.25">
      <c r="A862">
        <v>885</v>
      </c>
      <c r="B862" s="2">
        <v>1</v>
      </c>
      <c r="C862" s="3">
        <v>2</v>
      </c>
      <c r="E862" s="4">
        <v>4</v>
      </c>
    </row>
    <row r="863" spans="1:5" x14ac:dyDescent="0.25">
      <c r="A863">
        <v>886</v>
      </c>
      <c r="B863" s="2">
        <v>1</v>
      </c>
      <c r="E863" s="4">
        <v>4</v>
      </c>
    </row>
    <row r="864" spans="1:5" x14ac:dyDescent="0.25">
      <c r="A864">
        <v>887</v>
      </c>
      <c r="B864" s="2">
        <v>1</v>
      </c>
      <c r="E864" s="4">
        <v>4</v>
      </c>
    </row>
    <row r="865" spans="1:5" x14ac:dyDescent="0.25">
      <c r="A865">
        <v>888</v>
      </c>
      <c r="B865" s="2">
        <v>1</v>
      </c>
      <c r="E865" s="4">
        <v>4</v>
      </c>
    </row>
    <row r="866" spans="1:5" x14ac:dyDescent="0.25">
      <c r="A866">
        <v>889</v>
      </c>
      <c r="B866" s="2">
        <v>1</v>
      </c>
      <c r="D866" s="5">
        <v>3</v>
      </c>
      <c r="E866" s="4">
        <v>4</v>
      </c>
    </row>
    <row r="867" spans="1:5" x14ac:dyDescent="0.25">
      <c r="A867">
        <v>890</v>
      </c>
      <c r="B867" s="2">
        <v>1</v>
      </c>
      <c r="D867" s="5">
        <v>3</v>
      </c>
      <c r="E867" s="4">
        <v>4</v>
      </c>
    </row>
    <row r="868" spans="1:5" x14ac:dyDescent="0.25">
      <c r="A868">
        <v>891</v>
      </c>
      <c r="B868" s="2">
        <v>1</v>
      </c>
      <c r="D868" s="5">
        <v>3</v>
      </c>
      <c r="E868" s="4">
        <v>4</v>
      </c>
    </row>
    <row r="869" spans="1:5" x14ac:dyDescent="0.25">
      <c r="A869">
        <v>892</v>
      </c>
      <c r="B869" s="2">
        <v>1</v>
      </c>
      <c r="D869" s="5">
        <v>3</v>
      </c>
      <c r="E869" s="4">
        <v>4</v>
      </c>
    </row>
    <row r="870" spans="1:5" x14ac:dyDescent="0.25">
      <c r="A870">
        <v>893</v>
      </c>
      <c r="B870" s="2">
        <v>1</v>
      </c>
      <c r="D870" s="5">
        <v>3</v>
      </c>
      <c r="E870" s="4">
        <v>4</v>
      </c>
    </row>
    <row r="871" spans="1:5" x14ac:dyDescent="0.25">
      <c r="A871">
        <v>894</v>
      </c>
      <c r="B871" s="2">
        <v>1</v>
      </c>
      <c r="D871" s="5">
        <v>3</v>
      </c>
      <c r="E871" s="4">
        <v>4</v>
      </c>
    </row>
    <row r="872" spans="1:5" x14ac:dyDescent="0.25">
      <c r="A872">
        <v>895</v>
      </c>
      <c r="B872" s="2">
        <v>1</v>
      </c>
      <c r="D872" s="5">
        <v>3</v>
      </c>
      <c r="E872" s="4">
        <v>4</v>
      </c>
    </row>
    <row r="873" spans="1:5" x14ac:dyDescent="0.25">
      <c r="A873">
        <v>896</v>
      </c>
      <c r="B873" s="2">
        <v>1</v>
      </c>
      <c r="D873" s="5">
        <v>3</v>
      </c>
      <c r="E873" s="4">
        <v>4</v>
      </c>
    </row>
    <row r="874" spans="1:5" x14ac:dyDescent="0.25">
      <c r="A874">
        <v>897</v>
      </c>
      <c r="B874" s="2">
        <v>1</v>
      </c>
      <c r="D874" s="5">
        <v>3</v>
      </c>
      <c r="E874" s="4">
        <v>4</v>
      </c>
    </row>
    <row r="875" spans="1:5" x14ac:dyDescent="0.25">
      <c r="A875">
        <v>898</v>
      </c>
      <c r="B875" s="2">
        <v>1</v>
      </c>
      <c r="D875" s="5">
        <v>3</v>
      </c>
      <c r="E875" s="4">
        <v>4</v>
      </c>
    </row>
    <row r="876" spans="1:5" x14ac:dyDescent="0.25">
      <c r="A876">
        <v>899</v>
      </c>
      <c r="B876" s="2">
        <v>1</v>
      </c>
      <c r="C876" s="3">
        <v>2</v>
      </c>
      <c r="D876" s="5">
        <v>3</v>
      </c>
      <c r="E876" s="4">
        <v>4</v>
      </c>
    </row>
    <row r="877" spans="1:5" x14ac:dyDescent="0.25">
      <c r="A877">
        <v>900</v>
      </c>
      <c r="B877" s="2">
        <v>1</v>
      </c>
      <c r="C877" s="3">
        <v>2</v>
      </c>
      <c r="D877" s="5">
        <v>3</v>
      </c>
      <c r="E877" s="4">
        <v>4</v>
      </c>
    </row>
    <row r="878" spans="1:5" x14ac:dyDescent="0.25">
      <c r="A878">
        <v>901</v>
      </c>
      <c r="B878" s="2">
        <v>1</v>
      </c>
      <c r="C878" s="3">
        <v>2</v>
      </c>
      <c r="D878" s="5">
        <v>3</v>
      </c>
      <c r="E878" s="4">
        <v>4</v>
      </c>
    </row>
    <row r="879" spans="1:5" x14ac:dyDescent="0.25">
      <c r="A879">
        <v>902</v>
      </c>
      <c r="B879" s="2">
        <v>1</v>
      </c>
      <c r="C879" s="3">
        <v>2</v>
      </c>
      <c r="D879" s="5">
        <v>3</v>
      </c>
    </row>
    <row r="880" spans="1:5" x14ac:dyDescent="0.25">
      <c r="A880">
        <v>903</v>
      </c>
      <c r="B880" s="2">
        <v>1</v>
      </c>
      <c r="C880" s="3">
        <v>2</v>
      </c>
      <c r="D880" s="5">
        <v>3</v>
      </c>
    </row>
    <row r="881" spans="1:4" x14ac:dyDescent="0.25">
      <c r="A881">
        <v>904</v>
      </c>
      <c r="B881" s="2">
        <v>1</v>
      </c>
      <c r="C881" s="3">
        <v>2</v>
      </c>
      <c r="D881" s="5">
        <v>3</v>
      </c>
    </row>
    <row r="882" spans="1:4" x14ac:dyDescent="0.25">
      <c r="A882">
        <v>905</v>
      </c>
      <c r="B882" s="2">
        <v>1</v>
      </c>
      <c r="C882" s="3">
        <v>2</v>
      </c>
      <c r="D882" s="5">
        <v>3</v>
      </c>
    </row>
    <row r="883" spans="1:4" x14ac:dyDescent="0.25">
      <c r="A883">
        <v>906</v>
      </c>
      <c r="B883" s="2">
        <v>1</v>
      </c>
      <c r="C883" s="3">
        <v>2</v>
      </c>
      <c r="D883" s="5">
        <v>3</v>
      </c>
    </row>
    <row r="884" spans="1:4" x14ac:dyDescent="0.25">
      <c r="A884">
        <v>907</v>
      </c>
      <c r="B884" s="2">
        <v>1</v>
      </c>
      <c r="C884" s="3">
        <v>2</v>
      </c>
      <c r="D884" s="5">
        <v>3</v>
      </c>
    </row>
    <row r="885" spans="1:4" x14ac:dyDescent="0.25">
      <c r="A885">
        <v>908</v>
      </c>
      <c r="B885" s="2">
        <v>1</v>
      </c>
      <c r="C885" s="3">
        <v>2</v>
      </c>
      <c r="D885" s="5">
        <v>3</v>
      </c>
    </row>
    <row r="886" spans="1:4" x14ac:dyDescent="0.25">
      <c r="A886">
        <v>909</v>
      </c>
      <c r="C886" s="3">
        <v>2</v>
      </c>
      <c r="D886" s="5">
        <v>3</v>
      </c>
    </row>
    <row r="887" spans="1:4" x14ac:dyDescent="0.25">
      <c r="A887">
        <v>910</v>
      </c>
      <c r="C887" s="3">
        <v>2</v>
      </c>
      <c r="D887" s="5">
        <v>3</v>
      </c>
    </row>
    <row r="888" spans="1:4" x14ac:dyDescent="0.25">
      <c r="A888">
        <v>911</v>
      </c>
      <c r="C888" s="3">
        <v>2</v>
      </c>
      <c r="D888" s="5">
        <v>3</v>
      </c>
    </row>
    <row r="889" spans="1:4" x14ac:dyDescent="0.25">
      <c r="A889">
        <v>912</v>
      </c>
      <c r="C889" s="3">
        <v>2</v>
      </c>
      <c r="D889" s="5">
        <v>3</v>
      </c>
    </row>
    <row r="890" spans="1:4" x14ac:dyDescent="0.25">
      <c r="A890">
        <v>913</v>
      </c>
      <c r="C890" s="3">
        <v>2</v>
      </c>
      <c r="D890" s="5">
        <v>3</v>
      </c>
    </row>
    <row r="891" spans="1:4" x14ac:dyDescent="0.25">
      <c r="A891">
        <v>914</v>
      </c>
      <c r="C891" s="3">
        <v>2</v>
      </c>
      <c r="D891" s="5">
        <v>3</v>
      </c>
    </row>
    <row r="892" spans="1:4" x14ac:dyDescent="0.25">
      <c r="A892">
        <v>915</v>
      </c>
      <c r="C892" s="3">
        <v>2</v>
      </c>
      <c r="D892" s="5">
        <v>3</v>
      </c>
    </row>
    <row r="893" spans="1:4" x14ac:dyDescent="0.25">
      <c r="A893">
        <v>916</v>
      </c>
      <c r="C893" s="3">
        <v>2</v>
      </c>
      <c r="D893" s="5">
        <v>3</v>
      </c>
    </row>
    <row r="894" spans="1:4" x14ac:dyDescent="0.25">
      <c r="A894">
        <v>917</v>
      </c>
      <c r="C894" s="3">
        <v>2</v>
      </c>
      <c r="D894" s="5">
        <v>3</v>
      </c>
    </row>
    <row r="895" spans="1:4" x14ac:dyDescent="0.25">
      <c r="A895">
        <v>918</v>
      </c>
      <c r="B895" s="2">
        <v>1</v>
      </c>
      <c r="C895" s="3">
        <v>2</v>
      </c>
      <c r="D895" s="5">
        <v>3</v>
      </c>
    </row>
    <row r="896" spans="1:4" x14ac:dyDescent="0.25">
      <c r="A896">
        <v>919</v>
      </c>
      <c r="B896" s="2">
        <v>1</v>
      </c>
      <c r="C896" s="3">
        <v>2</v>
      </c>
      <c r="D896" s="5">
        <v>3</v>
      </c>
    </row>
    <row r="897" spans="1:5" x14ac:dyDescent="0.25">
      <c r="A897">
        <v>920</v>
      </c>
      <c r="B897" s="2">
        <v>1</v>
      </c>
      <c r="C897" s="3">
        <v>2</v>
      </c>
      <c r="D897" s="5">
        <v>3</v>
      </c>
    </row>
    <row r="898" spans="1:5" x14ac:dyDescent="0.25">
      <c r="A898">
        <v>921</v>
      </c>
      <c r="B898" s="2">
        <v>1</v>
      </c>
      <c r="C898" s="3">
        <v>2</v>
      </c>
      <c r="D898" s="5">
        <v>3</v>
      </c>
      <c r="E898" s="4">
        <v>4</v>
      </c>
    </row>
    <row r="899" spans="1:5" x14ac:dyDescent="0.25">
      <c r="A899">
        <v>922</v>
      </c>
      <c r="B899" s="2">
        <v>1</v>
      </c>
      <c r="C899" s="3">
        <v>2</v>
      </c>
      <c r="D899" s="5">
        <v>3</v>
      </c>
      <c r="E899" s="4">
        <v>4</v>
      </c>
    </row>
    <row r="900" spans="1:5" x14ac:dyDescent="0.25">
      <c r="A900">
        <v>923</v>
      </c>
      <c r="B900" s="2">
        <v>1</v>
      </c>
      <c r="C900" s="3">
        <v>2</v>
      </c>
      <c r="D900" s="5">
        <v>3</v>
      </c>
      <c r="E900" s="4">
        <v>4</v>
      </c>
    </row>
    <row r="901" spans="1:5" x14ac:dyDescent="0.25">
      <c r="A901">
        <v>924</v>
      </c>
      <c r="B901" s="2">
        <v>1</v>
      </c>
      <c r="C901" s="3">
        <v>2</v>
      </c>
      <c r="D901" s="5">
        <v>3</v>
      </c>
      <c r="E901" s="4">
        <v>4</v>
      </c>
    </row>
    <row r="902" spans="1:5" x14ac:dyDescent="0.25">
      <c r="A902">
        <v>925</v>
      </c>
      <c r="B902" s="2">
        <v>1</v>
      </c>
      <c r="C902" s="3">
        <v>2</v>
      </c>
      <c r="D902" s="5">
        <v>3</v>
      </c>
      <c r="E902" s="4">
        <v>4</v>
      </c>
    </row>
    <row r="903" spans="1:5" x14ac:dyDescent="0.25">
      <c r="A903">
        <v>926</v>
      </c>
      <c r="B903" s="2">
        <v>1</v>
      </c>
      <c r="C903" s="3">
        <v>2</v>
      </c>
      <c r="D903" s="5">
        <v>3</v>
      </c>
      <c r="E903" s="4">
        <v>4</v>
      </c>
    </row>
    <row r="904" spans="1:5" x14ac:dyDescent="0.25">
      <c r="A904">
        <v>927</v>
      </c>
      <c r="B904" s="2">
        <v>1</v>
      </c>
      <c r="C904" s="3">
        <v>2</v>
      </c>
      <c r="D904" s="5">
        <v>3</v>
      </c>
      <c r="E904" s="4">
        <v>4</v>
      </c>
    </row>
    <row r="905" spans="1:5" x14ac:dyDescent="0.25">
      <c r="A905">
        <v>928</v>
      </c>
      <c r="B905" s="2">
        <v>1</v>
      </c>
      <c r="C905" s="3">
        <v>2</v>
      </c>
      <c r="D905" s="5">
        <v>3</v>
      </c>
      <c r="E905" s="4">
        <v>4</v>
      </c>
    </row>
    <row r="906" spans="1:5" x14ac:dyDescent="0.25">
      <c r="A906">
        <v>929</v>
      </c>
      <c r="B906" s="2">
        <v>1</v>
      </c>
      <c r="D906" s="5">
        <v>3</v>
      </c>
      <c r="E906" s="4">
        <v>4</v>
      </c>
    </row>
    <row r="907" spans="1:5" x14ac:dyDescent="0.25">
      <c r="A907">
        <v>930</v>
      </c>
      <c r="B907" s="2">
        <v>1</v>
      </c>
      <c r="E907" s="4">
        <v>4</v>
      </c>
    </row>
    <row r="908" spans="1:5" x14ac:dyDescent="0.25">
      <c r="A908">
        <v>931</v>
      </c>
      <c r="B908" s="2">
        <v>1</v>
      </c>
      <c r="E908" s="4">
        <v>4</v>
      </c>
    </row>
    <row r="909" spans="1:5" x14ac:dyDescent="0.25">
      <c r="A909">
        <v>932</v>
      </c>
      <c r="B909" s="2">
        <v>1</v>
      </c>
      <c r="E909" s="4">
        <v>4</v>
      </c>
    </row>
    <row r="910" spans="1:5" x14ac:dyDescent="0.25">
      <c r="A910">
        <v>933</v>
      </c>
      <c r="B910" s="2">
        <v>1</v>
      </c>
      <c r="E910" s="4">
        <v>4</v>
      </c>
    </row>
    <row r="911" spans="1:5" x14ac:dyDescent="0.25">
      <c r="A911">
        <v>934</v>
      </c>
      <c r="B911" s="2">
        <v>1</v>
      </c>
      <c r="E911" s="4">
        <v>4</v>
      </c>
    </row>
    <row r="912" spans="1:5" x14ac:dyDescent="0.25">
      <c r="A912">
        <v>935</v>
      </c>
      <c r="B912" s="2">
        <v>1</v>
      </c>
      <c r="E912" s="4">
        <v>4</v>
      </c>
    </row>
    <row r="913" spans="1:5" x14ac:dyDescent="0.25">
      <c r="A913">
        <v>936</v>
      </c>
      <c r="B913" s="2">
        <v>1</v>
      </c>
      <c r="E913" s="4">
        <v>4</v>
      </c>
    </row>
    <row r="914" spans="1:5" x14ac:dyDescent="0.25">
      <c r="A914">
        <v>937</v>
      </c>
      <c r="B914" s="2">
        <v>1</v>
      </c>
      <c r="E914" s="4">
        <v>4</v>
      </c>
    </row>
    <row r="915" spans="1:5" x14ac:dyDescent="0.25">
      <c r="A915">
        <v>938</v>
      </c>
      <c r="B915" s="2">
        <v>1</v>
      </c>
      <c r="E915" s="4">
        <v>4</v>
      </c>
    </row>
    <row r="916" spans="1:5" x14ac:dyDescent="0.25">
      <c r="A916">
        <v>939</v>
      </c>
      <c r="B916" s="2">
        <v>1</v>
      </c>
      <c r="E916" s="4">
        <v>4</v>
      </c>
    </row>
    <row r="917" spans="1:5" x14ac:dyDescent="0.25">
      <c r="A917">
        <v>940</v>
      </c>
      <c r="B917" s="2">
        <v>1</v>
      </c>
      <c r="E917" s="4">
        <v>4</v>
      </c>
    </row>
    <row r="918" spans="1:5" x14ac:dyDescent="0.25">
      <c r="A918">
        <v>941</v>
      </c>
      <c r="B918" s="2">
        <v>1</v>
      </c>
      <c r="E918" s="4">
        <v>4</v>
      </c>
    </row>
    <row r="919" spans="1:5" x14ac:dyDescent="0.25">
      <c r="A919">
        <v>942</v>
      </c>
      <c r="B919" s="2">
        <v>1</v>
      </c>
      <c r="E919" s="4">
        <v>4</v>
      </c>
    </row>
    <row r="920" spans="1:5" x14ac:dyDescent="0.25">
      <c r="A920">
        <v>943</v>
      </c>
      <c r="B920" s="2">
        <v>1</v>
      </c>
      <c r="C920" s="3">
        <v>2</v>
      </c>
      <c r="E920" s="4">
        <v>4</v>
      </c>
    </row>
    <row r="921" spans="1:5" x14ac:dyDescent="0.25">
      <c r="A921">
        <v>944</v>
      </c>
      <c r="B921" s="2">
        <v>1</v>
      </c>
      <c r="C921" s="3">
        <v>2</v>
      </c>
      <c r="E921" s="4">
        <v>4</v>
      </c>
    </row>
    <row r="922" spans="1:5" x14ac:dyDescent="0.25">
      <c r="A922">
        <v>945</v>
      </c>
      <c r="B922" s="2">
        <v>1</v>
      </c>
      <c r="C922" s="3">
        <v>2</v>
      </c>
      <c r="E922" s="4">
        <v>4</v>
      </c>
    </row>
    <row r="923" spans="1:5" x14ac:dyDescent="0.25">
      <c r="A923">
        <v>946</v>
      </c>
      <c r="C923" s="3">
        <v>2</v>
      </c>
      <c r="E923" s="4">
        <v>4</v>
      </c>
    </row>
    <row r="924" spans="1:5" x14ac:dyDescent="0.25">
      <c r="A924">
        <v>947</v>
      </c>
      <c r="C924" s="3">
        <v>2</v>
      </c>
      <c r="D924" s="5">
        <v>3</v>
      </c>
      <c r="E924" s="4">
        <v>4</v>
      </c>
    </row>
    <row r="925" spans="1:5" x14ac:dyDescent="0.25">
      <c r="A925">
        <v>948</v>
      </c>
      <c r="C925" s="3">
        <v>2</v>
      </c>
      <c r="D925" s="5">
        <v>3</v>
      </c>
      <c r="E925" s="4">
        <v>4</v>
      </c>
    </row>
    <row r="926" spans="1:5" x14ac:dyDescent="0.25">
      <c r="A926">
        <v>949</v>
      </c>
      <c r="C926" s="3">
        <v>2</v>
      </c>
      <c r="D926" s="5">
        <v>3</v>
      </c>
    </row>
    <row r="927" spans="1:5" x14ac:dyDescent="0.25">
      <c r="A927">
        <v>950</v>
      </c>
      <c r="C927" s="3">
        <v>2</v>
      </c>
      <c r="D927" s="5">
        <v>3</v>
      </c>
    </row>
    <row r="928" spans="1:5" x14ac:dyDescent="0.25">
      <c r="A928">
        <v>951</v>
      </c>
      <c r="C928" s="3">
        <v>2</v>
      </c>
      <c r="D928" s="5">
        <v>3</v>
      </c>
    </row>
    <row r="929" spans="1:4" x14ac:dyDescent="0.25">
      <c r="A929">
        <v>952</v>
      </c>
      <c r="C929" s="3">
        <v>2</v>
      </c>
      <c r="D929" s="5">
        <v>3</v>
      </c>
    </row>
    <row r="930" spans="1:4" x14ac:dyDescent="0.25">
      <c r="A930">
        <v>953</v>
      </c>
      <c r="C930" s="3">
        <v>2</v>
      </c>
      <c r="D930" s="5">
        <v>3</v>
      </c>
    </row>
    <row r="931" spans="1:4" x14ac:dyDescent="0.25">
      <c r="A931">
        <v>954</v>
      </c>
      <c r="C931" s="3">
        <v>2</v>
      </c>
      <c r="D931" s="5">
        <v>3</v>
      </c>
    </row>
    <row r="932" spans="1:4" x14ac:dyDescent="0.25">
      <c r="A932">
        <v>955</v>
      </c>
      <c r="C932" s="3">
        <v>2</v>
      </c>
      <c r="D932" s="5">
        <v>3</v>
      </c>
    </row>
    <row r="933" spans="1:4" x14ac:dyDescent="0.25">
      <c r="A933">
        <v>956</v>
      </c>
      <c r="C933" s="3">
        <v>2</v>
      </c>
      <c r="D933" s="5">
        <v>3</v>
      </c>
    </row>
    <row r="934" spans="1:4" x14ac:dyDescent="0.25">
      <c r="A934">
        <v>957</v>
      </c>
      <c r="C934" s="3">
        <v>2</v>
      </c>
      <c r="D934" s="5">
        <v>3</v>
      </c>
    </row>
    <row r="935" spans="1:4" x14ac:dyDescent="0.25">
      <c r="A935">
        <v>958</v>
      </c>
      <c r="C935" s="3">
        <v>2</v>
      </c>
      <c r="D935" s="5">
        <v>3</v>
      </c>
    </row>
    <row r="936" spans="1:4" x14ac:dyDescent="0.25">
      <c r="A936">
        <v>959</v>
      </c>
      <c r="C936" s="3">
        <v>2</v>
      </c>
      <c r="D936" s="5">
        <v>3</v>
      </c>
    </row>
    <row r="937" spans="1:4" x14ac:dyDescent="0.25">
      <c r="A937">
        <v>960</v>
      </c>
      <c r="C937" s="3">
        <v>2</v>
      </c>
      <c r="D937" s="5">
        <v>3</v>
      </c>
    </row>
    <row r="938" spans="1:4" x14ac:dyDescent="0.25">
      <c r="A938">
        <v>961</v>
      </c>
      <c r="C938" s="3">
        <v>2</v>
      </c>
      <c r="D938" s="5">
        <v>3</v>
      </c>
    </row>
    <row r="939" spans="1:4" x14ac:dyDescent="0.25">
      <c r="A939">
        <v>962</v>
      </c>
      <c r="C939" s="3">
        <v>2</v>
      </c>
      <c r="D939" s="5">
        <v>3</v>
      </c>
    </row>
    <row r="940" spans="1:4" x14ac:dyDescent="0.25">
      <c r="A940">
        <v>963</v>
      </c>
      <c r="C940" s="3">
        <v>2</v>
      </c>
      <c r="D940" s="5">
        <v>3</v>
      </c>
    </row>
    <row r="941" spans="1:4" x14ac:dyDescent="0.25">
      <c r="A941">
        <v>964</v>
      </c>
      <c r="B941" s="2">
        <v>1</v>
      </c>
      <c r="C941" s="3">
        <v>2</v>
      </c>
      <c r="D941" s="5">
        <v>3</v>
      </c>
    </row>
    <row r="942" spans="1:4" x14ac:dyDescent="0.25">
      <c r="A942">
        <v>965</v>
      </c>
      <c r="B942" s="2">
        <v>1</v>
      </c>
      <c r="C942" s="3">
        <v>2</v>
      </c>
      <c r="D942" s="5">
        <v>3</v>
      </c>
    </row>
    <row r="943" spans="1:4" x14ac:dyDescent="0.25">
      <c r="A943">
        <v>966</v>
      </c>
      <c r="B943" s="2">
        <v>1</v>
      </c>
      <c r="C943" s="3">
        <v>2</v>
      </c>
      <c r="D943" s="5">
        <v>3</v>
      </c>
    </row>
    <row r="944" spans="1:4" x14ac:dyDescent="0.25">
      <c r="A944">
        <v>967</v>
      </c>
      <c r="B944" s="2">
        <v>1</v>
      </c>
      <c r="C944" s="3">
        <v>2</v>
      </c>
      <c r="D944" s="5">
        <v>3</v>
      </c>
    </row>
    <row r="945" spans="1:5" x14ac:dyDescent="0.25">
      <c r="A945">
        <v>968</v>
      </c>
      <c r="B945" s="2">
        <v>1</v>
      </c>
      <c r="C945" s="3">
        <v>2</v>
      </c>
      <c r="D945" s="5">
        <v>3</v>
      </c>
      <c r="E945" s="4">
        <v>4</v>
      </c>
    </row>
    <row r="946" spans="1:5" x14ac:dyDescent="0.25">
      <c r="A946">
        <v>969</v>
      </c>
      <c r="B946" s="2">
        <v>1</v>
      </c>
      <c r="C946" s="3">
        <v>2</v>
      </c>
      <c r="D946" s="5">
        <v>3</v>
      </c>
      <c r="E946" s="4">
        <v>4</v>
      </c>
    </row>
    <row r="947" spans="1:5" x14ac:dyDescent="0.25">
      <c r="A947">
        <v>970</v>
      </c>
      <c r="B947" s="2">
        <v>1</v>
      </c>
      <c r="C947" s="3">
        <v>2</v>
      </c>
      <c r="D947" s="5">
        <v>3</v>
      </c>
      <c r="E947" s="4">
        <v>4</v>
      </c>
    </row>
    <row r="948" spans="1:5" x14ac:dyDescent="0.25">
      <c r="A948">
        <v>971</v>
      </c>
      <c r="B948" s="2">
        <v>1</v>
      </c>
      <c r="D948" s="5">
        <v>3</v>
      </c>
      <c r="E948" s="4">
        <v>4</v>
      </c>
    </row>
    <row r="949" spans="1:5" x14ac:dyDescent="0.25">
      <c r="A949">
        <v>972</v>
      </c>
      <c r="B949" s="2">
        <v>1</v>
      </c>
      <c r="D949" s="5">
        <v>3</v>
      </c>
      <c r="E949" s="4">
        <v>4</v>
      </c>
    </row>
    <row r="950" spans="1:5" x14ac:dyDescent="0.25">
      <c r="A950">
        <v>973</v>
      </c>
      <c r="B950" s="2">
        <v>1</v>
      </c>
      <c r="D950" s="5">
        <v>3</v>
      </c>
      <c r="E950" s="4">
        <v>4</v>
      </c>
    </row>
    <row r="951" spans="1:5" x14ac:dyDescent="0.25">
      <c r="A951">
        <v>974</v>
      </c>
      <c r="B951" s="2">
        <v>1</v>
      </c>
      <c r="D951" s="5">
        <v>3</v>
      </c>
      <c r="E951" s="4">
        <v>4</v>
      </c>
    </row>
    <row r="952" spans="1:5" x14ac:dyDescent="0.25">
      <c r="A952">
        <v>975</v>
      </c>
      <c r="B952" s="2">
        <v>1</v>
      </c>
      <c r="D952" s="5">
        <v>3</v>
      </c>
      <c r="E952" s="4">
        <v>4</v>
      </c>
    </row>
    <row r="953" spans="1:5" x14ac:dyDescent="0.25">
      <c r="A953">
        <v>976</v>
      </c>
      <c r="B953" s="2">
        <v>1</v>
      </c>
      <c r="D953" s="5">
        <v>3</v>
      </c>
      <c r="E953" s="4">
        <v>4</v>
      </c>
    </row>
    <row r="954" spans="1:5" x14ac:dyDescent="0.25">
      <c r="A954">
        <v>977</v>
      </c>
      <c r="B954" s="2">
        <v>1</v>
      </c>
      <c r="E954" s="4">
        <v>4</v>
      </c>
    </row>
    <row r="955" spans="1:5" x14ac:dyDescent="0.25">
      <c r="A955">
        <v>978</v>
      </c>
      <c r="B955" s="2">
        <v>1</v>
      </c>
      <c r="E955" s="4">
        <v>4</v>
      </c>
    </row>
    <row r="956" spans="1:5" x14ac:dyDescent="0.25">
      <c r="A956">
        <v>979</v>
      </c>
      <c r="B956" s="2">
        <v>1</v>
      </c>
      <c r="E956" s="4">
        <v>4</v>
      </c>
    </row>
    <row r="957" spans="1:5" x14ac:dyDescent="0.25">
      <c r="A957">
        <v>980</v>
      </c>
      <c r="B957" s="2">
        <v>1</v>
      </c>
      <c r="E957" s="4">
        <v>4</v>
      </c>
    </row>
    <row r="958" spans="1:5" x14ac:dyDescent="0.25">
      <c r="A958">
        <v>981</v>
      </c>
      <c r="B958" s="2">
        <v>1</v>
      </c>
      <c r="E958" s="4">
        <v>4</v>
      </c>
    </row>
    <row r="959" spans="1:5" x14ac:dyDescent="0.25">
      <c r="A959">
        <v>982</v>
      </c>
      <c r="B959" s="2">
        <v>1</v>
      </c>
      <c r="E959" s="4">
        <v>4</v>
      </c>
    </row>
    <row r="960" spans="1:5" x14ac:dyDescent="0.25">
      <c r="A960">
        <v>983</v>
      </c>
      <c r="B960" s="2">
        <v>1</v>
      </c>
      <c r="C960" s="3">
        <v>2</v>
      </c>
      <c r="E960" s="4">
        <v>4</v>
      </c>
    </row>
    <row r="961" spans="1:5" x14ac:dyDescent="0.25">
      <c r="A961">
        <v>984</v>
      </c>
      <c r="B961" s="2">
        <v>1</v>
      </c>
      <c r="C961" s="3">
        <v>2</v>
      </c>
      <c r="E961" s="4">
        <v>4</v>
      </c>
    </row>
    <row r="962" spans="1:5" x14ac:dyDescent="0.25">
      <c r="A962">
        <v>985</v>
      </c>
      <c r="B962" s="2">
        <v>1</v>
      </c>
      <c r="C962" s="3">
        <v>2</v>
      </c>
      <c r="E962" s="4">
        <v>4</v>
      </c>
    </row>
    <row r="963" spans="1:5" x14ac:dyDescent="0.25">
      <c r="A963">
        <v>986</v>
      </c>
      <c r="B963" s="2">
        <v>1</v>
      </c>
      <c r="C963" s="3">
        <v>2</v>
      </c>
      <c r="E963" s="4">
        <v>4</v>
      </c>
    </row>
    <row r="964" spans="1:5" x14ac:dyDescent="0.25">
      <c r="A964">
        <v>987</v>
      </c>
      <c r="B964" s="2">
        <v>1</v>
      </c>
      <c r="C964" s="3">
        <v>2</v>
      </c>
      <c r="E964" s="4">
        <v>4</v>
      </c>
    </row>
    <row r="965" spans="1:5" x14ac:dyDescent="0.25">
      <c r="A965">
        <v>988</v>
      </c>
      <c r="B965" s="2">
        <v>1</v>
      </c>
      <c r="C965" s="3">
        <v>2</v>
      </c>
      <c r="E965" s="4">
        <v>4</v>
      </c>
    </row>
    <row r="966" spans="1:5" x14ac:dyDescent="0.25">
      <c r="A966">
        <v>989</v>
      </c>
      <c r="B966" s="2">
        <v>1</v>
      </c>
      <c r="C966" s="3">
        <v>2</v>
      </c>
      <c r="E966" s="4">
        <v>4</v>
      </c>
    </row>
    <row r="967" spans="1:5" x14ac:dyDescent="0.25">
      <c r="A967">
        <v>990</v>
      </c>
      <c r="B967" s="2">
        <v>1</v>
      </c>
      <c r="C967" s="3">
        <v>2</v>
      </c>
      <c r="E967" s="4">
        <v>4</v>
      </c>
    </row>
    <row r="968" spans="1:5" x14ac:dyDescent="0.25">
      <c r="A968">
        <v>991</v>
      </c>
      <c r="B968" s="2">
        <v>1</v>
      </c>
      <c r="C968" s="3">
        <v>2</v>
      </c>
      <c r="E968" s="4">
        <v>4</v>
      </c>
    </row>
    <row r="969" spans="1:5" x14ac:dyDescent="0.25">
      <c r="A969">
        <v>992</v>
      </c>
      <c r="B969" s="2">
        <v>1</v>
      </c>
      <c r="C969" s="3">
        <v>2</v>
      </c>
      <c r="D969" s="5">
        <v>3</v>
      </c>
      <c r="E969" s="4">
        <v>4</v>
      </c>
    </row>
    <row r="970" spans="1:5" x14ac:dyDescent="0.25">
      <c r="A970">
        <v>993</v>
      </c>
      <c r="C970" s="3">
        <v>2</v>
      </c>
      <c r="D970" s="5">
        <v>3</v>
      </c>
      <c r="E970" s="4">
        <v>4</v>
      </c>
    </row>
    <row r="971" spans="1:5" x14ac:dyDescent="0.25">
      <c r="A971">
        <v>994</v>
      </c>
      <c r="C971" s="3">
        <v>2</v>
      </c>
      <c r="D971" s="5">
        <v>3</v>
      </c>
      <c r="E971" s="4">
        <v>4</v>
      </c>
    </row>
    <row r="972" spans="1:5" x14ac:dyDescent="0.25">
      <c r="A972">
        <v>995</v>
      </c>
      <c r="C972" s="3">
        <v>2</v>
      </c>
      <c r="D972" s="5">
        <v>3</v>
      </c>
      <c r="E972" s="4">
        <v>4</v>
      </c>
    </row>
    <row r="973" spans="1:5" x14ac:dyDescent="0.25">
      <c r="A973">
        <v>996</v>
      </c>
      <c r="C973" s="3">
        <v>2</v>
      </c>
      <c r="D973" s="5">
        <v>3</v>
      </c>
      <c r="E973" s="4">
        <v>4</v>
      </c>
    </row>
    <row r="974" spans="1:5" x14ac:dyDescent="0.25">
      <c r="A974">
        <v>997</v>
      </c>
      <c r="C974" s="3">
        <v>2</v>
      </c>
      <c r="D974" s="5">
        <v>3</v>
      </c>
      <c r="E974" s="4">
        <v>4</v>
      </c>
    </row>
    <row r="975" spans="1:5" x14ac:dyDescent="0.25">
      <c r="A975">
        <v>998</v>
      </c>
      <c r="C975" s="3">
        <v>2</v>
      </c>
      <c r="D975" s="5">
        <v>3</v>
      </c>
      <c r="E975" s="4">
        <v>4</v>
      </c>
    </row>
    <row r="976" spans="1:5" x14ac:dyDescent="0.25">
      <c r="A976">
        <v>999</v>
      </c>
      <c r="C976" s="3">
        <v>2</v>
      </c>
      <c r="D976" s="5">
        <v>3</v>
      </c>
    </row>
    <row r="977" spans="1:5" x14ac:dyDescent="0.25">
      <c r="A977">
        <v>1000</v>
      </c>
      <c r="C977" s="3">
        <v>2</v>
      </c>
      <c r="D977" s="5">
        <v>3</v>
      </c>
    </row>
    <row r="978" spans="1:5" x14ac:dyDescent="0.25">
      <c r="A978">
        <v>1001</v>
      </c>
      <c r="C978" s="3">
        <v>2</v>
      </c>
      <c r="D978" s="5">
        <v>3</v>
      </c>
    </row>
    <row r="979" spans="1:5" x14ac:dyDescent="0.25">
      <c r="A979">
        <v>1002</v>
      </c>
      <c r="C979" s="3">
        <v>2</v>
      </c>
      <c r="D979" s="5">
        <v>3</v>
      </c>
    </row>
    <row r="980" spans="1:5" x14ac:dyDescent="0.25">
      <c r="A980">
        <v>1003</v>
      </c>
      <c r="C980" s="3">
        <v>2</v>
      </c>
      <c r="D980" s="5">
        <v>3</v>
      </c>
    </row>
    <row r="981" spans="1:5" x14ac:dyDescent="0.25">
      <c r="A981">
        <v>1004</v>
      </c>
      <c r="C981" s="3">
        <v>2</v>
      </c>
      <c r="D981" s="5">
        <v>3</v>
      </c>
    </row>
    <row r="982" spans="1:5" x14ac:dyDescent="0.25">
      <c r="A982">
        <v>1005</v>
      </c>
      <c r="C982" s="3">
        <v>2</v>
      </c>
      <c r="D982" s="5">
        <v>3</v>
      </c>
    </row>
    <row r="983" spans="1:5" x14ac:dyDescent="0.25">
      <c r="A983">
        <v>1006</v>
      </c>
      <c r="C983" s="3">
        <v>2</v>
      </c>
      <c r="D983" s="5">
        <v>3</v>
      </c>
    </row>
    <row r="984" spans="1:5" x14ac:dyDescent="0.25">
      <c r="A984">
        <v>1007</v>
      </c>
      <c r="B984" s="2">
        <v>1</v>
      </c>
      <c r="C984" s="3">
        <v>2</v>
      </c>
      <c r="D984" s="5">
        <v>3</v>
      </c>
    </row>
    <row r="985" spans="1:5" x14ac:dyDescent="0.25">
      <c r="A985">
        <v>1008</v>
      </c>
      <c r="B985" s="2">
        <v>1</v>
      </c>
      <c r="C985" s="3">
        <v>2</v>
      </c>
      <c r="D985" s="5">
        <v>3</v>
      </c>
    </row>
    <row r="986" spans="1:5" x14ac:dyDescent="0.25">
      <c r="A986">
        <v>1009</v>
      </c>
      <c r="B986" s="2">
        <v>1</v>
      </c>
      <c r="C986" s="3">
        <v>2</v>
      </c>
      <c r="D986" s="5">
        <v>3</v>
      </c>
    </row>
    <row r="987" spans="1:5" x14ac:dyDescent="0.25">
      <c r="A987">
        <v>1010</v>
      </c>
      <c r="B987" s="2">
        <v>1</v>
      </c>
      <c r="C987" s="3">
        <v>2</v>
      </c>
      <c r="D987" s="5">
        <v>3</v>
      </c>
    </row>
    <row r="988" spans="1:5" x14ac:dyDescent="0.25">
      <c r="A988">
        <v>1011</v>
      </c>
      <c r="B988" s="2">
        <v>1</v>
      </c>
      <c r="D988" s="5">
        <v>3</v>
      </c>
    </row>
    <row r="989" spans="1:5" x14ac:dyDescent="0.25">
      <c r="A989">
        <v>1012</v>
      </c>
      <c r="B989" s="2">
        <v>1</v>
      </c>
      <c r="D989" s="5">
        <v>3</v>
      </c>
    </row>
    <row r="990" spans="1:5" x14ac:dyDescent="0.25">
      <c r="A990">
        <v>1013</v>
      </c>
      <c r="B990" s="2">
        <v>1</v>
      </c>
      <c r="D990" s="5">
        <v>3</v>
      </c>
      <c r="E990" s="4">
        <v>4</v>
      </c>
    </row>
    <row r="991" spans="1:5" x14ac:dyDescent="0.25">
      <c r="A991">
        <v>1014</v>
      </c>
      <c r="B991" s="2">
        <v>1</v>
      </c>
      <c r="D991" s="5">
        <v>3</v>
      </c>
      <c r="E991" s="4">
        <v>4</v>
      </c>
    </row>
    <row r="992" spans="1:5" x14ac:dyDescent="0.25">
      <c r="A992">
        <v>1015</v>
      </c>
      <c r="B992" s="2">
        <v>1</v>
      </c>
      <c r="D992" s="5">
        <v>3</v>
      </c>
      <c r="E992" s="4">
        <v>4</v>
      </c>
    </row>
    <row r="993" spans="1:5" x14ac:dyDescent="0.25">
      <c r="A993">
        <v>1016</v>
      </c>
      <c r="B993" s="2">
        <v>1</v>
      </c>
      <c r="D993" s="5">
        <v>3</v>
      </c>
      <c r="E993" s="4">
        <v>4</v>
      </c>
    </row>
    <row r="994" spans="1:5" x14ac:dyDescent="0.25">
      <c r="A994">
        <v>1017</v>
      </c>
      <c r="B994" s="2">
        <v>1</v>
      </c>
      <c r="D994" s="5">
        <v>3</v>
      </c>
      <c r="E994" s="4">
        <v>4</v>
      </c>
    </row>
    <row r="995" spans="1:5" x14ac:dyDescent="0.25">
      <c r="A995">
        <v>1018</v>
      </c>
      <c r="B995" s="2">
        <v>1</v>
      </c>
      <c r="D995" s="5">
        <v>3</v>
      </c>
      <c r="E995" s="4">
        <v>4</v>
      </c>
    </row>
    <row r="996" spans="1:5" x14ac:dyDescent="0.25">
      <c r="A996">
        <v>1019</v>
      </c>
      <c r="B996" s="2">
        <v>1</v>
      </c>
      <c r="E996" s="4">
        <v>4</v>
      </c>
    </row>
    <row r="997" spans="1:5" x14ac:dyDescent="0.25">
      <c r="A997">
        <v>1020</v>
      </c>
      <c r="B997" s="2">
        <v>1</v>
      </c>
      <c r="E997" s="4">
        <v>4</v>
      </c>
    </row>
    <row r="998" spans="1:5" x14ac:dyDescent="0.25">
      <c r="A998">
        <v>1021</v>
      </c>
      <c r="B998" s="2">
        <v>1</v>
      </c>
      <c r="E998" s="4">
        <v>4</v>
      </c>
    </row>
    <row r="999" spans="1:5" x14ac:dyDescent="0.25">
      <c r="A999">
        <v>1022</v>
      </c>
      <c r="B999" s="2">
        <v>1</v>
      </c>
      <c r="E999" s="4">
        <v>4</v>
      </c>
    </row>
    <row r="1000" spans="1:5" x14ac:dyDescent="0.25">
      <c r="A1000">
        <v>1023</v>
      </c>
      <c r="B1000" s="2">
        <v>1</v>
      </c>
      <c r="E1000" s="4">
        <v>4</v>
      </c>
    </row>
    <row r="1001" spans="1:5" x14ac:dyDescent="0.25">
      <c r="A1001">
        <v>1024</v>
      </c>
      <c r="B1001" s="2">
        <v>1</v>
      </c>
      <c r="E1001" s="4">
        <v>4</v>
      </c>
    </row>
    <row r="1002" spans="1:5" x14ac:dyDescent="0.25">
      <c r="A1002">
        <v>1025</v>
      </c>
      <c r="B1002" s="2">
        <v>1</v>
      </c>
      <c r="E1002" s="4">
        <v>4</v>
      </c>
    </row>
    <row r="1003" spans="1:5" x14ac:dyDescent="0.25">
      <c r="A1003">
        <v>1026</v>
      </c>
      <c r="B1003" s="2">
        <v>1</v>
      </c>
      <c r="E1003" s="4">
        <v>4</v>
      </c>
    </row>
    <row r="1004" spans="1:5" x14ac:dyDescent="0.25">
      <c r="A1004">
        <v>1027</v>
      </c>
      <c r="B1004" s="2">
        <v>1</v>
      </c>
      <c r="E1004" s="4">
        <v>4</v>
      </c>
    </row>
    <row r="1005" spans="1:5" x14ac:dyDescent="0.25">
      <c r="A1005">
        <v>1028</v>
      </c>
      <c r="B1005" s="2">
        <v>1</v>
      </c>
      <c r="E1005" s="4">
        <v>4</v>
      </c>
    </row>
    <row r="1006" spans="1:5" x14ac:dyDescent="0.25">
      <c r="A1006">
        <v>1029</v>
      </c>
      <c r="B1006" s="2">
        <v>1</v>
      </c>
      <c r="C1006" s="3">
        <v>2</v>
      </c>
      <c r="E1006" s="4">
        <v>4</v>
      </c>
    </row>
    <row r="1007" spans="1:5" x14ac:dyDescent="0.25">
      <c r="A1007">
        <v>1030</v>
      </c>
      <c r="B1007" s="2">
        <v>1</v>
      </c>
      <c r="C1007" s="3">
        <v>2</v>
      </c>
      <c r="E1007" s="4">
        <v>4</v>
      </c>
    </row>
    <row r="1008" spans="1:5" x14ac:dyDescent="0.25">
      <c r="A1008">
        <v>1031</v>
      </c>
      <c r="B1008" s="2">
        <v>1</v>
      </c>
      <c r="C1008" s="3">
        <v>2</v>
      </c>
      <c r="E1008" s="4">
        <v>4</v>
      </c>
    </row>
    <row r="1009" spans="1:5" x14ac:dyDescent="0.25">
      <c r="A1009">
        <v>1032</v>
      </c>
      <c r="B1009" s="2">
        <v>1</v>
      </c>
      <c r="C1009" s="3">
        <v>2</v>
      </c>
      <c r="E1009" s="4">
        <v>4</v>
      </c>
    </row>
    <row r="1010" spans="1:5" x14ac:dyDescent="0.25">
      <c r="A1010">
        <v>1033</v>
      </c>
      <c r="B1010" s="2">
        <v>1</v>
      </c>
      <c r="C1010" s="3">
        <v>2</v>
      </c>
      <c r="E1010" s="4">
        <v>4</v>
      </c>
    </row>
    <row r="1011" spans="1:5" x14ac:dyDescent="0.25">
      <c r="A1011">
        <v>1034</v>
      </c>
      <c r="C1011" s="3">
        <v>2</v>
      </c>
      <c r="E1011" s="4">
        <v>4</v>
      </c>
    </row>
    <row r="1012" spans="1:5" x14ac:dyDescent="0.25">
      <c r="A1012">
        <v>1035</v>
      </c>
      <c r="C1012" s="3">
        <v>2</v>
      </c>
      <c r="D1012" s="5">
        <v>3</v>
      </c>
      <c r="E1012" s="4">
        <v>4</v>
      </c>
    </row>
    <row r="1013" spans="1:5" x14ac:dyDescent="0.25">
      <c r="A1013">
        <v>1036</v>
      </c>
      <c r="C1013" s="3">
        <v>2</v>
      </c>
      <c r="D1013" s="5">
        <v>3</v>
      </c>
      <c r="E1013" s="4">
        <v>4</v>
      </c>
    </row>
    <row r="1014" spans="1:5" x14ac:dyDescent="0.25">
      <c r="A1014">
        <v>1037</v>
      </c>
      <c r="C1014" s="3">
        <v>2</v>
      </c>
      <c r="D1014" s="5">
        <v>3</v>
      </c>
      <c r="E1014" s="4">
        <v>4</v>
      </c>
    </row>
    <row r="1015" spans="1:5" x14ac:dyDescent="0.25">
      <c r="A1015">
        <v>1038</v>
      </c>
      <c r="C1015" s="3">
        <v>2</v>
      </c>
      <c r="D1015" s="5">
        <v>3</v>
      </c>
      <c r="E1015" s="4">
        <v>4</v>
      </c>
    </row>
    <row r="1016" spans="1:5" x14ac:dyDescent="0.25">
      <c r="A1016">
        <v>1039</v>
      </c>
      <c r="C1016" s="3">
        <v>2</v>
      </c>
      <c r="D1016" s="5">
        <v>3</v>
      </c>
      <c r="E1016" s="4">
        <v>4</v>
      </c>
    </row>
    <row r="1017" spans="1:5" x14ac:dyDescent="0.25">
      <c r="A1017">
        <v>1040</v>
      </c>
      <c r="C1017" s="3">
        <v>2</v>
      </c>
      <c r="D1017" s="5">
        <v>3</v>
      </c>
      <c r="E1017" s="4">
        <v>4</v>
      </c>
    </row>
    <row r="1018" spans="1:5" x14ac:dyDescent="0.25">
      <c r="A1018">
        <v>1041</v>
      </c>
      <c r="C1018" s="3">
        <v>2</v>
      </c>
      <c r="D1018" s="5">
        <v>3</v>
      </c>
      <c r="E1018" s="4">
        <v>4</v>
      </c>
    </row>
    <row r="1019" spans="1:5" x14ac:dyDescent="0.25">
      <c r="A1019">
        <v>1042</v>
      </c>
      <c r="C1019" s="3">
        <v>2</v>
      </c>
      <c r="D1019" s="5">
        <v>3</v>
      </c>
      <c r="E1019" s="4">
        <v>4</v>
      </c>
    </row>
    <row r="1020" spans="1:5" x14ac:dyDescent="0.25">
      <c r="A1020">
        <v>1043</v>
      </c>
      <c r="C1020" s="3">
        <v>2</v>
      </c>
      <c r="D1020" s="5">
        <v>3</v>
      </c>
      <c r="E1020" s="4">
        <v>4</v>
      </c>
    </row>
    <row r="1021" spans="1:5" x14ac:dyDescent="0.25">
      <c r="A1021">
        <v>1044</v>
      </c>
      <c r="C1021" s="3">
        <v>2</v>
      </c>
      <c r="D1021" s="5">
        <v>3</v>
      </c>
      <c r="E1021" s="4">
        <v>4</v>
      </c>
    </row>
    <row r="1022" spans="1:5" x14ac:dyDescent="0.25">
      <c r="A1022">
        <v>1045</v>
      </c>
      <c r="C1022" s="3">
        <v>2</v>
      </c>
      <c r="D1022" s="5">
        <v>3</v>
      </c>
    </row>
    <row r="1023" spans="1:5" x14ac:dyDescent="0.25">
      <c r="A1023">
        <v>1046</v>
      </c>
      <c r="C1023" s="3">
        <v>2</v>
      </c>
      <c r="D1023" s="5">
        <v>3</v>
      </c>
    </row>
    <row r="1024" spans="1:5" x14ac:dyDescent="0.25">
      <c r="A1024">
        <v>1047</v>
      </c>
      <c r="C1024" s="3">
        <v>2</v>
      </c>
      <c r="D1024" s="5">
        <v>3</v>
      </c>
    </row>
    <row r="1025" spans="1:5" x14ac:dyDescent="0.25">
      <c r="A1025">
        <v>1048</v>
      </c>
      <c r="C1025" s="3">
        <v>2</v>
      </c>
      <c r="D1025" s="5">
        <v>3</v>
      </c>
    </row>
    <row r="1026" spans="1:5" x14ac:dyDescent="0.25">
      <c r="A1026">
        <v>1049</v>
      </c>
      <c r="B1026" s="2">
        <v>1</v>
      </c>
      <c r="C1026" s="3">
        <v>2</v>
      </c>
      <c r="D1026" s="5">
        <v>3</v>
      </c>
    </row>
    <row r="1027" spans="1:5" x14ac:dyDescent="0.25">
      <c r="A1027">
        <v>1050</v>
      </c>
      <c r="B1027" s="2">
        <v>1</v>
      </c>
      <c r="C1027" s="3">
        <v>2</v>
      </c>
      <c r="D1027" s="5">
        <v>3</v>
      </c>
    </row>
    <row r="1028" spans="1:5" x14ac:dyDescent="0.25">
      <c r="A1028">
        <v>1051</v>
      </c>
      <c r="B1028" s="2">
        <v>1</v>
      </c>
      <c r="C1028" s="3">
        <v>2</v>
      </c>
      <c r="D1028" s="5">
        <v>3</v>
      </c>
    </row>
    <row r="1029" spans="1:5" x14ac:dyDescent="0.25">
      <c r="A1029">
        <v>1052</v>
      </c>
      <c r="B1029" s="2">
        <v>1</v>
      </c>
      <c r="C1029" s="3">
        <v>2</v>
      </c>
      <c r="D1029" s="5">
        <v>3</v>
      </c>
    </row>
    <row r="1030" spans="1:5" x14ac:dyDescent="0.25">
      <c r="A1030">
        <v>1053</v>
      </c>
      <c r="B1030" s="2">
        <v>1</v>
      </c>
      <c r="C1030" s="3">
        <v>2</v>
      </c>
      <c r="D1030" s="5">
        <v>3</v>
      </c>
    </row>
    <row r="1031" spans="1:5" x14ac:dyDescent="0.25">
      <c r="A1031">
        <v>1054</v>
      </c>
      <c r="B1031" s="2">
        <v>1</v>
      </c>
      <c r="C1031" s="3">
        <v>2</v>
      </c>
      <c r="D1031" s="5">
        <v>3</v>
      </c>
    </row>
    <row r="1032" spans="1:5" x14ac:dyDescent="0.25">
      <c r="A1032">
        <v>1055</v>
      </c>
      <c r="B1032" s="2">
        <v>1</v>
      </c>
      <c r="D1032" s="5">
        <v>3</v>
      </c>
    </row>
    <row r="1033" spans="1:5" x14ac:dyDescent="0.25">
      <c r="A1033">
        <v>1056</v>
      </c>
      <c r="B1033" s="2">
        <v>1</v>
      </c>
      <c r="D1033" s="5">
        <v>3</v>
      </c>
    </row>
    <row r="1034" spans="1:5" x14ac:dyDescent="0.25">
      <c r="A1034">
        <v>1057</v>
      </c>
      <c r="B1034" s="2">
        <v>1</v>
      </c>
      <c r="D1034" s="5">
        <v>3</v>
      </c>
      <c r="E1034" s="4">
        <v>4</v>
      </c>
    </row>
    <row r="1035" spans="1:5" x14ac:dyDescent="0.25">
      <c r="A1035">
        <v>1058</v>
      </c>
      <c r="B1035" s="2">
        <v>1</v>
      </c>
      <c r="D1035" s="5">
        <v>3</v>
      </c>
      <c r="E1035" s="4">
        <v>4</v>
      </c>
    </row>
    <row r="1036" spans="1:5" x14ac:dyDescent="0.25">
      <c r="A1036">
        <v>1059</v>
      </c>
      <c r="B1036" s="2">
        <v>1</v>
      </c>
      <c r="D1036" s="5">
        <v>3</v>
      </c>
      <c r="E1036" s="4">
        <v>4</v>
      </c>
    </row>
    <row r="1037" spans="1:5" x14ac:dyDescent="0.25">
      <c r="A1037">
        <v>1060</v>
      </c>
      <c r="B1037" s="2">
        <v>1</v>
      </c>
      <c r="D1037" s="5">
        <v>3</v>
      </c>
      <c r="E1037" s="4">
        <v>4</v>
      </c>
    </row>
    <row r="1038" spans="1:5" x14ac:dyDescent="0.25">
      <c r="A1038">
        <v>1061</v>
      </c>
      <c r="B1038" s="2">
        <v>1</v>
      </c>
      <c r="D1038" s="5">
        <v>3</v>
      </c>
      <c r="E1038" s="4">
        <v>4</v>
      </c>
    </row>
    <row r="1039" spans="1:5" x14ac:dyDescent="0.25">
      <c r="A1039">
        <v>1062</v>
      </c>
      <c r="B1039" s="2">
        <v>1</v>
      </c>
      <c r="D1039" s="5">
        <v>3</v>
      </c>
      <c r="E1039" s="4">
        <v>4</v>
      </c>
    </row>
    <row r="1040" spans="1:5" x14ac:dyDescent="0.25">
      <c r="A1040">
        <v>1063</v>
      </c>
      <c r="B1040" s="2">
        <v>1</v>
      </c>
      <c r="D1040" s="5">
        <v>3</v>
      </c>
      <c r="E1040" s="4">
        <v>4</v>
      </c>
    </row>
    <row r="1041" spans="1:5" x14ac:dyDescent="0.25">
      <c r="A1041">
        <v>1064</v>
      </c>
      <c r="B1041" s="2">
        <v>1</v>
      </c>
      <c r="E1041" s="4">
        <v>4</v>
      </c>
    </row>
    <row r="1042" spans="1:5" x14ac:dyDescent="0.25">
      <c r="A1042">
        <v>1065</v>
      </c>
      <c r="B1042" s="2">
        <v>1</v>
      </c>
      <c r="E1042" s="4">
        <v>4</v>
      </c>
    </row>
    <row r="1043" spans="1:5" x14ac:dyDescent="0.25">
      <c r="A1043">
        <v>1066</v>
      </c>
      <c r="B1043" s="2">
        <v>1</v>
      </c>
      <c r="E1043" s="4">
        <v>4</v>
      </c>
    </row>
    <row r="1044" spans="1:5" x14ac:dyDescent="0.25">
      <c r="A1044">
        <v>1067</v>
      </c>
      <c r="B1044" s="2">
        <v>1</v>
      </c>
      <c r="C1044" s="3">
        <v>2</v>
      </c>
      <c r="E1044" s="4">
        <v>4</v>
      </c>
    </row>
    <row r="1045" spans="1:5" x14ac:dyDescent="0.25">
      <c r="A1045">
        <v>1068</v>
      </c>
      <c r="B1045" s="2">
        <v>1</v>
      </c>
      <c r="C1045" s="3">
        <v>2</v>
      </c>
      <c r="E1045" s="4">
        <v>4</v>
      </c>
    </row>
    <row r="1046" spans="1:5" x14ac:dyDescent="0.25">
      <c r="A1046">
        <v>1069</v>
      </c>
      <c r="B1046" s="2">
        <v>1</v>
      </c>
      <c r="C1046" s="3">
        <v>2</v>
      </c>
      <c r="E1046" s="4">
        <v>4</v>
      </c>
    </row>
    <row r="1047" spans="1:5" x14ac:dyDescent="0.25">
      <c r="A1047">
        <v>1070</v>
      </c>
      <c r="B1047" s="2">
        <v>1</v>
      </c>
      <c r="C1047" s="3">
        <v>2</v>
      </c>
      <c r="E1047" s="4">
        <v>4</v>
      </c>
    </row>
    <row r="1048" spans="1:5" x14ac:dyDescent="0.25">
      <c r="A1048">
        <v>1071</v>
      </c>
      <c r="B1048" s="2">
        <v>1</v>
      </c>
      <c r="C1048" s="3">
        <v>2</v>
      </c>
      <c r="E1048" s="4">
        <v>4</v>
      </c>
    </row>
    <row r="1049" spans="1:5" x14ac:dyDescent="0.25">
      <c r="A1049">
        <v>1072</v>
      </c>
      <c r="B1049" s="2">
        <v>1</v>
      </c>
      <c r="C1049" s="3">
        <v>2</v>
      </c>
      <c r="E1049" s="4">
        <v>4</v>
      </c>
    </row>
    <row r="1050" spans="1:5" x14ac:dyDescent="0.25">
      <c r="A1050">
        <v>1073</v>
      </c>
      <c r="B1050" s="2">
        <v>1</v>
      </c>
      <c r="C1050" s="3">
        <v>2</v>
      </c>
      <c r="E1050" s="4">
        <v>4</v>
      </c>
    </row>
    <row r="1051" spans="1:5" x14ac:dyDescent="0.25">
      <c r="A1051">
        <v>1074</v>
      </c>
      <c r="B1051" s="2">
        <v>1</v>
      </c>
      <c r="C1051" s="3">
        <v>2</v>
      </c>
      <c r="E1051" s="4">
        <v>4</v>
      </c>
    </row>
    <row r="1052" spans="1:5" x14ac:dyDescent="0.25">
      <c r="A1052">
        <v>1075</v>
      </c>
      <c r="C1052" s="3">
        <v>2</v>
      </c>
      <c r="E1052" s="4">
        <v>4</v>
      </c>
    </row>
    <row r="1053" spans="1:5" x14ac:dyDescent="0.25">
      <c r="A1053">
        <v>1076</v>
      </c>
      <c r="C1053" s="3">
        <v>2</v>
      </c>
      <c r="E1053" s="4">
        <v>4</v>
      </c>
    </row>
    <row r="1054" spans="1:5" x14ac:dyDescent="0.25">
      <c r="A1054">
        <v>1077</v>
      </c>
      <c r="C1054" s="3">
        <v>2</v>
      </c>
      <c r="E1054" s="4">
        <v>4</v>
      </c>
    </row>
    <row r="1055" spans="1:5" x14ac:dyDescent="0.25">
      <c r="A1055">
        <v>1078</v>
      </c>
      <c r="C1055" s="3">
        <v>2</v>
      </c>
      <c r="D1055" s="5">
        <v>3</v>
      </c>
      <c r="E1055" s="4">
        <v>4</v>
      </c>
    </row>
    <row r="1056" spans="1:5" x14ac:dyDescent="0.25">
      <c r="A1056">
        <v>1079</v>
      </c>
      <c r="C1056" s="3">
        <v>2</v>
      </c>
      <c r="D1056" s="5">
        <v>3</v>
      </c>
      <c r="E1056" s="4">
        <v>4</v>
      </c>
    </row>
    <row r="1057" spans="1:5" x14ac:dyDescent="0.25">
      <c r="A1057">
        <v>1080</v>
      </c>
      <c r="C1057" s="3">
        <v>2</v>
      </c>
      <c r="D1057" s="5">
        <v>3</v>
      </c>
      <c r="E1057" s="4">
        <v>4</v>
      </c>
    </row>
    <row r="1058" spans="1:5" x14ac:dyDescent="0.25">
      <c r="A1058">
        <v>1081</v>
      </c>
      <c r="C1058" s="3">
        <v>2</v>
      </c>
      <c r="D1058" s="5">
        <v>3</v>
      </c>
      <c r="E1058" s="4">
        <v>4</v>
      </c>
    </row>
    <row r="1059" spans="1:5" x14ac:dyDescent="0.25">
      <c r="A1059">
        <v>1082</v>
      </c>
      <c r="C1059" s="3">
        <v>2</v>
      </c>
      <c r="D1059" s="5">
        <v>3</v>
      </c>
      <c r="E1059" s="4">
        <v>4</v>
      </c>
    </row>
    <row r="1060" spans="1:5" x14ac:dyDescent="0.25">
      <c r="A1060">
        <v>1083</v>
      </c>
      <c r="C1060" s="3">
        <v>2</v>
      </c>
      <c r="D1060" s="5">
        <v>3</v>
      </c>
      <c r="E1060" s="4">
        <v>4</v>
      </c>
    </row>
    <row r="1061" spans="1:5" x14ac:dyDescent="0.25">
      <c r="A1061">
        <v>1084</v>
      </c>
      <c r="C1061" s="3">
        <v>2</v>
      </c>
      <c r="D1061" s="5">
        <v>3</v>
      </c>
      <c r="E1061" s="4">
        <v>4</v>
      </c>
    </row>
    <row r="1062" spans="1:5" x14ac:dyDescent="0.25">
      <c r="A1062">
        <v>1085</v>
      </c>
      <c r="C1062" s="3">
        <v>2</v>
      </c>
      <c r="D1062" s="5">
        <v>3</v>
      </c>
      <c r="E1062" s="4">
        <v>4</v>
      </c>
    </row>
    <row r="1063" spans="1:5" x14ac:dyDescent="0.25">
      <c r="A1063">
        <v>1086</v>
      </c>
      <c r="B1063" s="2">
        <v>1</v>
      </c>
      <c r="C1063" s="3">
        <v>2</v>
      </c>
      <c r="D1063" s="5">
        <v>3</v>
      </c>
      <c r="E1063" s="4">
        <v>4</v>
      </c>
    </row>
    <row r="1064" spans="1:5" x14ac:dyDescent="0.25">
      <c r="A1064">
        <v>1087</v>
      </c>
      <c r="B1064" s="2">
        <v>1</v>
      </c>
      <c r="C1064" s="3">
        <v>2</v>
      </c>
      <c r="D1064" s="5">
        <v>3</v>
      </c>
    </row>
    <row r="1065" spans="1:5" x14ac:dyDescent="0.25">
      <c r="A1065">
        <v>1088</v>
      </c>
      <c r="B1065" s="2">
        <v>1</v>
      </c>
      <c r="C1065" s="3">
        <v>2</v>
      </c>
      <c r="D1065" s="5">
        <v>3</v>
      </c>
    </row>
    <row r="1066" spans="1:5" x14ac:dyDescent="0.25">
      <c r="A1066">
        <v>1089</v>
      </c>
      <c r="B1066" s="2">
        <v>1</v>
      </c>
      <c r="C1066" s="3">
        <v>2</v>
      </c>
      <c r="D1066" s="5">
        <v>3</v>
      </c>
    </row>
    <row r="1067" spans="1:5" x14ac:dyDescent="0.25">
      <c r="A1067">
        <v>1090</v>
      </c>
      <c r="B1067" s="2">
        <v>1</v>
      </c>
      <c r="C1067" s="3">
        <v>2</v>
      </c>
      <c r="D1067" s="5">
        <v>3</v>
      </c>
    </row>
    <row r="1068" spans="1:5" x14ac:dyDescent="0.25">
      <c r="A1068">
        <v>1091</v>
      </c>
      <c r="B1068" s="2">
        <v>1</v>
      </c>
      <c r="C1068" s="3">
        <v>2</v>
      </c>
      <c r="D1068" s="5">
        <v>3</v>
      </c>
    </row>
    <row r="1069" spans="1:5" x14ac:dyDescent="0.25">
      <c r="A1069">
        <v>1092</v>
      </c>
      <c r="B1069" s="2">
        <v>1</v>
      </c>
      <c r="C1069" s="3">
        <v>2</v>
      </c>
      <c r="D1069" s="5">
        <v>3</v>
      </c>
    </row>
    <row r="1070" spans="1:5" x14ac:dyDescent="0.25">
      <c r="A1070">
        <v>1093</v>
      </c>
      <c r="B1070" s="2">
        <v>1</v>
      </c>
      <c r="D1070" s="5">
        <v>3</v>
      </c>
    </row>
    <row r="1071" spans="1:5" x14ac:dyDescent="0.25">
      <c r="A1071">
        <v>1094</v>
      </c>
      <c r="B1071" s="2">
        <v>1</v>
      </c>
      <c r="D1071" s="5">
        <v>3</v>
      </c>
    </row>
    <row r="1072" spans="1:5" x14ac:dyDescent="0.25">
      <c r="A1072">
        <v>1095</v>
      </c>
      <c r="B1072" s="2">
        <v>1</v>
      </c>
      <c r="D1072" s="5">
        <v>3</v>
      </c>
    </row>
    <row r="1073" spans="1:8" x14ac:dyDescent="0.25">
      <c r="A1073">
        <v>1096</v>
      </c>
      <c r="B1073" s="2">
        <v>1</v>
      </c>
      <c r="D1073" s="5">
        <v>3</v>
      </c>
    </row>
    <row r="1074" spans="1:8" x14ac:dyDescent="0.25">
      <c r="A1074">
        <v>1097</v>
      </c>
      <c r="B1074" s="2">
        <v>1</v>
      </c>
      <c r="D1074" s="5">
        <v>3</v>
      </c>
    </row>
    <row r="1075" spans="1:8" x14ac:dyDescent="0.25">
      <c r="A1075">
        <v>1098</v>
      </c>
      <c r="B1075" s="2">
        <v>1</v>
      </c>
      <c r="D1075" s="5">
        <v>3</v>
      </c>
    </row>
    <row r="1076" spans="1:8" x14ac:dyDescent="0.25">
      <c r="A1076">
        <v>1099</v>
      </c>
      <c r="B1076" s="2">
        <v>1</v>
      </c>
      <c r="D1076" s="5">
        <v>3</v>
      </c>
    </row>
    <row r="1077" spans="1:8" x14ac:dyDescent="0.25">
      <c r="A1077">
        <v>1100</v>
      </c>
      <c r="B1077" s="2">
        <v>1</v>
      </c>
      <c r="D1077" s="5">
        <v>3</v>
      </c>
    </row>
    <row r="1078" spans="1:8" x14ac:dyDescent="0.25">
      <c r="A1078">
        <v>1101</v>
      </c>
      <c r="B1078" s="2">
        <v>1</v>
      </c>
      <c r="D1078" s="5">
        <v>3</v>
      </c>
    </row>
    <row r="1079" spans="1:8" x14ac:dyDescent="0.25">
      <c r="A1079">
        <v>1102</v>
      </c>
      <c r="B1079" s="2">
        <v>1</v>
      </c>
      <c r="D1079" s="5">
        <v>3</v>
      </c>
    </row>
    <row r="1080" spans="1:8" x14ac:dyDescent="0.25">
      <c r="A1080">
        <v>1103</v>
      </c>
      <c r="B1080" s="2">
        <v>1</v>
      </c>
      <c r="C1080" s="3">
        <v>2</v>
      </c>
      <c r="D1080" s="5">
        <v>3</v>
      </c>
    </row>
    <row r="1081" spans="1:8" x14ac:dyDescent="0.25">
      <c r="A1081">
        <v>1104</v>
      </c>
      <c r="B1081" s="2">
        <v>1</v>
      </c>
      <c r="C1081" s="3">
        <v>2</v>
      </c>
      <c r="D1081" s="5">
        <v>3</v>
      </c>
      <c r="E1081" s="6"/>
      <c r="H1081" s="4" t="s">
        <v>233</v>
      </c>
    </row>
    <row r="1082" spans="1:8" x14ac:dyDescent="0.25">
      <c r="A1082">
        <v>1105</v>
      </c>
      <c r="B1082" s="2">
        <v>1</v>
      </c>
      <c r="C1082" s="3">
        <v>2</v>
      </c>
      <c r="D1082" s="5">
        <v>3</v>
      </c>
      <c r="E1082" s="6"/>
      <c r="H1082" s="4" t="s">
        <v>233</v>
      </c>
    </row>
    <row r="1083" spans="1:8" x14ac:dyDescent="0.25">
      <c r="A1083">
        <v>1106</v>
      </c>
      <c r="B1083" s="2">
        <v>1</v>
      </c>
      <c r="C1083" s="3">
        <v>2</v>
      </c>
      <c r="D1083" s="5">
        <v>3</v>
      </c>
      <c r="E1083" s="6"/>
      <c r="H1083" s="4" t="s">
        <v>233</v>
      </c>
    </row>
    <row r="1084" spans="1:8" x14ac:dyDescent="0.25">
      <c r="A1084">
        <v>1107</v>
      </c>
      <c r="B1084" s="2">
        <v>1</v>
      </c>
      <c r="C1084" s="3">
        <v>2</v>
      </c>
      <c r="E1084" s="6"/>
      <c r="H1084" s="4" t="s">
        <v>233</v>
      </c>
    </row>
    <row r="1085" spans="1:8" x14ac:dyDescent="0.25">
      <c r="A1085">
        <v>1108</v>
      </c>
      <c r="B1085" s="2">
        <v>1</v>
      </c>
      <c r="C1085" s="3">
        <v>2</v>
      </c>
      <c r="E1085" s="6"/>
      <c r="H1085" s="4" t="s">
        <v>233</v>
      </c>
    </row>
    <row r="1086" spans="1:8" x14ac:dyDescent="0.25">
      <c r="A1086">
        <v>1109</v>
      </c>
      <c r="B1086" s="2">
        <v>1</v>
      </c>
      <c r="C1086" s="3">
        <v>2</v>
      </c>
      <c r="E1086" s="6"/>
      <c r="H1086" s="4" t="s">
        <v>233</v>
      </c>
    </row>
    <row r="1087" spans="1:8" x14ac:dyDescent="0.25">
      <c r="A1087">
        <v>1110</v>
      </c>
      <c r="B1087" s="2">
        <v>1</v>
      </c>
      <c r="C1087" s="3">
        <v>2</v>
      </c>
      <c r="E1087" s="6"/>
      <c r="H1087" s="4" t="s">
        <v>233</v>
      </c>
    </row>
    <row r="1088" spans="1:8" x14ac:dyDescent="0.25">
      <c r="A1088">
        <v>1111</v>
      </c>
      <c r="B1088" s="2">
        <v>1</v>
      </c>
      <c r="C1088" s="3">
        <v>2</v>
      </c>
      <c r="E1088" s="6"/>
      <c r="H1088" s="4" t="s">
        <v>233</v>
      </c>
    </row>
    <row r="1089" spans="1:8" x14ac:dyDescent="0.25">
      <c r="A1089">
        <v>1112</v>
      </c>
      <c r="B1089" s="2">
        <v>1</v>
      </c>
      <c r="C1089" s="3">
        <v>2</v>
      </c>
      <c r="E1089" s="6"/>
      <c r="H1089" s="4" t="s">
        <v>233</v>
      </c>
    </row>
    <row r="1090" spans="1:8" x14ac:dyDescent="0.25">
      <c r="A1090">
        <v>1113</v>
      </c>
      <c r="C1090" s="3">
        <v>2</v>
      </c>
      <c r="E1090" s="6"/>
      <c r="H1090" s="4" t="s">
        <v>233</v>
      </c>
    </row>
    <row r="1091" spans="1:8" x14ac:dyDescent="0.25">
      <c r="A1091">
        <v>1114</v>
      </c>
      <c r="C1091" s="3">
        <v>2</v>
      </c>
      <c r="E1091" s="6"/>
      <c r="H1091" s="4" t="s">
        <v>233</v>
      </c>
    </row>
    <row r="1092" spans="1:8" x14ac:dyDescent="0.25">
      <c r="A1092">
        <v>1115</v>
      </c>
      <c r="C1092" s="3">
        <v>2</v>
      </c>
      <c r="E1092" s="6"/>
      <c r="H1092" s="4" t="s">
        <v>233</v>
      </c>
    </row>
    <row r="1093" spans="1:8" x14ac:dyDescent="0.25">
      <c r="A1093">
        <v>1116</v>
      </c>
      <c r="C1093" s="3">
        <v>2</v>
      </c>
      <c r="E1093" s="6"/>
      <c r="H1093" s="4" t="s">
        <v>233</v>
      </c>
    </row>
    <row r="1094" spans="1:8" x14ac:dyDescent="0.25">
      <c r="A1094">
        <v>1117</v>
      </c>
      <c r="C1094" s="3">
        <v>2</v>
      </c>
      <c r="E1094" s="6"/>
      <c r="H1094" s="4" t="s">
        <v>233</v>
      </c>
    </row>
    <row r="1095" spans="1:8" x14ac:dyDescent="0.25">
      <c r="A1095">
        <v>1118</v>
      </c>
      <c r="C1095" s="3">
        <v>2</v>
      </c>
      <c r="E1095" s="6"/>
      <c r="H1095" s="4" t="s">
        <v>233</v>
      </c>
    </row>
    <row r="1096" spans="1:8" x14ac:dyDescent="0.25">
      <c r="A1096">
        <v>1119</v>
      </c>
      <c r="C1096" s="3">
        <v>2</v>
      </c>
      <c r="E1096" s="6"/>
      <c r="H1096" s="4" t="s">
        <v>233</v>
      </c>
    </row>
    <row r="1097" spans="1:8" x14ac:dyDescent="0.25">
      <c r="A1097">
        <v>1120</v>
      </c>
      <c r="B1097" s="2">
        <v>1</v>
      </c>
      <c r="C1097" s="3">
        <v>2</v>
      </c>
      <c r="E1097" s="6"/>
      <c r="H1097" s="4" t="s">
        <v>233</v>
      </c>
    </row>
    <row r="1098" spans="1:8" x14ac:dyDescent="0.25">
      <c r="A1098">
        <v>1121</v>
      </c>
      <c r="B1098" s="2">
        <v>1</v>
      </c>
      <c r="C1098" s="3">
        <v>2</v>
      </c>
      <c r="E1098" s="6"/>
      <c r="H1098" s="4" t="s">
        <v>233</v>
      </c>
    </row>
    <row r="1099" spans="1:8" x14ac:dyDescent="0.25">
      <c r="A1099">
        <v>1122</v>
      </c>
      <c r="B1099" s="2">
        <v>1</v>
      </c>
      <c r="C1099" s="3">
        <v>2</v>
      </c>
      <c r="E1099" s="6"/>
      <c r="H1099" s="4" t="s">
        <v>233</v>
      </c>
    </row>
    <row r="1100" spans="1:8" x14ac:dyDescent="0.25">
      <c r="A1100">
        <v>1123</v>
      </c>
      <c r="B1100" s="2">
        <v>1</v>
      </c>
      <c r="C1100" s="3">
        <v>2</v>
      </c>
      <c r="D1100" s="6"/>
      <c r="E1100" s="6"/>
      <c r="G1100" s="5" t="s">
        <v>234</v>
      </c>
      <c r="H1100" s="4" t="s">
        <v>233</v>
      </c>
    </row>
    <row r="1101" spans="1:8" x14ac:dyDescent="0.25">
      <c r="A1101">
        <v>1124</v>
      </c>
      <c r="B1101" s="2">
        <v>1</v>
      </c>
      <c r="C1101" s="3">
        <v>2</v>
      </c>
      <c r="D1101" s="6"/>
      <c r="E1101" s="6"/>
      <c r="G1101" s="5" t="s">
        <v>234</v>
      </c>
      <c r="H1101" s="4" t="s">
        <v>233</v>
      </c>
    </row>
    <row r="1102" spans="1:8" x14ac:dyDescent="0.25">
      <c r="A1102">
        <v>1125</v>
      </c>
      <c r="B1102" s="2">
        <v>1</v>
      </c>
      <c r="C1102" s="3">
        <v>2</v>
      </c>
      <c r="D1102" s="6"/>
      <c r="E1102" s="6"/>
      <c r="G1102" s="5" t="s">
        <v>234</v>
      </c>
      <c r="H1102" s="4" t="s">
        <v>233</v>
      </c>
    </row>
    <row r="1103" spans="1:8" x14ac:dyDescent="0.25">
      <c r="A1103">
        <v>1126</v>
      </c>
      <c r="B1103" s="2">
        <v>1</v>
      </c>
      <c r="C1103" s="3">
        <v>2</v>
      </c>
      <c r="D1103" s="6"/>
      <c r="E1103" s="6"/>
      <c r="G1103" s="5" t="s">
        <v>234</v>
      </c>
      <c r="H1103" s="4" t="s">
        <v>233</v>
      </c>
    </row>
    <row r="1104" spans="1:8" x14ac:dyDescent="0.25">
      <c r="A1104">
        <v>1127</v>
      </c>
      <c r="B1104" s="2">
        <v>1</v>
      </c>
      <c r="C1104" s="3">
        <v>2</v>
      </c>
      <c r="D1104" s="6"/>
      <c r="E1104" s="6"/>
      <c r="G1104" s="5" t="s">
        <v>234</v>
      </c>
      <c r="H1104" s="4" t="s">
        <v>233</v>
      </c>
    </row>
    <row r="1105" spans="1:8" x14ac:dyDescent="0.25">
      <c r="A1105">
        <v>1128</v>
      </c>
      <c r="B1105" s="2">
        <v>1</v>
      </c>
      <c r="C1105" s="3">
        <v>2</v>
      </c>
      <c r="D1105" s="6"/>
      <c r="E1105" s="6"/>
      <c r="G1105" s="5" t="s">
        <v>234</v>
      </c>
      <c r="H1105" s="4" t="s">
        <v>233</v>
      </c>
    </row>
    <row r="1106" spans="1:8" x14ac:dyDescent="0.25">
      <c r="A1106">
        <v>1129</v>
      </c>
      <c r="B1106" s="2">
        <v>1</v>
      </c>
      <c r="C1106" s="3">
        <v>2</v>
      </c>
      <c r="D1106" s="6"/>
      <c r="E1106" s="6"/>
      <c r="G1106" s="5" t="s">
        <v>234</v>
      </c>
      <c r="H1106" s="4" t="s">
        <v>233</v>
      </c>
    </row>
    <row r="1107" spans="1:8" x14ac:dyDescent="0.25">
      <c r="A1107">
        <v>1130</v>
      </c>
      <c r="B1107" s="2">
        <v>1</v>
      </c>
      <c r="C1107" s="3">
        <v>2</v>
      </c>
      <c r="D1107" s="6"/>
      <c r="E1107" s="6"/>
      <c r="G1107" s="5" t="s">
        <v>234</v>
      </c>
      <c r="H1107" s="4" t="s">
        <v>233</v>
      </c>
    </row>
    <row r="1108" spans="1:8" x14ac:dyDescent="0.25">
      <c r="A1108">
        <v>1131</v>
      </c>
      <c r="B1108" s="2">
        <v>1</v>
      </c>
      <c r="C1108" s="3">
        <v>2</v>
      </c>
      <c r="D1108" s="6"/>
      <c r="E1108" s="6"/>
      <c r="G1108" s="5" t="s">
        <v>234</v>
      </c>
      <c r="H1108" s="4" t="s">
        <v>233</v>
      </c>
    </row>
    <row r="1109" spans="1:8" x14ac:dyDescent="0.25">
      <c r="A1109">
        <v>1132</v>
      </c>
      <c r="B1109" s="2">
        <v>1</v>
      </c>
      <c r="C1109" s="3">
        <v>2</v>
      </c>
      <c r="D1109" s="6"/>
      <c r="E1109" s="6"/>
      <c r="G1109" s="5" t="s">
        <v>234</v>
      </c>
      <c r="H1109" s="4" t="s">
        <v>233</v>
      </c>
    </row>
    <row r="1110" spans="1:8" x14ac:dyDescent="0.25">
      <c r="A1110">
        <v>1133</v>
      </c>
      <c r="B1110" s="2">
        <v>1</v>
      </c>
      <c r="C1110" s="3">
        <v>2</v>
      </c>
      <c r="D1110" s="6"/>
      <c r="E1110" s="6"/>
      <c r="G1110" s="5" t="s">
        <v>234</v>
      </c>
      <c r="H1110" s="4" t="s">
        <v>233</v>
      </c>
    </row>
    <row r="1111" spans="1:8" x14ac:dyDescent="0.25">
      <c r="A1111">
        <v>1134</v>
      </c>
      <c r="B1111" s="2">
        <v>1</v>
      </c>
      <c r="C1111" s="3">
        <v>2</v>
      </c>
      <c r="D1111" s="6"/>
      <c r="E1111" s="6"/>
      <c r="G1111" s="5" t="s">
        <v>234</v>
      </c>
      <c r="H1111" s="4" t="s">
        <v>233</v>
      </c>
    </row>
    <row r="1112" spans="1:8" x14ac:dyDescent="0.25">
      <c r="A1112">
        <v>1135</v>
      </c>
      <c r="B1112" s="2">
        <v>1</v>
      </c>
      <c r="C1112" s="3">
        <v>2</v>
      </c>
      <c r="D1112" s="6"/>
      <c r="E1112" s="6"/>
      <c r="G1112" s="5" t="s">
        <v>234</v>
      </c>
      <c r="H1112" s="4" t="s">
        <v>233</v>
      </c>
    </row>
    <row r="1113" spans="1:8" x14ac:dyDescent="0.25">
      <c r="A1113">
        <v>1136</v>
      </c>
      <c r="B1113" s="2">
        <v>1</v>
      </c>
      <c r="C1113" s="3">
        <v>2</v>
      </c>
      <c r="D1113" s="6"/>
      <c r="E1113" s="6"/>
      <c r="G1113" s="5" t="s">
        <v>234</v>
      </c>
      <c r="H1113" s="4" t="s">
        <v>233</v>
      </c>
    </row>
    <row r="1114" spans="1:8" x14ac:dyDescent="0.25">
      <c r="A1114">
        <v>1137</v>
      </c>
      <c r="B1114" s="2">
        <v>1</v>
      </c>
      <c r="D1114" s="6"/>
      <c r="E1114" s="6"/>
      <c r="G1114" s="5" t="s">
        <v>234</v>
      </c>
      <c r="H1114" s="4" t="s">
        <v>233</v>
      </c>
    </row>
    <row r="1115" spans="1:8" x14ac:dyDescent="0.25">
      <c r="A1115">
        <v>1138</v>
      </c>
      <c r="B1115" s="2">
        <v>1</v>
      </c>
      <c r="D1115" s="6"/>
      <c r="E1115" s="6"/>
      <c r="G1115" s="5" t="s">
        <v>234</v>
      </c>
      <c r="H1115" s="4" t="s">
        <v>233</v>
      </c>
    </row>
    <row r="1116" spans="1:8" x14ac:dyDescent="0.25">
      <c r="A1116">
        <v>1139</v>
      </c>
      <c r="B1116" s="2">
        <v>1</v>
      </c>
      <c r="D1116" s="6"/>
      <c r="G1116" s="5" t="s">
        <v>234</v>
      </c>
    </row>
    <row r="1117" spans="1:8" x14ac:dyDescent="0.25">
      <c r="A1117">
        <v>1140</v>
      </c>
      <c r="B1117" s="2">
        <v>1</v>
      </c>
      <c r="D1117" s="6"/>
      <c r="G1117" s="5" t="s">
        <v>234</v>
      </c>
    </row>
    <row r="1118" spans="1:8" x14ac:dyDescent="0.25">
      <c r="A1118">
        <v>1141</v>
      </c>
      <c r="B1118" s="2">
        <v>1</v>
      </c>
      <c r="D1118" s="6"/>
      <c r="G1118" s="5" t="s">
        <v>234</v>
      </c>
    </row>
    <row r="1119" spans="1:8" x14ac:dyDescent="0.25">
      <c r="A1119">
        <v>1142</v>
      </c>
      <c r="B1119" s="2">
        <v>1</v>
      </c>
      <c r="D1119" s="6"/>
      <c r="G1119" s="5" t="s">
        <v>234</v>
      </c>
    </row>
    <row r="1120" spans="1:8" x14ac:dyDescent="0.25">
      <c r="A1120">
        <v>1143</v>
      </c>
      <c r="B1120" s="2">
        <v>1</v>
      </c>
      <c r="C1120" s="3">
        <v>2</v>
      </c>
      <c r="D1120" s="6"/>
      <c r="G1120" s="5" t="s">
        <v>234</v>
      </c>
    </row>
    <row r="1121" spans="1:7" x14ac:dyDescent="0.25">
      <c r="A1121">
        <v>1144</v>
      </c>
      <c r="B1121" s="2">
        <v>1</v>
      </c>
      <c r="C1121" s="3">
        <v>2</v>
      </c>
      <c r="D1121" s="6"/>
      <c r="G1121" s="5" t="s">
        <v>234</v>
      </c>
    </row>
    <row r="1122" spans="1:7" x14ac:dyDescent="0.25">
      <c r="A1122">
        <v>1145</v>
      </c>
      <c r="B1122" s="2">
        <v>1</v>
      </c>
      <c r="C1122" s="3">
        <v>2</v>
      </c>
      <c r="D1122" s="6"/>
      <c r="G1122" s="5" t="s">
        <v>234</v>
      </c>
    </row>
    <row r="1123" spans="1:7" x14ac:dyDescent="0.25">
      <c r="A1123">
        <v>1146</v>
      </c>
      <c r="B1123" s="2">
        <v>1</v>
      </c>
      <c r="C1123" s="3">
        <v>2</v>
      </c>
      <c r="D1123" s="6"/>
      <c r="G1123" s="5" t="s">
        <v>234</v>
      </c>
    </row>
    <row r="1124" spans="1:7" x14ac:dyDescent="0.25">
      <c r="A1124">
        <v>1147</v>
      </c>
      <c r="B1124" s="2">
        <v>1</v>
      </c>
      <c r="C1124" s="3">
        <v>2</v>
      </c>
      <c r="D1124" s="6"/>
      <c r="G1124" s="5" t="s">
        <v>234</v>
      </c>
    </row>
    <row r="1125" spans="1:7" x14ac:dyDescent="0.25">
      <c r="A1125">
        <v>1148</v>
      </c>
      <c r="B1125" s="2">
        <v>1</v>
      </c>
      <c r="C1125" s="3">
        <v>2</v>
      </c>
      <c r="D1125" s="6"/>
      <c r="G1125" s="5" t="s">
        <v>234</v>
      </c>
    </row>
    <row r="1126" spans="1:7" x14ac:dyDescent="0.25">
      <c r="A1126">
        <v>1149</v>
      </c>
      <c r="B1126" s="2">
        <v>1</v>
      </c>
      <c r="C1126" s="3">
        <v>2</v>
      </c>
      <c r="D1126" s="6"/>
      <c r="E1126" s="4">
        <v>4</v>
      </c>
      <c r="G1126" s="5" t="s">
        <v>234</v>
      </c>
    </row>
    <row r="1127" spans="1:7" x14ac:dyDescent="0.25">
      <c r="A1127">
        <v>1150</v>
      </c>
      <c r="B1127" s="2">
        <v>1</v>
      </c>
      <c r="C1127" s="3">
        <v>2</v>
      </c>
      <c r="D1127" s="6"/>
      <c r="E1127" s="4">
        <v>4</v>
      </c>
      <c r="G1127" s="5" t="s">
        <v>234</v>
      </c>
    </row>
    <row r="1128" spans="1:7" x14ac:dyDescent="0.25">
      <c r="A1128">
        <v>1151</v>
      </c>
      <c r="B1128" s="2">
        <v>1</v>
      </c>
      <c r="C1128" s="3">
        <v>2</v>
      </c>
      <c r="D1128" s="6"/>
      <c r="E1128" s="4">
        <v>4</v>
      </c>
      <c r="G1128" s="5" t="s">
        <v>234</v>
      </c>
    </row>
    <row r="1129" spans="1:7" x14ac:dyDescent="0.25">
      <c r="A1129">
        <v>1152</v>
      </c>
      <c r="B1129" s="2">
        <v>1</v>
      </c>
      <c r="C1129" s="3">
        <v>2</v>
      </c>
      <c r="D1129" s="6"/>
      <c r="E1129" s="4">
        <v>4</v>
      </c>
      <c r="G1129" s="5" t="s">
        <v>234</v>
      </c>
    </row>
    <row r="1130" spans="1:7" x14ac:dyDescent="0.25">
      <c r="A1130">
        <v>1153</v>
      </c>
      <c r="B1130" s="2">
        <v>1</v>
      </c>
      <c r="C1130" s="3">
        <v>2</v>
      </c>
      <c r="D1130" s="6"/>
      <c r="E1130" s="4">
        <v>4</v>
      </c>
      <c r="G1130" s="5" t="s">
        <v>234</v>
      </c>
    </row>
    <row r="1131" spans="1:7" x14ac:dyDescent="0.25">
      <c r="A1131">
        <v>1154</v>
      </c>
      <c r="B1131" s="2">
        <v>1</v>
      </c>
      <c r="C1131" s="3">
        <v>2</v>
      </c>
      <c r="D1131" s="6"/>
      <c r="E1131" s="4">
        <v>4</v>
      </c>
      <c r="G1131" s="5" t="s">
        <v>234</v>
      </c>
    </row>
    <row r="1132" spans="1:7" x14ac:dyDescent="0.25">
      <c r="A1132">
        <v>1155</v>
      </c>
      <c r="B1132" s="2">
        <v>1</v>
      </c>
      <c r="C1132" s="3">
        <v>2</v>
      </c>
      <c r="D1132" s="6"/>
      <c r="E1132" s="4">
        <v>4</v>
      </c>
      <c r="G1132" s="5" t="s">
        <v>234</v>
      </c>
    </row>
    <row r="1133" spans="1:7" x14ac:dyDescent="0.25">
      <c r="A1133">
        <v>1156</v>
      </c>
      <c r="B1133" s="2">
        <v>1</v>
      </c>
      <c r="C1133" s="3">
        <v>2</v>
      </c>
      <c r="D1133" s="6"/>
      <c r="E1133" s="4">
        <v>4</v>
      </c>
      <c r="G1133" s="5" t="s">
        <v>234</v>
      </c>
    </row>
    <row r="1134" spans="1:7" x14ac:dyDescent="0.25">
      <c r="A1134">
        <v>1157</v>
      </c>
      <c r="B1134" s="2">
        <v>1</v>
      </c>
      <c r="C1134" s="3">
        <v>2</v>
      </c>
      <c r="D1134" s="6"/>
      <c r="E1134" s="4">
        <v>4</v>
      </c>
      <c r="G1134" s="5" t="s">
        <v>234</v>
      </c>
    </row>
    <row r="1135" spans="1:7" x14ac:dyDescent="0.25">
      <c r="A1135">
        <v>1158</v>
      </c>
      <c r="B1135" s="2">
        <v>1</v>
      </c>
      <c r="C1135" s="3">
        <v>2</v>
      </c>
      <c r="D1135" s="6"/>
      <c r="E1135" s="4">
        <v>4</v>
      </c>
      <c r="G1135" s="5" t="s">
        <v>234</v>
      </c>
    </row>
    <row r="1136" spans="1:7" x14ac:dyDescent="0.25">
      <c r="A1136">
        <v>1159</v>
      </c>
      <c r="B1136" s="2">
        <v>1</v>
      </c>
      <c r="C1136" s="3">
        <v>2</v>
      </c>
      <c r="D1136" s="6"/>
      <c r="E1136" s="4">
        <v>4</v>
      </c>
      <c r="G1136" s="5" t="s">
        <v>234</v>
      </c>
    </row>
    <row r="1137" spans="1:7" x14ac:dyDescent="0.25">
      <c r="A1137">
        <v>1160</v>
      </c>
      <c r="B1137" s="2">
        <v>1</v>
      </c>
      <c r="C1137" s="3">
        <v>2</v>
      </c>
      <c r="D1137" s="6"/>
      <c r="E1137" s="4">
        <v>4</v>
      </c>
      <c r="G1137" s="5" t="s">
        <v>234</v>
      </c>
    </row>
    <row r="1138" spans="1:7" x14ac:dyDescent="0.25">
      <c r="A1138">
        <v>1161</v>
      </c>
      <c r="B1138" s="2">
        <v>1</v>
      </c>
      <c r="C1138" s="3">
        <v>2</v>
      </c>
      <c r="E1138" s="4">
        <v>4</v>
      </c>
    </row>
    <row r="1139" spans="1:7" x14ac:dyDescent="0.25">
      <c r="A1139">
        <v>1162</v>
      </c>
      <c r="B1139" s="2">
        <v>1</v>
      </c>
      <c r="C1139" s="3">
        <v>2</v>
      </c>
      <c r="E1139" s="4">
        <v>4</v>
      </c>
    </row>
    <row r="1140" spans="1:7" x14ac:dyDescent="0.25">
      <c r="A1140">
        <v>1163</v>
      </c>
      <c r="C1140" s="3">
        <v>2</v>
      </c>
      <c r="E1140" s="4">
        <v>4</v>
      </c>
    </row>
    <row r="1141" spans="1:7" x14ac:dyDescent="0.25">
      <c r="A1141">
        <v>1164</v>
      </c>
      <c r="C1141" s="3">
        <v>2</v>
      </c>
      <c r="E1141" s="4">
        <v>4</v>
      </c>
    </row>
    <row r="1142" spans="1:7" x14ac:dyDescent="0.25">
      <c r="A1142">
        <v>1165</v>
      </c>
      <c r="C1142" s="3">
        <v>2</v>
      </c>
      <c r="E1142" s="4">
        <v>4</v>
      </c>
    </row>
    <row r="1143" spans="1:7" x14ac:dyDescent="0.25">
      <c r="A1143">
        <v>1166</v>
      </c>
      <c r="C1143" s="3">
        <v>2</v>
      </c>
      <c r="E1143" s="4">
        <v>4</v>
      </c>
    </row>
    <row r="1144" spans="1:7" x14ac:dyDescent="0.25">
      <c r="A1144">
        <v>1167</v>
      </c>
      <c r="C1144" s="3">
        <v>2</v>
      </c>
      <c r="E1144" s="4">
        <v>4</v>
      </c>
    </row>
    <row r="1145" spans="1:7" x14ac:dyDescent="0.25">
      <c r="A1145">
        <v>1168</v>
      </c>
      <c r="C1145" s="3">
        <v>2</v>
      </c>
      <c r="E1145" s="4">
        <v>4</v>
      </c>
    </row>
    <row r="1146" spans="1:7" x14ac:dyDescent="0.25">
      <c r="A1146">
        <v>1169</v>
      </c>
      <c r="C1146" s="3">
        <v>2</v>
      </c>
      <c r="E1146" s="4">
        <v>4</v>
      </c>
    </row>
    <row r="1147" spans="1:7" x14ac:dyDescent="0.25">
      <c r="A1147">
        <v>1170</v>
      </c>
      <c r="C1147" s="3">
        <v>2</v>
      </c>
      <c r="E1147" s="4">
        <v>4</v>
      </c>
    </row>
    <row r="1148" spans="1:7" x14ac:dyDescent="0.25">
      <c r="A1148">
        <v>1171</v>
      </c>
      <c r="C1148" s="3">
        <v>2</v>
      </c>
      <c r="E1148" s="4">
        <v>4</v>
      </c>
    </row>
    <row r="1149" spans="1:7" x14ac:dyDescent="0.25">
      <c r="A1149">
        <v>1172</v>
      </c>
      <c r="B1149" s="2">
        <v>1</v>
      </c>
      <c r="C1149" s="3">
        <v>2</v>
      </c>
      <c r="E1149" s="4">
        <v>4</v>
      </c>
    </row>
    <row r="1150" spans="1:7" x14ac:dyDescent="0.25">
      <c r="A1150">
        <v>1173</v>
      </c>
      <c r="B1150" s="2">
        <v>1</v>
      </c>
      <c r="C1150" s="3">
        <v>2</v>
      </c>
      <c r="E1150" s="4">
        <v>4</v>
      </c>
    </row>
    <row r="1151" spans="1:7" x14ac:dyDescent="0.25">
      <c r="A1151">
        <v>1174</v>
      </c>
      <c r="B1151" s="2">
        <v>1</v>
      </c>
      <c r="C1151" s="3">
        <v>2</v>
      </c>
      <c r="E1151" s="4">
        <v>4</v>
      </c>
    </row>
    <row r="1152" spans="1:7" x14ac:dyDescent="0.25">
      <c r="A1152">
        <v>1175</v>
      </c>
      <c r="B1152" s="2">
        <v>1</v>
      </c>
      <c r="C1152" s="3">
        <v>2</v>
      </c>
      <c r="E1152" s="4">
        <v>4</v>
      </c>
    </row>
    <row r="1153" spans="1:5" x14ac:dyDescent="0.25">
      <c r="A1153">
        <v>1176</v>
      </c>
      <c r="B1153" s="2">
        <v>1</v>
      </c>
      <c r="D1153" s="5">
        <v>3</v>
      </c>
      <c r="E1153" s="4">
        <v>4</v>
      </c>
    </row>
    <row r="1154" spans="1:5" x14ac:dyDescent="0.25">
      <c r="A1154">
        <v>1177</v>
      </c>
      <c r="B1154" s="2">
        <v>1</v>
      </c>
      <c r="D1154" s="5">
        <v>3</v>
      </c>
      <c r="E1154" s="4">
        <v>4</v>
      </c>
    </row>
    <row r="1155" spans="1:5" x14ac:dyDescent="0.25">
      <c r="A1155">
        <v>1178</v>
      </c>
      <c r="B1155" s="2">
        <v>1</v>
      </c>
      <c r="D1155" s="5">
        <v>3</v>
      </c>
      <c r="E1155" s="4">
        <v>4</v>
      </c>
    </row>
    <row r="1156" spans="1:5" x14ac:dyDescent="0.25">
      <c r="A1156">
        <v>1179</v>
      </c>
      <c r="B1156" s="2">
        <v>1</v>
      </c>
      <c r="D1156" s="5">
        <v>3</v>
      </c>
      <c r="E1156" s="4">
        <v>4</v>
      </c>
    </row>
    <row r="1157" spans="1:5" x14ac:dyDescent="0.25">
      <c r="A1157">
        <v>1180</v>
      </c>
      <c r="B1157" s="2">
        <v>1</v>
      </c>
      <c r="D1157" s="5">
        <v>3</v>
      </c>
      <c r="E1157" s="4">
        <v>4</v>
      </c>
    </row>
    <row r="1158" spans="1:5" x14ac:dyDescent="0.25">
      <c r="A1158">
        <v>1181</v>
      </c>
      <c r="B1158" s="2">
        <v>1</v>
      </c>
      <c r="D1158" s="5">
        <v>3</v>
      </c>
      <c r="E1158" s="4">
        <v>4</v>
      </c>
    </row>
    <row r="1159" spans="1:5" x14ac:dyDescent="0.25">
      <c r="A1159">
        <v>1182</v>
      </c>
      <c r="B1159" s="2">
        <v>1</v>
      </c>
      <c r="D1159" s="5">
        <v>3</v>
      </c>
      <c r="E1159" s="4">
        <v>4</v>
      </c>
    </row>
    <row r="1160" spans="1:5" x14ac:dyDescent="0.25">
      <c r="A1160">
        <v>1183</v>
      </c>
      <c r="B1160" s="2">
        <v>1</v>
      </c>
      <c r="D1160" s="5">
        <v>3</v>
      </c>
      <c r="E1160" s="4">
        <v>4</v>
      </c>
    </row>
    <row r="1161" spans="1:5" x14ac:dyDescent="0.25">
      <c r="A1161">
        <v>1184</v>
      </c>
      <c r="B1161" s="2">
        <v>1</v>
      </c>
      <c r="D1161" s="5">
        <v>3</v>
      </c>
      <c r="E1161" s="4">
        <v>4</v>
      </c>
    </row>
    <row r="1162" spans="1:5" x14ac:dyDescent="0.25">
      <c r="A1162">
        <v>1185</v>
      </c>
      <c r="B1162" s="2">
        <v>1</v>
      </c>
      <c r="D1162" s="5">
        <v>3</v>
      </c>
      <c r="E1162" s="4">
        <v>4</v>
      </c>
    </row>
    <row r="1163" spans="1:5" x14ac:dyDescent="0.25">
      <c r="A1163">
        <v>1186</v>
      </c>
      <c r="B1163" s="2">
        <v>1</v>
      </c>
      <c r="C1163" s="3">
        <v>2</v>
      </c>
      <c r="D1163" s="5">
        <v>3</v>
      </c>
      <c r="E1163" s="4">
        <v>4</v>
      </c>
    </row>
    <row r="1164" spans="1:5" x14ac:dyDescent="0.25">
      <c r="A1164">
        <v>1187</v>
      </c>
      <c r="B1164" s="2">
        <v>1</v>
      </c>
      <c r="C1164" s="3">
        <v>2</v>
      </c>
      <c r="D1164" s="5">
        <v>3</v>
      </c>
      <c r="E1164" s="4">
        <v>4</v>
      </c>
    </row>
    <row r="1165" spans="1:5" x14ac:dyDescent="0.25">
      <c r="A1165">
        <v>1188</v>
      </c>
      <c r="B1165" s="2">
        <v>1</v>
      </c>
      <c r="C1165" s="3">
        <v>2</v>
      </c>
      <c r="D1165" s="5">
        <v>3</v>
      </c>
      <c r="E1165" s="4">
        <v>4</v>
      </c>
    </row>
    <row r="1166" spans="1:5" x14ac:dyDescent="0.25">
      <c r="A1166">
        <v>1189</v>
      </c>
      <c r="B1166" s="2">
        <v>1</v>
      </c>
      <c r="C1166" s="3">
        <v>2</v>
      </c>
      <c r="D1166" s="5">
        <v>3</v>
      </c>
      <c r="E1166" s="4">
        <v>4</v>
      </c>
    </row>
    <row r="1167" spans="1:5" x14ac:dyDescent="0.25">
      <c r="A1167">
        <v>1190</v>
      </c>
      <c r="B1167" s="2">
        <v>1</v>
      </c>
      <c r="C1167" s="3">
        <v>2</v>
      </c>
      <c r="D1167" s="5">
        <v>3</v>
      </c>
      <c r="E1167" s="4">
        <v>4</v>
      </c>
    </row>
    <row r="1168" spans="1:5" x14ac:dyDescent="0.25">
      <c r="A1168">
        <v>1191</v>
      </c>
      <c r="B1168" s="2">
        <v>1</v>
      </c>
      <c r="C1168" s="3">
        <v>2</v>
      </c>
      <c r="D1168" s="5">
        <v>3</v>
      </c>
    </row>
    <row r="1169" spans="1:5" x14ac:dyDescent="0.25">
      <c r="A1169">
        <v>1192</v>
      </c>
      <c r="B1169" s="2">
        <v>1</v>
      </c>
      <c r="C1169" s="3">
        <v>2</v>
      </c>
      <c r="D1169" s="5">
        <v>3</v>
      </c>
    </row>
    <row r="1170" spans="1:5" x14ac:dyDescent="0.25">
      <c r="A1170">
        <v>1193</v>
      </c>
      <c r="B1170" s="2">
        <v>1</v>
      </c>
      <c r="C1170" s="3">
        <v>2</v>
      </c>
      <c r="D1170" s="5">
        <v>3</v>
      </c>
    </row>
    <row r="1171" spans="1:5" x14ac:dyDescent="0.25">
      <c r="A1171">
        <v>1194</v>
      </c>
      <c r="C1171" s="3">
        <v>2</v>
      </c>
      <c r="D1171" s="5">
        <v>3</v>
      </c>
    </row>
    <row r="1172" spans="1:5" x14ac:dyDescent="0.25">
      <c r="A1172">
        <v>1195</v>
      </c>
      <c r="C1172" s="3">
        <v>2</v>
      </c>
      <c r="D1172" s="5">
        <v>3</v>
      </c>
    </row>
    <row r="1173" spans="1:5" x14ac:dyDescent="0.25">
      <c r="A1173">
        <v>1196</v>
      </c>
      <c r="C1173" s="3">
        <v>2</v>
      </c>
      <c r="D1173" s="5">
        <v>3</v>
      </c>
    </row>
    <row r="1174" spans="1:5" x14ac:dyDescent="0.25">
      <c r="A1174">
        <v>1197</v>
      </c>
      <c r="C1174" s="3">
        <v>2</v>
      </c>
      <c r="D1174" s="5">
        <v>3</v>
      </c>
    </row>
    <row r="1175" spans="1:5" x14ac:dyDescent="0.25">
      <c r="A1175">
        <v>1198</v>
      </c>
      <c r="C1175" s="3">
        <v>2</v>
      </c>
      <c r="D1175" s="5">
        <v>3</v>
      </c>
    </row>
    <row r="1176" spans="1:5" x14ac:dyDescent="0.25">
      <c r="A1176">
        <v>1199</v>
      </c>
      <c r="C1176" s="3">
        <v>2</v>
      </c>
      <c r="D1176" s="5">
        <v>3</v>
      </c>
    </row>
    <row r="1177" spans="1:5" x14ac:dyDescent="0.25">
      <c r="A1177">
        <v>1200</v>
      </c>
      <c r="C1177" s="3">
        <v>2</v>
      </c>
      <c r="D1177" s="5">
        <v>3</v>
      </c>
    </row>
    <row r="1178" spans="1:5" x14ac:dyDescent="0.25">
      <c r="A1178">
        <v>1201</v>
      </c>
      <c r="C1178" s="3">
        <v>2</v>
      </c>
      <c r="D1178" s="5">
        <v>3</v>
      </c>
      <c r="E1178" s="4">
        <v>4</v>
      </c>
    </row>
    <row r="1179" spans="1:5" x14ac:dyDescent="0.25">
      <c r="A1179">
        <v>1202</v>
      </c>
      <c r="C1179" s="3">
        <v>2</v>
      </c>
      <c r="E1179" s="4">
        <v>4</v>
      </c>
    </row>
    <row r="1180" spans="1:5" x14ac:dyDescent="0.25">
      <c r="A1180">
        <v>1203</v>
      </c>
      <c r="C1180" s="3">
        <v>2</v>
      </c>
      <c r="E1180" s="4">
        <v>4</v>
      </c>
    </row>
    <row r="1181" spans="1:5" x14ac:dyDescent="0.25">
      <c r="A1181">
        <v>1204</v>
      </c>
      <c r="B1181" s="2">
        <v>1</v>
      </c>
      <c r="C1181" s="3">
        <v>2</v>
      </c>
      <c r="E1181" s="4">
        <v>4</v>
      </c>
    </row>
    <row r="1182" spans="1:5" x14ac:dyDescent="0.25">
      <c r="A1182">
        <v>1205</v>
      </c>
      <c r="B1182" s="2">
        <v>1</v>
      </c>
      <c r="C1182" s="3">
        <v>2</v>
      </c>
      <c r="E1182" s="4">
        <v>4</v>
      </c>
    </row>
    <row r="1183" spans="1:5" x14ac:dyDescent="0.25">
      <c r="A1183">
        <v>1206</v>
      </c>
      <c r="B1183" s="2">
        <v>1</v>
      </c>
      <c r="C1183" s="3">
        <v>2</v>
      </c>
      <c r="E1183" s="4">
        <v>4</v>
      </c>
    </row>
    <row r="1184" spans="1:5" x14ac:dyDescent="0.25">
      <c r="A1184">
        <v>1207</v>
      </c>
      <c r="B1184" s="2">
        <v>1</v>
      </c>
      <c r="C1184" s="3">
        <v>2</v>
      </c>
      <c r="E1184" s="4">
        <v>4</v>
      </c>
    </row>
    <row r="1185" spans="1:5" x14ac:dyDescent="0.25">
      <c r="A1185">
        <v>1208</v>
      </c>
      <c r="B1185" s="2">
        <v>1</v>
      </c>
      <c r="C1185" s="3">
        <v>2</v>
      </c>
      <c r="E1185" s="4">
        <v>4</v>
      </c>
    </row>
    <row r="1186" spans="1:5" x14ac:dyDescent="0.25">
      <c r="A1186">
        <v>1209</v>
      </c>
      <c r="B1186" s="2">
        <v>1</v>
      </c>
      <c r="C1186" s="3">
        <v>2</v>
      </c>
      <c r="E1186" s="4">
        <v>4</v>
      </c>
    </row>
    <row r="1187" spans="1:5" x14ac:dyDescent="0.25">
      <c r="A1187">
        <v>1210</v>
      </c>
      <c r="B1187" s="2">
        <v>1</v>
      </c>
      <c r="E1187" s="4">
        <v>4</v>
      </c>
    </row>
    <row r="1188" spans="1:5" x14ac:dyDescent="0.25">
      <c r="A1188">
        <v>1211</v>
      </c>
      <c r="B1188" s="2">
        <v>1</v>
      </c>
      <c r="E1188" s="4">
        <v>4</v>
      </c>
    </row>
    <row r="1189" spans="1:5" x14ac:dyDescent="0.25">
      <c r="A1189">
        <v>1212</v>
      </c>
      <c r="B1189" s="2">
        <v>1</v>
      </c>
      <c r="E1189" s="4">
        <v>4</v>
      </c>
    </row>
    <row r="1190" spans="1:5" x14ac:dyDescent="0.25">
      <c r="A1190">
        <v>1213</v>
      </c>
      <c r="B1190" s="2">
        <v>1</v>
      </c>
      <c r="E1190" s="4">
        <v>4</v>
      </c>
    </row>
    <row r="1191" spans="1:5" x14ac:dyDescent="0.25">
      <c r="A1191">
        <v>1214</v>
      </c>
      <c r="B1191" s="2">
        <v>1</v>
      </c>
      <c r="E1191" s="4">
        <v>4</v>
      </c>
    </row>
    <row r="1192" spans="1:5" x14ac:dyDescent="0.25">
      <c r="A1192">
        <v>1215</v>
      </c>
      <c r="B1192" s="2">
        <v>1</v>
      </c>
      <c r="E1192" s="4">
        <v>4</v>
      </c>
    </row>
    <row r="1193" spans="1:5" x14ac:dyDescent="0.25">
      <c r="A1193">
        <v>1216</v>
      </c>
      <c r="B1193" s="2">
        <v>1</v>
      </c>
      <c r="E1193" s="4">
        <v>4</v>
      </c>
    </row>
    <row r="1194" spans="1:5" x14ac:dyDescent="0.25">
      <c r="A1194">
        <v>1217</v>
      </c>
      <c r="B1194" s="2">
        <v>1</v>
      </c>
      <c r="E1194" s="4">
        <v>4</v>
      </c>
    </row>
    <row r="1195" spans="1:5" x14ac:dyDescent="0.25">
      <c r="A1195">
        <v>1218</v>
      </c>
      <c r="B1195" s="2">
        <v>1</v>
      </c>
      <c r="E1195" s="4">
        <v>4</v>
      </c>
    </row>
    <row r="1196" spans="1:5" x14ac:dyDescent="0.25">
      <c r="A1196">
        <v>1219</v>
      </c>
      <c r="B1196" s="2">
        <v>1</v>
      </c>
      <c r="E1196" s="4">
        <v>4</v>
      </c>
    </row>
    <row r="1197" spans="1:5" x14ac:dyDescent="0.25">
      <c r="A1197">
        <v>1220</v>
      </c>
      <c r="B1197" s="2">
        <v>1</v>
      </c>
      <c r="E1197" s="4">
        <v>4</v>
      </c>
    </row>
    <row r="1198" spans="1:5" x14ac:dyDescent="0.25">
      <c r="A1198">
        <v>1221</v>
      </c>
      <c r="B1198" s="2">
        <v>1</v>
      </c>
      <c r="E1198" s="4">
        <v>4</v>
      </c>
    </row>
    <row r="1199" spans="1:5" x14ac:dyDescent="0.25">
      <c r="A1199">
        <v>1222</v>
      </c>
      <c r="B1199" s="2">
        <v>1</v>
      </c>
      <c r="C1199" s="3">
        <v>2</v>
      </c>
      <c r="E1199" s="4">
        <v>4</v>
      </c>
    </row>
    <row r="1200" spans="1:5" x14ac:dyDescent="0.25">
      <c r="A1200">
        <v>1223</v>
      </c>
      <c r="B1200" s="2">
        <v>1</v>
      </c>
      <c r="C1200" s="3">
        <v>2</v>
      </c>
      <c r="E1200" s="4">
        <v>4</v>
      </c>
    </row>
    <row r="1201" spans="1:5" x14ac:dyDescent="0.25">
      <c r="A1201">
        <v>1224</v>
      </c>
      <c r="B1201" s="2">
        <v>1</v>
      </c>
      <c r="C1201" s="3">
        <v>2</v>
      </c>
      <c r="D1201" s="5">
        <v>3</v>
      </c>
      <c r="E1201" s="4">
        <v>4</v>
      </c>
    </row>
    <row r="1202" spans="1:5" x14ac:dyDescent="0.25">
      <c r="A1202">
        <v>1225</v>
      </c>
      <c r="B1202" s="2">
        <v>1</v>
      </c>
      <c r="C1202" s="3">
        <v>2</v>
      </c>
      <c r="D1202" s="5">
        <v>3</v>
      </c>
      <c r="E1202" s="4">
        <v>4</v>
      </c>
    </row>
    <row r="1203" spans="1:5" x14ac:dyDescent="0.25">
      <c r="A1203">
        <v>1226</v>
      </c>
      <c r="B1203" s="2">
        <v>1</v>
      </c>
      <c r="C1203" s="3">
        <v>2</v>
      </c>
      <c r="D1203" s="5">
        <v>3</v>
      </c>
      <c r="E1203" s="4">
        <v>4</v>
      </c>
    </row>
    <row r="1204" spans="1:5" x14ac:dyDescent="0.25">
      <c r="A1204">
        <v>1227</v>
      </c>
      <c r="C1204" s="3">
        <v>2</v>
      </c>
      <c r="D1204" s="5">
        <v>3</v>
      </c>
    </row>
    <row r="1205" spans="1:5" x14ac:dyDescent="0.25">
      <c r="A1205">
        <v>1228</v>
      </c>
      <c r="C1205" s="3">
        <v>2</v>
      </c>
      <c r="D1205" s="5">
        <v>3</v>
      </c>
    </row>
    <row r="1206" spans="1:5" x14ac:dyDescent="0.25">
      <c r="A1206">
        <v>1229</v>
      </c>
      <c r="C1206" s="3">
        <v>2</v>
      </c>
      <c r="D1206" s="5">
        <v>3</v>
      </c>
    </row>
    <row r="1207" spans="1:5" x14ac:dyDescent="0.25">
      <c r="A1207">
        <v>1230</v>
      </c>
      <c r="C1207" s="3">
        <v>2</v>
      </c>
      <c r="D1207" s="5">
        <v>3</v>
      </c>
    </row>
    <row r="1208" spans="1:5" x14ac:dyDescent="0.25">
      <c r="A1208">
        <v>1231</v>
      </c>
      <c r="C1208" s="3">
        <v>2</v>
      </c>
      <c r="D1208" s="5">
        <v>3</v>
      </c>
    </row>
    <row r="1209" spans="1:5" x14ac:dyDescent="0.25">
      <c r="A1209">
        <v>1232</v>
      </c>
      <c r="C1209" s="3">
        <v>2</v>
      </c>
      <c r="D1209" s="5">
        <v>3</v>
      </c>
    </row>
    <row r="1210" spans="1:5" x14ac:dyDescent="0.25">
      <c r="A1210">
        <v>1233</v>
      </c>
      <c r="C1210" s="3">
        <v>2</v>
      </c>
      <c r="D1210" s="5">
        <v>3</v>
      </c>
    </row>
    <row r="1211" spans="1:5" x14ac:dyDescent="0.25">
      <c r="A1211">
        <v>1234</v>
      </c>
      <c r="C1211" s="3">
        <v>2</v>
      </c>
      <c r="D1211" s="5">
        <v>3</v>
      </c>
    </row>
    <row r="1212" spans="1:5" x14ac:dyDescent="0.25">
      <c r="A1212">
        <v>1235</v>
      </c>
      <c r="C1212" s="3">
        <v>2</v>
      </c>
      <c r="D1212" s="5">
        <v>3</v>
      </c>
    </row>
    <row r="1213" spans="1:5" x14ac:dyDescent="0.25">
      <c r="A1213">
        <v>1236</v>
      </c>
      <c r="C1213" s="3">
        <v>2</v>
      </c>
      <c r="D1213" s="5">
        <v>3</v>
      </c>
    </row>
    <row r="1214" spans="1:5" x14ac:dyDescent="0.25">
      <c r="A1214">
        <v>1237</v>
      </c>
      <c r="C1214" s="3">
        <v>2</v>
      </c>
      <c r="D1214" s="5">
        <v>3</v>
      </c>
    </row>
    <row r="1215" spans="1:5" x14ac:dyDescent="0.25">
      <c r="A1215">
        <v>1238</v>
      </c>
      <c r="C1215" s="3">
        <v>2</v>
      </c>
      <c r="D1215" s="5">
        <v>3</v>
      </c>
    </row>
    <row r="1216" spans="1:5" x14ac:dyDescent="0.25">
      <c r="A1216">
        <v>1239</v>
      </c>
      <c r="B1216" s="2">
        <v>1</v>
      </c>
      <c r="C1216" s="3">
        <v>2</v>
      </c>
      <c r="D1216" s="5">
        <v>3</v>
      </c>
    </row>
    <row r="1217" spans="1:5" x14ac:dyDescent="0.25">
      <c r="A1217">
        <v>1240</v>
      </c>
      <c r="B1217" s="2">
        <v>1</v>
      </c>
      <c r="C1217" s="3">
        <v>2</v>
      </c>
      <c r="D1217" s="5">
        <v>3</v>
      </c>
    </row>
    <row r="1218" spans="1:5" x14ac:dyDescent="0.25">
      <c r="A1218">
        <v>1241</v>
      </c>
      <c r="B1218" s="2">
        <v>1</v>
      </c>
      <c r="C1218" s="3">
        <v>2</v>
      </c>
      <c r="D1218" s="5">
        <v>3</v>
      </c>
    </row>
    <row r="1219" spans="1:5" x14ac:dyDescent="0.25">
      <c r="A1219">
        <v>1242</v>
      </c>
      <c r="B1219" s="2">
        <v>1</v>
      </c>
      <c r="C1219" s="3">
        <v>2</v>
      </c>
      <c r="D1219" s="5">
        <v>3</v>
      </c>
      <c r="E1219" s="4">
        <v>4</v>
      </c>
    </row>
    <row r="1220" spans="1:5" x14ac:dyDescent="0.25">
      <c r="A1220">
        <v>1243</v>
      </c>
      <c r="B1220" s="2">
        <v>1</v>
      </c>
      <c r="E1220" s="4">
        <v>4</v>
      </c>
    </row>
    <row r="1221" spans="1:5" x14ac:dyDescent="0.25">
      <c r="A1221">
        <v>1244</v>
      </c>
      <c r="B1221" s="2">
        <v>1</v>
      </c>
      <c r="E1221" s="4">
        <v>4</v>
      </c>
    </row>
    <row r="1222" spans="1:5" x14ac:dyDescent="0.25">
      <c r="A1222">
        <v>1245</v>
      </c>
      <c r="B1222" s="2">
        <v>1</v>
      </c>
      <c r="E1222" s="4">
        <v>4</v>
      </c>
    </row>
    <row r="1223" spans="1:5" x14ac:dyDescent="0.25">
      <c r="A1223">
        <v>1246</v>
      </c>
      <c r="B1223" s="2">
        <v>1</v>
      </c>
      <c r="E1223" s="4">
        <v>4</v>
      </c>
    </row>
    <row r="1224" spans="1:5" x14ac:dyDescent="0.25">
      <c r="A1224">
        <v>1247</v>
      </c>
      <c r="B1224" s="2">
        <v>1</v>
      </c>
      <c r="E1224" s="4">
        <v>4</v>
      </c>
    </row>
    <row r="1225" spans="1:5" x14ac:dyDescent="0.25">
      <c r="A1225">
        <v>1248</v>
      </c>
      <c r="B1225" s="2">
        <v>1</v>
      </c>
      <c r="E1225" s="4">
        <v>4</v>
      </c>
    </row>
    <row r="1226" spans="1:5" x14ac:dyDescent="0.25">
      <c r="A1226">
        <v>1249</v>
      </c>
      <c r="B1226" s="2">
        <v>1</v>
      </c>
      <c r="E1226" s="4">
        <v>4</v>
      </c>
    </row>
    <row r="1227" spans="1:5" x14ac:dyDescent="0.25">
      <c r="A1227">
        <v>1250</v>
      </c>
      <c r="B1227" s="2">
        <v>1</v>
      </c>
      <c r="E1227" s="4">
        <v>4</v>
      </c>
    </row>
    <row r="1228" spans="1:5" x14ac:dyDescent="0.25">
      <c r="A1228">
        <v>1251</v>
      </c>
      <c r="B1228" s="2">
        <v>1</v>
      </c>
      <c r="E1228" s="4">
        <v>4</v>
      </c>
    </row>
    <row r="1229" spans="1:5" x14ac:dyDescent="0.25">
      <c r="A1229">
        <v>1252</v>
      </c>
      <c r="B1229" s="2">
        <v>1</v>
      </c>
      <c r="E1229" s="4">
        <v>4</v>
      </c>
    </row>
    <row r="1230" spans="1:5" x14ac:dyDescent="0.25">
      <c r="A1230">
        <v>1253</v>
      </c>
      <c r="B1230" s="2">
        <v>1</v>
      </c>
      <c r="E1230" s="4">
        <v>4</v>
      </c>
    </row>
    <row r="1231" spans="1:5" x14ac:dyDescent="0.25">
      <c r="A1231">
        <v>1254</v>
      </c>
      <c r="B1231" s="2">
        <v>1</v>
      </c>
      <c r="E1231" s="4">
        <v>4</v>
      </c>
    </row>
    <row r="1232" spans="1:5" x14ac:dyDescent="0.25">
      <c r="A1232">
        <v>1255</v>
      </c>
      <c r="B1232" s="2">
        <v>1</v>
      </c>
      <c r="E1232" s="4">
        <v>4</v>
      </c>
    </row>
    <row r="1233" spans="1:5" x14ac:dyDescent="0.25">
      <c r="A1233">
        <v>1256</v>
      </c>
      <c r="B1233" s="2">
        <v>1</v>
      </c>
      <c r="E1233" s="4">
        <v>4</v>
      </c>
    </row>
    <row r="1234" spans="1:5" x14ac:dyDescent="0.25">
      <c r="A1234">
        <v>1257</v>
      </c>
      <c r="B1234" s="2">
        <v>1</v>
      </c>
      <c r="C1234" s="3">
        <v>2</v>
      </c>
      <c r="E1234" s="4">
        <v>4</v>
      </c>
    </row>
    <row r="1235" spans="1:5" x14ac:dyDescent="0.25">
      <c r="A1235">
        <v>1258</v>
      </c>
      <c r="B1235" s="2">
        <v>1</v>
      </c>
      <c r="C1235" s="3">
        <v>2</v>
      </c>
      <c r="E1235" s="4">
        <v>4</v>
      </c>
    </row>
    <row r="1236" spans="1:5" x14ac:dyDescent="0.25">
      <c r="A1236">
        <v>1259</v>
      </c>
      <c r="B1236" s="2">
        <v>1</v>
      </c>
      <c r="C1236" s="3">
        <v>2</v>
      </c>
      <c r="E1236" s="4">
        <v>4</v>
      </c>
    </row>
    <row r="1237" spans="1:5" x14ac:dyDescent="0.25">
      <c r="A1237">
        <v>1260</v>
      </c>
      <c r="B1237" s="2">
        <v>1</v>
      </c>
      <c r="C1237" s="3">
        <v>2</v>
      </c>
      <c r="E1237" s="4">
        <v>4</v>
      </c>
    </row>
    <row r="1238" spans="1:5" x14ac:dyDescent="0.25">
      <c r="A1238">
        <v>1261</v>
      </c>
      <c r="B1238" s="2">
        <v>1</v>
      </c>
      <c r="C1238" s="3">
        <v>2</v>
      </c>
      <c r="E1238" s="4">
        <v>4</v>
      </c>
    </row>
    <row r="1239" spans="1:5" x14ac:dyDescent="0.25">
      <c r="A1239">
        <v>1262</v>
      </c>
      <c r="C1239" s="3">
        <v>2</v>
      </c>
      <c r="E1239" s="4">
        <v>4</v>
      </c>
    </row>
    <row r="1240" spans="1:5" x14ac:dyDescent="0.25">
      <c r="A1240">
        <v>1263</v>
      </c>
      <c r="C1240" s="3">
        <v>2</v>
      </c>
      <c r="D1240" s="5">
        <v>3</v>
      </c>
      <c r="E1240" s="4">
        <v>4</v>
      </c>
    </row>
    <row r="1241" spans="1:5" x14ac:dyDescent="0.25">
      <c r="A1241">
        <v>1264</v>
      </c>
      <c r="C1241" s="3">
        <v>2</v>
      </c>
      <c r="D1241" s="5">
        <v>3</v>
      </c>
      <c r="E1241" s="4">
        <v>4</v>
      </c>
    </row>
    <row r="1242" spans="1:5" x14ac:dyDescent="0.25">
      <c r="A1242">
        <v>1265</v>
      </c>
      <c r="C1242" s="3">
        <v>2</v>
      </c>
      <c r="D1242" s="5">
        <v>3</v>
      </c>
      <c r="E1242" s="4">
        <v>4</v>
      </c>
    </row>
    <row r="1243" spans="1:5" x14ac:dyDescent="0.25">
      <c r="A1243">
        <v>1266</v>
      </c>
      <c r="C1243" s="3">
        <v>2</v>
      </c>
      <c r="D1243" s="5">
        <v>3</v>
      </c>
      <c r="E1243" s="4">
        <v>4</v>
      </c>
    </row>
    <row r="1244" spans="1:5" x14ac:dyDescent="0.25">
      <c r="A1244">
        <v>1267</v>
      </c>
      <c r="C1244" s="3">
        <v>2</v>
      </c>
      <c r="D1244" s="5">
        <v>3</v>
      </c>
      <c r="E1244" s="4">
        <v>4</v>
      </c>
    </row>
    <row r="1245" spans="1:5" x14ac:dyDescent="0.25">
      <c r="A1245">
        <v>1268</v>
      </c>
      <c r="C1245" s="3">
        <v>2</v>
      </c>
      <c r="D1245" s="5">
        <v>3</v>
      </c>
    </row>
    <row r="1246" spans="1:5" x14ac:dyDescent="0.25">
      <c r="A1246">
        <v>1269</v>
      </c>
      <c r="C1246" s="3">
        <v>2</v>
      </c>
      <c r="D1246" s="5">
        <v>3</v>
      </c>
    </row>
    <row r="1247" spans="1:5" x14ac:dyDescent="0.25">
      <c r="A1247">
        <v>1270</v>
      </c>
      <c r="C1247" s="3">
        <v>2</v>
      </c>
      <c r="D1247" s="5">
        <v>3</v>
      </c>
    </row>
    <row r="1248" spans="1:5" x14ac:dyDescent="0.25">
      <c r="A1248">
        <v>1271</v>
      </c>
      <c r="C1248" s="3">
        <v>2</v>
      </c>
      <c r="D1248" s="5">
        <v>3</v>
      </c>
    </row>
    <row r="1249" spans="1:5" x14ac:dyDescent="0.25">
      <c r="A1249">
        <v>1272</v>
      </c>
      <c r="C1249" s="3">
        <v>2</v>
      </c>
      <c r="D1249" s="5">
        <v>3</v>
      </c>
    </row>
    <row r="1250" spans="1:5" x14ac:dyDescent="0.25">
      <c r="A1250">
        <v>1273</v>
      </c>
      <c r="C1250" s="3">
        <v>2</v>
      </c>
      <c r="D1250" s="5">
        <v>3</v>
      </c>
    </row>
    <row r="1251" spans="1:5" x14ac:dyDescent="0.25">
      <c r="A1251">
        <v>1274</v>
      </c>
      <c r="C1251" s="3">
        <v>2</v>
      </c>
      <c r="D1251" s="5">
        <v>3</v>
      </c>
    </row>
    <row r="1252" spans="1:5" x14ac:dyDescent="0.25">
      <c r="A1252">
        <v>1275</v>
      </c>
      <c r="B1252" s="2">
        <v>1</v>
      </c>
      <c r="C1252" s="3">
        <v>2</v>
      </c>
      <c r="D1252" s="5">
        <v>3</v>
      </c>
    </row>
    <row r="1253" spans="1:5" x14ac:dyDescent="0.25">
      <c r="A1253">
        <v>1276</v>
      </c>
      <c r="B1253" s="2">
        <v>1</v>
      </c>
      <c r="C1253" s="3">
        <v>2</v>
      </c>
      <c r="D1253" s="5">
        <v>3</v>
      </c>
    </row>
    <row r="1254" spans="1:5" x14ac:dyDescent="0.25">
      <c r="A1254">
        <v>1277</v>
      </c>
      <c r="B1254" s="2">
        <v>1</v>
      </c>
      <c r="C1254" s="3">
        <v>2</v>
      </c>
      <c r="D1254" s="5">
        <v>3</v>
      </c>
    </row>
    <row r="1255" spans="1:5" x14ac:dyDescent="0.25">
      <c r="A1255">
        <v>1278</v>
      </c>
      <c r="B1255" s="2">
        <v>1</v>
      </c>
      <c r="C1255" s="3">
        <v>2</v>
      </c>
      <c r="D1255" s="5">
        <v>3</v>
      </c>
    </row>
    <row r="1256" spans="1:5" x14ac:dyDescent="0.25">
      <c r="A1256">
        <v>1279</v>
      </c>
      <c r="B1256" s="2">
        <v>1</v>
      </c>
      <c r="C1256" s="3">
        <v>2</v>
      </c>
      <c r="D1256" s="5">
        <v>3</v>
      </c>
    </row>
    <row r="1257" spans="1:5" x14ac:dyDescent="0.25">
      <c r="A1257">
        <v>1280</v>
      </c>
      <c r="B1257" s="2">
        <v>1</v>
      </c>
      <c r="D1257" s="5">
        <v>3</v>
      </c>
    </row>
    <row r="1258" spans="1:5" x14ac:dyDescent="0.25">
      <c r="A1258">
        <v>1281</v>
      </c>
      <c r="B1258" s="2">
        <v>1</v>
      </c>
      <c r="D1258" s="5">
        <v>3</v>
      </c>
    </row>
    <row r="1259" spans="1:5" x14ac:dyDescent="0.25">
      <c r="A1259">
        <v>1282</v>
      </c>
      <c r="B1259" s="2">
        <v>1</v>
      </c>
      <c r="D1259" s="5">
        <v>3</v>
      </c>
    </row>
    <row r="1260" spans="1:5" x14ac:dyDescent="0.25">
      <c r="A1260">
        <v>1283</v>
      </c>
      <c r="B1260" s="2">
        <v>1</v>
      </c>
      <c r="D1260" s="5">
        <v>3</v>
      </c>
      <c r="E1260" s="4">
        <v>4</v>
      </c>
    </row>
    <row r="1261" spans="1:5" x14ac:dyDescent="0.25">
      <c r="A1261">
        <v>1284</v>
      </c>
      <c r="B1261" s="2">
        <v>1</v>
      </c>
      <c r="D1261" s="5">
        <v>3</v>
      </c>
      <c r="E1261" s="4">
        <v>4</v>
      </c>
    </row>
    <row r="1262" spans="1:5" x14ac:dyDescent="0.25">
      <c r="A1262">
        <v>1285</v>
      </c>
      <c r="B1262" s="2">
        <v>1</v>
      </c>
      <c r="D1262" s="5">
        <v>3</v>
      </c>
      <c r="E1262" s="4">
        <v>4</v>
      </c>
    </row>
    <row r="1263" spans="1:5" x14ac:dyDescent="0.25">
      <c r="A1263">
        <v>1286</v>
      </c>
      <c r="B1263" s="2">
        <v>1</v>
      </c>
      <c r="D1263" s="5">
        <v>3</v>
      </c>
      <c r="E1263" s="4">
        <v>4</v>
      </c>
    </row>
    <row r="1264" spans="1:5" x14ac:dyDescent="0.25">
      <c r="A1264">
        <v>1287</v>
      </c>
      <c r="B1264" s="2">
        <v>1</v>
      </c>
      <c r="E1264" s="4">
        <v>4</v>
      </c>
    </row>
    <row r="1265" spans="1:5" x14ac:dyDescent="0.25">
      <c r="A1265">
        <v>1288</v>
      </c>
      <c r="B1265" s="2">
        <v>1</v>
      </c>
      <c r="E1265" s="4">
        <v>4</v>
      </c>
    </row>
    <row r="1266" spans="1:5" x14ac:dyDescent="0.25">
      <c r="A1266">
        <v>1289</v>
      </c>
      <c r="B1266" s="2">
        <v>1</v>
      </c>
      <c r="E1266" s="4">
        <v>4</v>
      </c>
    </row>
    <row r="1267" spans="1:5" x14ac:dyDescent="0.25">
      <c r="A1267">
        <v>1290</v>
      </c>
      <c r="B1267" s="2">
        <v>1</v>
      </c>
      <c r="E1267" s="4">
        <v>4</v>
      </c>
    </row>
    <row r="1268" spans="1:5" x14ac:dyDescent="0.25">
      <c r="A1268">
        <v>1291</v>
      </c>
      <c r="B1268" s="2">
        <v>1</v>
      </c>
      <c r="C1268" s="3">
        <v>2</v>
      </c>
      <c r="E1268" s="4">
        <v>4</v>
      </c>
    </row>
    <row r="1269" spans="1:5" x14ac:dyDescent="0.25">
      <c r="A1269">
        <v>1292</v>
      </c>
      <c r="B1269" s="2">
        <v>1</v>
      </c>
      <c r="C1269" s="3">
        <v>2</v>
      </c>
      <c r="E1269" s="4">
        <v>4</v>
      </c>
    </row>
    <row r="1270" spans="1:5" x14ac:dyDescent="0.25">
      <c r="A1270">
        <v>1293</v>
      </c>
      <c r="B1270" s="2">
        <v>1</v>
      </c>
      <c r="C1270" s="3">
        <v>2</v>
      </c>
      <c r="E1270" s="4">
        <v>4</v>
      </c>
    </row>
    <row r="1271" spans="1:5" x14ac:dyDescent="0.25">
      <c r="A1271">
        <v>1294</v>
      </c>
      <c r="B1271" s="2">
        <v>1</v>
      </c>
      <c r="C1271" s="3">
        <v>2</v>
      </c>
      <c r="E1271" s="4">
        <v>4</v>
      </c>
    </row>
    <row r="1272" spans="1:5" x14ac:dyDescent="0.25">
      <c r="A1272">
        <v>1295</v>
      </c>
      <c r="B1272" s="2">
        <v>1</v>
      </c>
      <c r="C1272" s="3">
        <v>2</v>
      </c>
      <c r="E1272" s="4">
        <v>4</v>
      </c>
    </row>
    <row r="1273" spans="1:5" x14ac:dyDescent="0.25">
      <c r="A1273">
        <v>1296</v>
      </c>
      <c r="B1273" s="2">
        <v>1</v>
      </c>
      <c r="C1273" s="3">
        <v>2</v>
      </c>
      <c r="E1273" s="4">
        <v>4</v>
      </c>
    </row>
    <row r="1274" spans="1:5" x14ac:dyDescent="0.25">
      <c r="A1274">
        <v>1297</v>
      </c>
      <c r="B1274" s="2">
        <v>1</v>
      </c>
      <c r="C1274" s="3">
        <v>2</v>
      </c>
      <c r="E1274" s="4">
        <v>4</v>
      </c>
    </row>
    <row r="1275" spans="1:5" x14ac:dyDescent="0.25">
      <c r="A1275">
        <v>1298</v>
      </c>
      <c r="C1275" s="3">
        <v>2</v>
      </c>
      <c r="E1275" s="4">
        <v>4</v>
      </c>
    </row>
    <row r="1276" spans="1:5" x14ac:dyDescent="0.25">
      <c r="A1276">
        <v>1299</v>
      </c>
      <c r="C1276" s="3">
        <v>2</v>
      </c>
      <c r="E1276" s="4">
        <v>4</v>
      </c>
    </row>
    <row r="1277" spans="1:5" x14ac:dyDescent="0.25">
      <c r="A1277">
        <v>1300</v>
      </c>
      <c r="C1277" s="3">
        <v>2</v>
      </c>
      <c r="E1277" s="4">
        <v>4</v>
      </c>
    </row>
    <row r="1278" spans="1:5" x14ac:dyDescent="0.25">
      <c r="A1278">
        <v>1301</v>
      </c>
      <c r="C1278" s="3">
        <v>2</v>
      </c>
      <c r="D1278" s="5">
        <v>3</v>
      </c>
      <c r="E1278" s="4">
        <v>4</v>
      </c>
    </row>
    <row r="1279" spans="1:5" x14ac:dyDescent="0.25">
      <c r="A1279">
        <v>1302</v>
      </c>
      <c r="C1279" s="3">
        <v>2</v>
      </c>
      <c r="D1279" s="5">
        <v>3</v>
      </c>
      <c r="E1279" s="4">
        <v>4</v>
      </c>
    </row>
    <row r="1280" spans="1:5" x14ac:dyDescent="0.25">
      <c r="A1280">
        <v>1303</v>
      </c>
      <c r="C1280" s="3">
        <v>2</v>
      </c>
      <c r="D1280" s="5">
        <v>3</v>
      </c>
      <c r="E1280" s="4">
        <v>4</v>
      </c>
    </row>
    <row r="1281" spans="1:5" x14ac:dyDescent="0.25">
      <c r="A1281">
        <v>1304</v>
      </c>
      <c r="C1281" s="3">
        <v>2</v>
      </c>
      <c r="D1281" s="5">
        <v>3</v>
      </c>
      <c r="E1281" s="4">
        <v>4</v>
      </c>
    </row>
    <row r="1282" spans="1:5" x14ac:dyDescent="0.25">
      <c r="A1282">
        <v>1305</v>
      </c>
      <c r="C1282" s="3">
        <v>2</v>
      </c>
      <c r="D1282" s="5">
        <v>3</v>
      </c>
      <c r="E1282" s="4">
        <v>4</v>
      </c>
    </row>
    <row r="1283" spans="1:5" x14ac:dyDescent="0.25">
      <c r="A1283">
        <v>1306</v>
      </c>
      <c r="C1283" s="3">
        <v>2</v>
      </c>
      <c r="D1283" s="5">
        <v>3</v>
      </c>
      <c r="E1283" s="4">
        <v>4</v>
      </c>
    </row>
    <row r="1284" spans="1:5" x14ac:dyDescent="0.25">
      <c r="A1284">
        <v>1307</v>
      </c>
      <c r="C1284" s="3">
        <v>2</v>
      </c>
      <c r="D1284" s="5">
        <v>3</v>
      </c>
      <c r="E1284" s="4">
        <v>4</v>
      </c>
    </row>
    <row r="1285" spans="1:5" x14ac:dyDescent="0.25">
      <c r="A1285">
        <v>1308</v>
      </c>
      <c r="B1285" s="2">
        <v>1</v>
      </c>
      <c r="C1285" s="3">
        <v>2</v>
      </c>
      <c r="D1285" s="5">
        <v>3</v>
      </c>
    </row>
    <row r="1286" spans="1:5" x14ac:dyDescent="0.25">
      <c r="A1286">
        <v>1309</v>
      </c>
      <c r="B1286" s="2">
        <v>1</v>
      </c>
      <c r="C1286" s="3">
        <v>2</v>
      </c>
      <c r="D1286" s="5">
        <v>3</v>
      </c>
    </row>
    <row r="1287" spans="1:5" x14ac:dyDescent="0.25">
      <c r="A1287">
        <v>1310</v>
      </c>
      <c r="B1287" s="2">
        <v>1</v>
      </c>
      <c r="C1287" s="3">
        <v>2</v>
      </c>
      <c r="D1287" s="5">
        <v>3</v>
      </c>
    </row>
    <row r="1288" spans="1:5" x14ac:dyDescent="0.25">
      <c r="A1288">
        <v>1311</v>
      </c>
      <c r="B1288" s="2">
        <v>1</v>
      </c>
      <c r="C1288" s="3">
        <v>2</v>
      </c>
      <c r="D1288" s="5">
        <v>3</v>
      </c>
    </row>
    <row r="1289" spans="1:5" x14ac:dyDescent="0.25">
      <c r="A1289">
        <v>1312</v>
      </c>
      <c r="B1289" s="2">
        <v>1</v>
      </c>
      <c r="C1289" s="3">
        <v>2</v>
      </c>
      <c r="D1289" s="5">
        <v>3</v>
      </c>
    </row>
    <row r="1290" spans="1:5" x14ac:dyDescent="0.25">
      <c r="A1290">
        <v>1313</v>
      </c>
      <c r="B1290" s="2">
        <v>1</v>
      </c>
      <c r="C1290" s="3">
        <v>2</v>
      </c>
      <c r="D1290" s="5">
        <v>3</v>
      </c>
    </row>
    <row r="1291" spans="1:5" x14ac:dyDescent="0.25">
      <c r="A1291">
        <v>1314</v>
      </c>
      <c r="B1291" s="2">
        <v>1</v>
      </c>
      <c r="D1291" s="5">
        <v>3</v>
      </c>
    </row>
    <row r="1292" spans="1:5" x14ac:dyDescent="0.25">
      <c r="A1292">
        <v>1315</v>
      </c>
      <c r="B1292" s="2">
        <v>1</v>
      </c>
      <c r="D1292" s="5">
        <v>3</v>
      </c>
    </row>
    <row r="1293" spans="1:5" x14ac:dyDescent="0.25">
      <c r="A1293">
        <v>1316</v>
      </c>
      <c r="B1293" s="2">
        <v>1</v>
      </c>
      <c r="D1293" s="5">
        <v>3</v>
      </c>
    </row>
    <row r="1294" spans="1:5" x14ac:dyDescent="0.25">
      <c r="A1294">
        <v>1317</v>
      </c>
      <c r="B1294" s="2">
        <v>1</v>
      </c>
      <c r="D1294" s="5">
        <v>3</v>
      </c>
    </row>
    <row r="1295" spans="1:5" x14ac:dyDescent="0.25">
      <c r="A1295">
        <v>1318</v>
      </c>
      <c r="B1295" s="2">
        <v>1</v>
      </c>
      <c r="D1295" s="5">
        <v>3</v>
      </c>
    </row>
    <row r="1296" spans="1:5" x14ac:dyDescent="0.25">
      <c r="A1296">
        <v>1319</v>
      </c>
      <c r="B1296" s="2">
        <v>1</v>
      </c>
      <c r="D1296" s="5">
        <v>3</v>
      </c>
    </row>
    <row r="1297" spans="1:8" x14ac:dyDescent="0.25">
      <c r="A1297">
        <v>1320</v>
      </c>
      <c r="B1297" s="2">
        <v>1</v>
      </c>
      <c r="D1297" s="5">
        <v>3</v>
      </c>
    </row>
    <row r="1298" spans="1:8" x14ac:dyDescent="0.25">
      <c r="A1298">
        <v>1321</v>
      </c>
      <c r="B1298" s="2">
        <v>1</v>
      </c>
      <c r="D1298" s="5">
        <v>3</v>
      </c>
    </row>
    <row r="1299" spans="1:8" x14ac:dyDescent="0.25">
      <c r="A1299">
        <v>1322</v>
      </c>
      <c r="B1299" s="2">
        <v>1</v>
      </c>
      <c r="D1299" s="5">
        <v>3</v>
      </c>
    </row>
    <row r="1300" spans="1:8" x14ac:dyDescent="0.25">
      <c r="A1300">
        <v>1323</v>
      </c>
      <c r="B1300" s="2">
        <v>1</v>
      </c>
      <c r="D1300" s="5">
        <v>3</v>
      </c>
    </row>
    <row r="1301" spans="1:8" x14ac:dyDescent="0.25">
      <c r="A1301">
        <v>1324</v>
      </c>
      <c r="B1301" s="2">
        <v>1</v>
      </c>
      <c r="C1301" s="3">
        <v>2</v>
      </c>
      <c r="D1301" s="5">
        <v>3</v>
      </c>
      <c r="E1301" s="6"/>
      <c r="H1301" s="4" t="s">
        <v>233</v>
      </c>
    </row>
    <row r="1302" spans="1:8" x14ac:dyDescent="0.25">
      <c r="A1302">
        <v>1325</v>
      </c>
      <c r="B1302" s="2">
        <v>1</v>
      </c>
      <c r="C1302" s="3">
        <v>2</v>
      </c>
      <c r="D1302" s="5">
        <v>3</v>
      </c>
      <c r="E1302" s="6"/>
      <c r="H1302" s="4" t="s">
        <v>233</v>
      </c>
    </row>
    <row r="1303" spans="1:8" x14ac:dyDescent="0.25">
      <c r="A1303">
        <v>1326</v>
      </c>
      <c r="B1303" s="2">
        <v>1</v>
      </c>
      <c r="C1303" s="3">
        <v>2</v>
      </c>
      <c r="E1303" s="6"/>
      <c r="H1303" s="4" t="s">
        <v>233</v>
      </c>
    </row>
    <row r="1304" spans="1:8" x14ac:dyDescent="0.25">
      <c r="A1304">
        <v>1327</v>
      </c>
      <c r="B1304" s="2">
        <v>1</v>
      </c>
      <c r="C1304" s="3">
        <v>2</v>
      </c>
      <c r="E1304" s="6"/>
      <c r="H1304" s="4" t="s">
        <v>233</v>
      </c>
    </row>
    <row r="1305" spans="1:8" x14ac:dyDescent="0.25">
      <c r="A1305">
        <v>1328</v>
      </c>
      <c r="B1305" s="2">
        <v>1</v>
      </c>
      <c r="C1305" s="3">
        <v>2</v>
      </c>
      <c r="E1305" s="6"/>
      <c r="H1305" s="4" t="s">
        <v>233</v>
      </c>
    </row>
    <row r="1306" spans="1:8" x14ac:dyDescent="0.25">
      <c r="A1306">
        <v>1329</v>
      </c>
      <c r="B1306" s="2">
        <v>1</v>
      </c>
      <c r="C1306" s="3">
        <v>2</v>
      </c>
      <c r="E1306" s="6"/>
      <c r="H1306" s="4" t="s">
        <v>233</v>
      </c>
    </row>
    <row r="1307" spans="1:8" x14ac:dyDescent="0.25">
      <c r="A1307">
        <v>1330</v>
      </c>
      <c r="B1307" s="2">
        <v>1</v>
      </c>
      <c r="C1307" s="3">
        <v>2</v>
      </c>
      <c r="E1307" s="6"/>
      <c r="H1307" s="4" t="s">
        <v>233</v>
      </c>
    </row>
    <row r="1308" spans="1:8" x14ac:dyDescent="0.25">
      <c r="A1308">
        <v>1331</v>
      </c>
      <c r="C1308" s="3">
        <v>2</v>
      </c>
      <c r="E1308" s="6"/>
      <c r="H1308" s="4" t="s">
        <v>233</v>
      </c>
    </row>
    <row r="1309" spans="1:8" x14ac:dyDescent="0.25">
      <c r="A1309">
        <v>1332</v>
      </c>
      <c r="C1309" s="3">
        <v>2</v>
      </c>
      <c r="E1309" s="6"/>
      <c r="H1309" s="4" t="s">
        <v>233</v>
      </c>
    </row>
    <row r="1310" spans="1:8" x14ac:dyDescent="0.25">
      <c r="A1310">
        <v>1333</v>
      </c>
      <c r="C1310" s="3">
        <v>2</v>
      </c>
      <c r="E1310" s="6"/>
      <c r="H1310" s="4" t="s">
        <v>233</v>
      </c>
    </row>
    <row r="1311" spans="1:8" x14ac:dyDescent="0.25">
      <c r="A1311">
        <v>1334</v>
      </c>
      <c r="C1311" s="3">
        <v>2</v>
      </c>
      <c r="E1311" s="6"/>
      <c r="H1311" s="4" t="s">
        <v>233</v>
      </c>
    </row>
    <row r="1312" spans="1:8" x14ac:dyDescent="0.25">
      <c r="A1312">
        <v>1335</v>
      </c>
      <c r="C1312" s="3">
        <v>2</v>
      </c>
      <c r="E1312" s="6"/>
      <c r="H1312" s="4" t="s">
        <v>233</v>
      </c>
    </row>
    <row r="1313" spans="1:8" x14ac:dyDescent="0.25">
      <c r="A1313">
        <v>1336</v>
      </c>
      <c r="C1313" s="3">
        <v>2</v>
      </c>
      <c r="E1313" s="6"/>
      <c r="H1313" s="4" t="s">
        <v>233</v>
      </c>
    </row>
    <row r="1314" spans="1:8" x14ac:dyDescent="0.25">
      <c r="A1314">
        <v>1337</v>
      </c>
      <c r="C1314" s="3">
        <v>2</v>
      </c>
      <c r="E1314" s="6"/>
      <c r="H1314" s="4" t="s">
        <v>233</v>
      </c>
    </row>
    <row r="1315" spans="1:8" x14ac:dyDescent="0.25">
      <c r="A1315">
        <v>1338</v>
      </c>
      <c r="B1315" s="2">
        <v>1</v>
      </c>
      <c r="C1315" s="3">
        <v>2</v>
      </c>
      <c r="E1315" s="6"/>
      <c r="H1315" s="4" t="s">
        <v>233</v>
      </c>
    </row>
    <row r="1316" spans="1:8" x14ac:dyDescent="0.25">
      <c r="A1316">
        <v>1339</v>
      </c>
      <c r="B1316" s="2">
        <v>1</v>
      </c>
      <c r="C1316" s="3">
        <v>2</v>
      </c>
      <c r="E1316" s="6"/>
      <c r="H1316" s="4" t="s">
        <v>233</v>
      </c>
    </row>
    <row r="1317" spans="1:8" x14ac:dyDescent="0.25">
      <c r="A1317">
        <v>1340</v>
      </c>
      <c r="B1317" s="2">
        <v>1</v>
      </c>
      <c r="C1317" s="3">
        <v>2</v>
      </c>
      <c r="E1317" s="6"/>
      <c r="H1317" s="4" t="s">
        <v>233</v>
      </c>
    </row>
    <row r="1318" spans="1:8" x14ac:dyDescent="0.25">
      <c r="A1318">
        <v>1341</v>
      </c>
      <c r="B1318" s="2">
        <v>1</v>
      </c>
      <c r="C1318" s="3">
        <v>2</v>
      </c>
      <c r="E1318" s="6"/>
      <c r="H1318" s="4" t="s">
        <v>233</v>
      </c>
    </row>
    <row r="1319" spans="1:8" x14ac:dyDescent="0.25">
      <c r="A1319">
        <v>1342</v>
      </c>
      <c r="B1319" s="2">
        <v>1</v>
      </c>
      <c r="C1319" s="3">
        <v>2</v>
      </c>
      <c r="D1319" s="6"/>
      <c r="E1319" s="6"/>
      <c r="G1319" s="5" t="s">
        <v>234</v>
      </c>
      <c r="H1319" s="4" t="s">
        <v>233</v>
      </c>
    </row>
    <row r="1320" spans="1:8" x14ac:dyDescent="0.25">
      <c r="A1320">
        <v>1343</v>
      </c>
      <c r="B1320" s="2">
        <v>1</v>
      </c>
      <c r="C1320" s="3">
        <v>2</v>
      </c>
      <c r="D1320" s="6"/>
      <c r="E1320" s="6"/>
      <c r="G1320" s="5" t="s">
        <v>234</v>
      </c>
      <c r="H1320" s="4" t="s">
        <v>233</v>
      </c>
    </row>
    <row r="1321" spans="1:8" x14ac:dyDescent="0.25">
      <c r="A1321">
        <v>1344</v>
      </c>
      <c r="B1321" s="2">
        <v>1</v>
      </c>
      <c r="C1321" s="3">
        <v>2</v>
      </c>
      <c r="D1321" s="6"/>
      <c r="E1321" s="6"/>
      <c r="G1321" s="5" t="s">
        <v>234</v>
      </c>
      <c r="H1321" s="4" t="s">
        <v>233</v>
      </c>
    </row>
    <row r="1322" spans="1:8" x14ac:dyDescent="0.25">
      <c r="A1322">
        <v>1345</v>
      </c>
      <c r="B1322" s="2">
        <v>1</v>
      </c>
      <c r="C1322" s="3">
        <v>2</v>
      </c>
      <c r="D1322" s="6"/>
      <c r="E1322" s="6"/>
      <c r="G1322" s="5" t="s">
        <v>234</v>
      </c>
      <c r="H1322" s="4" t="s">
        <v>233</v>
      </c>
    </row>
    <row r="1323" spans="1:8" x14ac:dyDescent="0.25">
      <c r="A1323">
        <v>1346</v>
      </c>
      <c r="B1323" s="2">
        <v>1</v>
      </c>
      <c r="C1323" s="3">
        <v>2</v>
      </c>
      <c r="D1323" s="6"/>
      <c r="E1323" s="6"/>
      <c r="G1323" s="5" t="s">
        <v>234</v>
      </c>
      <c r="H1323" s="4" t="s">
        <v>233</v>
      </c>
    </row>
    <row r="1324" spans="1:8" x14ac:dyDescent="0.25">
      <c r="A1324">
        <v>1347</v>
      </c>
      <c r="B1324" s="2">
        <v>1</v>
      </c>
      <c r="C1324" s="3">
        <v>2</v>
      </c>
      <c r="D1324" s="6"/>
      <c r="E1324" s="6"/>
      <c r="G1324" s="5" t="s">
        <v>234</v>
      </c>
      <c r="H1324" s="4" t="s">
        <v>233</v>
      </c>
    </row>
    <row r="1325" spans="1:8" x14ac:dyDescent="0.25">
      <c r="A1325">
        <v>1348</v>
      </c>
      <c r="B1325" s="2">
        <v>1</v>
      </c>
      <c r="C1325" s="3">
        <v>2</v>
      </c>
      <c r="D1325" s="6"/>
      <c r="E1325" s="6"/>
      <c r="G1325" s="5" t="s">
        <v>234</v>
      </c>
      <c r="H1325" s="4" t="s">
        <v>233</v>
      </c>
    </row>
    <row r="1326" spans="1:8" x14ac:dyDescent="0.25">
      <c r="A1326">
        <v>1349</v>
      </c>
      <c r="B1326" s="2">
        <v>1</v>
      </c>
      <c r="C1326" s="3">
        <v>2</v>
      </c>
      <c r="D1326" s="6"/>
      <c r="E1326" s="6"/>
      <c r="G1326" s="5" t="s">
        <v>234</v>
      </c>
      <c r="H1326" s="4" t="s">
        <v>233</v>
      </c>
    </row>
    <row r="1327" spans="1:8" x14ac:dyDescent="0.25">
      <c r="A1327">
        <v>1350</v>
      </c>
      <c r="B1327" s="2">
        <v>1</v>
      </c>
      <c r="D1327" s="6"/>
      <c r="E1327" s="6"/>
      <c r="G1327" s="5" t="s">
        <v>234</v>
      </c>
      <c r="H1327" s="4" t="s">
        <v>233</v>
      </c>
    </row>
    <row r="1328" spans="1:8" x14ac:dyDescent="0.25">
      <c r="A1328">
        <v>1351</v>
      </c>
      <c r="B1328" s="2">
        <v>1</v>
      </c>
      <c r="D1328" s="6"/>
      <c r="E1328" s="6"/>
      <c r="G1328" s="5" t="s">
        <v>234</v>
      </c>
      <c r="H1328" s="4" t="s">
        <v>233</v>
      </c>
    </row>
    <row r="1329" spans="1:7" x14ac:dyDescent="0.25">
      <c r="A1329">
        <v>1352</v>
      </c>
      <c r="B1329" s="2">
        <v>1</v>
      </c>
      <c r="D1329" s="6"/>
      <c r="G1329" s="5" t="s">
        <v>234</v>
      </c>
    </row>
    <row r="1330" spans="1:7" x14ac:dyDescent="0.25">
      <c r="A1330">
        <v>1353</v>
      </c>
      <c r="B1330" s="2">
        <v>1</v>
      </c>
      <c r="D1330" s="6"/>
      <c r="G1330" s="5" t="s">
        <v>234</v>
      </c>
    </row>
    <row r="1331" spans="1:7" x14ac:dyDescent="0.25">
      <c r="A1331">
        <v>1354</v>
      </c>
      <c r="B1331" s="2">
        <v>1</v>
      </c>
      <c r="D1331" s="6"/>
      <c r="G1331" s="5" t="s">
        <v>234</v>
      </c>
    </row>
    <row r="1332" spans="1:7" x14ac:dyDescent="0.25">
      <c r="A1332">
        <v>1355</v>
      </c>
      <c r="B1332" s="2">
        <v>1</v>
      </c>
      <c r="D1332" s="6"/>
      <c r="G1332" s="5" t="s">
        <v>234</v>
      </c>
    </row>
    <row r="1333" spans="1:7" x14ac:dyDescent="0.25">
      <c r="A1333">
        <v>1356</v>
      </c>
      <c r="B1333" s="2">
        <v>1</v>
      </c>
      <c r="D1333" s="6"/>
      <c r="G1333" s="5" t="s">
        <v>234</v>
      </c>
    </row>
    <row r="1334" spans="1:7" x14ac:dyDescent="0.25">
      <c r="A1334">
        <v>1357</v>
      </c>
      <c r="B1334" s="2">
        <v>1</v>
      </c>
      <c r="D1334" s="6"/>
      <c r="G1334" s="5" t="s">
        <v>234</v>
      </c>
    </row>
    <row r="1335" spans="1:7" x14ac:dyDescent="0.25">
      <c r="A1335">
        <v>1358</v>
      </c>
      <c r="B1335" s="2">
        <v>1</v>
      </c>
      <c r="D1335" s="6"/>
      <c r="G1335" s="5" t="s">
        <v>234</v>
      </c>
    </row>
    <row r="1336" spans="1:7" x14ac:dyDescent="0.25">
      <c r="A1336">
        <v>1359</v>
      </c>
      <c r="B1336" s="2">
        <v>1</v>
      </c>
      <c r="D1336" s="6"/>
      <c r="G1336" s="5" t="s">
        <v>234</v>
      </c>
    </row>
    <row r="1337" spans="1:7" x14ac:dyDescent="0.25">
      <c r="A1337">
        <v>1360</v>
      </c>
      <c r="B1337" s="2">
        <v>1</v>
      </c>
      <c r="D1337" s="6"/>
      <c r="G1337" s="5" t="s">
        <v>234</v>
      </c>
    </row>
    <row r="1338" spans="1:7" x14ac:dyDescent="0.25">
      <c r="A1338">
        <v>1361</v>
      </c>
      <c r="B1338" s="2">
        <v>1</v>
      </c>
      <c r="C1338" s="3">
        <v>2</v>
      </c>
      <c r="D1338" s="6"/>
      <c r="G1338" s="5" t="s">
        <v>234</v>
      </c>
    </row>
    <row r="1339" spans="1:7" x14ac:dyDescent="0.25">
      <c r="A1339">
        <v>1362</v>
      </c>
      <c r="B1339" s="2">
        <v>1</v>
      </c>
      <c r="C1339" s="3">
        <v>2</v>
      </c>
      <c r="D1339" s="6"/>
      <c r="G1339" s="5" t="s">
        <v>234</v>
      </c>
    </row>
    <row r="1340" spans="1:7" x14ac:dyDescent="0.25">
      <c r="A1340">
        <v>1363</v>
      </c>
      <c r="B1340" s="2">
        <v>1</v>
      </c>
      <c r="C1340" s="3">
        <v>2</v>
      </c>
      <c r="D1340" s="6"/>
      <c r="G1340" s="5" t="s">
        <v>234</v>
      </c>
    </row>
    <row r="1341" spans="1:7" x14ac:dyDescent="0.25">
      <c r="A1341">
        <v>1364</v>
      </c>
      <c r="B1341" s="2">
        <v>1</v>
      </c>
      <c r="C1341" s="3">
        <v>2</v>
      </c>
      <c r="D1341" s="6"/>
      <c r="G1341" s="5" t="s">
        <v>234</v>
      </c>
    </row>
    <row r="1342" spans="1:7" x14ac:dyDescent="0.25">
      <c r="A1342">
        <v>1365</v>
      </c>
      <c r="B1342" s="2">
        <v>1</v>
      </c>
      <c r="C1342" s="3">
        <v>2</v>
      </c>
      <c r="D1342" s="6"/>
      <c r="G1342" s="5" t="s">
        <v>234</v>
      </c>
    </row>
    <row r="1343" spans="1:7" x14ac:dyDescent="0.25">
      <c r="A1343">
        <v>1366</v>
      </c>
      <c r="B1343" s="2">
        <v>1</v>
      </c>
      <c r="C1343" s="3">
        <v>2</v>
      </c>
      <c r="D1343" s="6"/>
      <c r="E1343" s="4">
        <v>4</v>
      </c>
      <c r="G1343" s="5" t="s">
        <v>234</v>
      </c>
    </row>
    <row r="1344" spans="1:7" x14ac:dyDescent="0.25">
      <c r="A1344">
        <v>1367</v>
      </c>
      <c r="B1344" s="2">
        <v>1</v>
      </c>
      <c r="C1344" s="3">
        <v>2</v>
      </c>
      <c r="D1344" s="6"/>
      <c r="E1344" s="4">
        <v>4</v>
      </c>
      <c r="G1344" s="5" t="s">
        <v>234</v>
      </c>
    </row>
    <row r="1345" spans="1:7" x14ac:dyDescent="0.25">
      <c r="A1345">
        <v>1368</v>
      </c>
      <c r="C1345" s="3">
        <v>2</v>
      </c>
      <c r="D1345" s="6"/>
      <c r="E1345" s="4">
        <v>4</v>
      </c>
      <c r="G1345" s="5" t="s">
        <v>234</v>
      </c>
    </row>
    <row r="1346" spans="1:7" x14ac:dyDescent="0.25">
      <c r="A1346">
        <v>1369</v>
      </c>
      <c r="C1346" s="3">
        <v>2</v>
      </c>
      <c r="D1346" s="6"/>
      <c r="E1346" s="4">
        <v>4</v>
      </c>
      <c r="G1346" s="5" t="s">
        <v>234</v>
      </c>
    </row>
    <row r="1347" spans="1:7" x14ac:dyDescent="0.25">
      <c r="A1347">
        <v>1370</v>
      </c>
      <c r="C1347" s="3">
        <v>2</v>
      </c>
      <c r="D1347" s="6"/>
      <c r="E1347" s="4">
        <v>4</v>
      </c>
      <c r="G1347" s="5" t="s">
        <v>234</v>
      </c>
    </row>
    <row r="1348" spans="1:7" x14ac:dyDescent="0.25">
      <c r="A1348">
        <v>1371</v>
      </c>
      <c r="C1348" s="3">
        <v>2</v>
      </c>
      <c r="D1348" s="6"/>
      <c r="E1348" s="4">
        <v>4</v>
      </c>
      <c r="G1348" s="5" t="s">
        <v>234</v>
      </c>
    </row>
    <row r="1349" spans="1:7" x14ac:dyDescent="0.25">
      <c r="A1349">
        <v>1372</v>
      </c>
      <c r="C1349" s="3">
        <v>2</v>
      </c>
      <c r="D1349" s="6"/>
      <c r="E1349" s="4">
        <v>4</v>
      </c>
      <c r="G1349" s="5" t="s">
        <v>234</v>
      </c>
    </row>
    <row r="1350" spans="1:7" x14ac:dyDescent="0.25">
      <c r="A1350">
        <v>1373</v>
      </c>
      <c r="C1350" s="3">
        <v>2</v>
      </c>
      <c r="E1350" s="4">
        <v>4</v>
      </c>
    </row>
    <row r="1351" spans="1:7" x14ac:dyDescent="0.25">
      <c r="A1351">
        <v>1374</v>
      </c>
      <c r="C1351" s="3">
        <v>2</v>
      </c>
      <c r="E1351" s="4">
        <v>4</v>
      </c>
    </row>
    <row r="1352" spans="1:7" x14ac:dyDescent="0.25">
      <c r="A1352">
        <v>1375</v>
      </c>
      <c r="C1352" s="3">
        <v>2</v>
      </c>
      <c r="E1352" s="4">
        <v>4</v>
      </c>
    </row>
    <row r="1353" spans="1:7" x14ac:dyDescent="0.25">
      <c r="A1353">
        <v>1376</v>
      </c>
      <c r="C1353" s="3">
        <v>2</v>
      </c>
      <c r="E1353" s="4">
        <v>4</v>
      </c>
    </row>
    <row r="1354" spans="1:7" x14ac:dyDescent="0.25">
      <c r="A1354">
        <v>1377</v>
      </c>
      <c r="C1354" s="3">
        <v>2</v>
      </c>
      <c r="E1354" s="4">
        <v>4</v>
      </c>
    </row>
    <row r="1355" spans="1:7" x14ac:dyDescent="0.25">
      <c r="A1355">
        <v>1378</v>
      </c>
      <c r="B1355" s="2">
        <v>1</v>
      </c>
      <c r="C1355" s="3">
        <v>2</v>
      </c>
      <c r="E1355" s="4">
        <v>4</v>
      </c>
    </row>
    <row r="1356" spans="1:7" x14ac:dyDescent="0.25">
      <c r="A1356">
        <v>1379</v>
      </c>
      <c r="B1356" s="2">
        <v>1</v>
      </c>
      <c r="C1356" s="3">
        <v>2</v>
      </c>
      <c r="E1356" s="4">
        <v>4</v>
      </c>
    </row>
    <row r="1357" spans="1:7" x14ac:dyDescent="0.25">
      <c r="A1357">
        <v>1380</v>
      </c>
      <c r="B1357" s="2">
        <v>1</v>
      </c>
      <c r="C1357" s="3">
        <v>2</v>
      </c>
      <c r="E1357" s="4">
        <v>4</v>
      </c>
    </row>
    <row r="1358" spans="1:7" x14ac:dyDescent="0.25">
      <c r="A1358">
        <v>1381</v>
      </c>
      <c r="B1358" s="2">
        <v>1</v>
      </c>
      <c r="C1358" s="3">
        <v>2</v>
      </c>
      <c r="E1358" s="4">
        <v>4</v>
      </c>
    </row>
    <row r="1359" spans="1:7" x14ac:dyDescent="0.25">
      <c r="A1359">
        <v>1382</v>
      </c>
      <c r="B1359" s="2">
        <v>1</v>
      </c>
      <c r="C1359" s="3">
        <v>2</v>
      </c>
      <c r="E1359" s="4">
        <v>4</v>
      </c>
    </row>
    <row r="1360" spans="1:7" x14ac:dyDescent="0.25">
      <c r="A1360">
        <v>1383</v>
      </c>
      <c r="B1360" s="2">
        <v>1</v>
      </c>
      <c r="C1360" s="3">
        <v>2</v>
      </c>
      <c r="E1360" s="4">
        <v>4</v>
      </c>
    </row>
    <row r="1361" spans="1:7" x14ac:dyDescent="0.25">
      <c r="A1361">
        <v>1384</v>
      </c>
      <c r="B1361" s="2">
        <v>1</v>
      </c>
      <c r="C1361" s="3">
        <v>2</v>
      </c>
      <c r="E1361" s="4">
        <v>4</v>
      </c>
    </row>
    <row r="1362" spans="1:7" x14ac:dyDescent="0.25">
      <c r="A1362">
        <v>1385</v>
      </c>
      <c r="B1362" s="2">
        <v>1</v>
      </c>
      <c r="E1362" s="4">
        <v>4</v>
      </c>
    </row>
    <row r="1363" spans="1:7" x14ac:dyDescent="0.25">
      <c r="A1363">
        <v>1386</v>
      </c>
      <c r="B1363" s="2">
        <v>1</v>
      </c>
      <c r="E1363" s="4">
        <v>4</v>
      </c>
    </row>
    <row r="1364" spans="1:7" x14ac:dyDescent="0.25">
      <c r="A1364">
        <v>1387</v>
      </c>
      <c r="B1364" s="2">
        <v>1</v>
      </c>
      <c r="D1364" s="6"/>
      <c r="E1364" s="4">
        <v>4</v>
      </c>
      <c r="G1364" s="5" t="s">
        <v>234</v>
      </c>
    </row>
    <row r="1365" spans="1:7" x14ac:dyDescent="0.25">
      <c r="A1365">
        <v>1388</v>
      </c>
      <c r="B1365" s="2">
        <v>1</v>
      </c>
      <c r="D1365" s="6"/>
      <c r="E1365" s="4">
        <v>4</v>
      </c>
      <c r="G1365" s="5" t="s">
        <v>234</v>
      </c>
    </row>
    <row r="1366" spans="1:7" x14ac:dyDescent="0.25">
      <c r="A1366">
        <v>1389</v>
      </c>
      <c r="B1366" s="2">
        <v>1</v>
      </c>
      <c r="D1366" s="6"/>
      <c r="E1366" s="4">
        <v>4</v>
      </c>
      <c r="G1366" s="5" t="s">
        <v>234</v>
      </c>
    </row>
    <row r="1367" spans="1:7" x14ac:dyDescent="0.25">
      <c r="A1367">
        <v>1390</v>
      </c>
      <c r="B1367" s="2">
        <v>1</v>
      </c>
      <c r="D1367" s="6"/>
      <c r="E1367" s="4">
        <v>4</v>
      </c>
      <c r="G1367" s="5" t="s">
        <v>234</v>
      </c>
    </row>
    <row r="1368" spans="1:7" x14ac:dyDescent="0.25">
      <c r="A1368">
        <v>1391</v>
      </c>
      <c r="B1368" s="2">
        <v>1</v>
      </c>
      <c r="D1368" s="6"/>
      <c r="E1368" s="4">
        <v>4</v>
      </c>
      <c r="G1368" s="5" t="s">
        <v>234</v>
      </c>
    </row>
    <row r="1369" spans="1:7" x14ac:dyDescent="0.25">
      <c r="A1369">
        <v>1392</v>
      </c>
      <c r="B1369" s="2">
        <v>1</v>
      </c>
      <c r="D1369" s="6"/>
      <c r="E1369" s="4">
        <v>4</v>
      </c>
      <c r="G1369" s="5" t="s">
        <v>234</v>
      </c>
    </row>
    <row r="1370" spans="1:7" x14ac:dyDescent="0.25">
      <c r="A1370">
        <v>1393</v>
      </c>
      <c r="B1370" s="2">
        <v>1</v>
      </c>
      <c r="D1370" s="6"/>
      <c r="E1370" s="4">
        <v>4</v>
      </c>
      <c r="G1370" s="5" t="s">
        <v>234</v>
      </c>
    </row>
    <row r="1371" spans="1:7" x14ac:dyDescent="0.25">
      <c r="A1371">
        <v>1394</v>
      </c>
      <c r="B1371" s="2">
        <v>1</v>
      </c>
      <c r="D1371" s="6"/>
      <c r="E1371" s="4">
        <v>4</v>
      </c>
      <c r="G1371" s="5" t="s">
        <v>234</v>
      </c>
    </row>
    <row r="1372" spans="1:7" x14ac:dyDescent="0.25">
      <c r="A1372">
        <v>1395</v>
      </c>
      <c r="B1372" s="2">
        <v>1</v>
      </c>
      <c r="D1372" s="6"/>
      <c r="E1372" s="4">
        <v>4</v>
      </c>
      <c r="G1372" s="5" t="s">
        <v>234</v>
      </c>
    </row>
    <row r="1373" spans="1:7" x14ac:dyDescent="0.25">
      <c r="A1373">
        <v>1396</v>
      </c>
      <c r="B1373" s="2">
        <v>1</v>
      </c>
      <c r="D1373" s="6"/>
      <c r="E1373" s="4">
        <v>4</v>
      </c>
      <c r="G1373" s="5" t="s">
        <v>234</v>
      </c>
    </row>
    <row r="1374" spans="1:7" x14ac:dyDescent="0.25">
      <c r="A1374">
        <v>1397</v>
      </c>
      <c r="B1374" s="2">
        <v>1</v>
      </c>
      <c r="D1374" s="6"/>
      <c r="E1374" s="4">
        <v>4</v>
      </c>
      <c r="G1374" s="5" t="s">
        <v>234</v>
      </c>
    </row>
    <row r="1375" spans="1:7" x14ac:dyDescent="0.25">
      <c r="A1375">
        <v>1398</v>
      </c>
      <c r="B1375" s="2">
        <v>1</v>
      </c>
      <c r="D1375" s="6"/>
      <c r="E1375" s="4">
        <v>4</v>
      </c>
      <c r="G1375" s="5" t="s">
        <v>234</v>
      </c>
    </row>
    <row r="1376" spans="1:7" x14ac:dyDescent="0.25">
      <c r="A1376">
        <v>1399</v>
      </c>
      <c r="B1376" s="2">
        <v>1</v>
      </c>
      <c r="C1376" s="3">
        <v>2</v>
      </c>
      <c r="D1376" s="6"/>
      <c r="E1376" s="4">
        <v>4</v>
      </c>
      <c r="G1376" s="5" t="s">
        <v>234</v>
      </c>
    </row>
    <row r="1377" spans="1:8" x14ac:dyDescent="0.25">
      <c r="A1377">
        <v>1400</v>
      </c>
      <c r="B1377" s="2">
        <v>1</v>
      </c>
      <c r="C1377" s="3">
        <v>2</v>
      </c>
      <c r="D1377" s="6"/>
      <c r="E1377" s="4">
        <v>4</v>
      </c>
      <c r="G1377" s="5" t="s">
        <v>234</v>
      </c>
    </row>
    <row r="1378" spans="1:8" x14ac:dyDescent="0.25">
      <c r="A1378">
        <v>1401</v>
      </c>
      <c r="B1378" s="2">
        <v>1</v>
      </c>
      <c r="C1378" s="3">
        <v>2</v>
      </c>
      <c r="D1378" s="6"/>
      <c r="E1378" s="4">
        <v>4</v>
      </c>
      <c r="G1378" s="5" t="s">
        <v>234</v>
      </c>
    </row>
    <row r="1379" spans="1:8" x14ac:dyDescent="0.25">
      <c r="A1379">
        <v>1402</v>
      </c>
      <c r="B1379" s="2">
        <v>1</v>
      </c>
      <c r="C1379" s="3">
        <v>2</v>
      </c>
      <c r="D1379" s="6"/>
      <c r="G1379" s="5" t="s">
        <v>234</v>
      </c>
    </row>
    <row r="1380" spans="1:8" x14ac:dyDescent="0.25">
      <c r="A1380">
        <v>1403</v>
      </c>
      <c r="B1380" s="2">
        <v>1</v>
      </c>
      <c r="C1380" s="3">
        <v>2</v>
      </c>
      <c r="D1380" s="6"/>
      <c r="G1380" s="5" t="s">
        <v>234</v>
      </c>
    </row>
    <row r="1381" spans="1:8" x14ac:dyDescent="0.25">
      <c r="A1381">
        <v>1404</v>
      </c>
      <c r="B1381" s="2">
        <v>1</v>
      </c>
      <c r="C1381" s="3">
        <v>2</v>
      </c>
      <c r="D1381" s="6"/>
      <c r="G1381" s="5" t="s">
        <v>234</v>
      </c>
    </row>
    <row r="1382" spans="1:8" x14ac:dyDescent="0.25">
      <c r="A1382">
        <v>1405</v>
      </c>
      <c r="B1382" s="2">
        <v>1</v>
      </c>
      <c r="C1382" s="3">
        <v>2</v>
      </c>
      <c r="D1382" s="6"/>
      <c r="G1382" s="5" t="s">
        <v>234</v>
      </c>
    </row>
    <row r="1383" spans="1:8" x14ac:dyDescent="0.25">
      <c r="A1383">
        <v>1406</v>
      </c>
      <c r="B1383" s="2">
        <v>1</v>
      </c>
      <c r="C1383" s="3">
        <v>2</v>
      </c>
      <c r="D1383" s="6"/>
      <c r="G1383" s="5" t="s">
        <v>234</v>
      </c>
    </row>
    <row r="1384" spans="1:8" x14ac:dyDescent="0.25">
      <c r="A1384">
        <v>1407</v>
      </c>
      <c r="B1384" s="2">
        <v>1</v>
      </c>
      <c r="C1384" s="3">
        <v>2</v>
      </c>
      <c r="D1384" s="6"/>
      <c r="G1384" s="5" t="s">
        <v>234</v>
      </c>
    </row>
    <row r="1385" spans="1:8" x14ac:dyDescent="0.25">
      <c r="A1385">
        <v>1408</v>
      </c>
      <c r="C1385" s="3">
        <v>2</v>
      </c>
      <c r="D1385" s="6"/>
      <c r="G1385" s="5" t="s">
        <v>234</v>
      </c>
    </row>
    <row r="1386" spans="1:8" x14ac:dyDescent="0.25">
      <c r="A1386">
        <v>1409</v>
      </c>
      <c r="C1386" s="3">
        <v>2</v>
      </c>
      <c r="D1386" s="6"/>
      <c r="G1386" s="5" t="s">
        <v>234</v>
      </c>
    </row>
    <row r="1387" spans="1:8" x14ac:dyDescent="0.25">
      <c r="A1387">
        <v>1410</v>
      </c>
      <c r="C1387" s="3">
        <v>2</v>
      </c>
      <c r="D1387" s="6"/>
      <c r="G1387" s="5" t="s">
        <v>234</v>
      </c>
    </row>
    <row r="1388" spans="1:8" x14ac:dyDescent="0.25">
      <c r="A1388">
        <v>1411</v>
      </c>
      <c r="C1388" s="3">
        <v>2</v>
      </c>
      <c r="D1388" s="6"/>
      <c r="E1388" s="6"/>
      <c r="G1388" s="5" t="s">
        <v>234</v>
      </c>
      <c r="H1388" s="4" t="s">
        <v>233</v>
      </c>
    </row>
    <row r="1389" spans="1:8" x14ac:dyDescent="0.25">
      <c r="A1389">
        <v>1412</v>
      </c>
      <c r="C1389" s="3">
        <v>2</v>
      </c>
      <c r="D1389" s="6"/>
      <c r="E1389" s="6"/>
      <c r="G1389" s="5" t="s">
        <v>234</v>
      </c>
      <c r="H1389" s="4" t="s">
        <v>233</v>
      </c>
    </row>
    <row r="1390" spans="1:8" x14ac:dyDescent="0.25">
      <c r="A1390">
        <v>1413</v>
      </c>
      <c r="C1390" s="3">
        <v>2</v>
      </c>
      <c r="D1390" s="6"/>
      <c r="E1390" s="6"/>
      <c r="G1390" s="5" t="s">
        <v>234</v>
      </c>
      <c r="H1390" s="4" t="s">
        <v>233</v>
      </c>
    </row>
    <row r="1391" spans="1:8" x14ac:dyDescent="0.25">
      <c r="A1391">
        <v>1414</v>
      </c>
      <c r="C1391" s="3">
        <v>2</v>
      </c>
      <c r="D1391" s="6"/>
      <c r="E1391" s="6"/>
      <c r="G1391" s="5" t="s">
        <v>234</v>
      </c>
      <c r="H1391" s="4" t="s">
        <v>233</v>
      </c>
    </row>
    <row r="1392" spans="1:8" x14ac:dyDescent="0.25">
      <c r="A1392">
        <v>1415</v>
      </c>
      <c r="C1392" s="3">
        <v>2</v>
      </c>
      <c r="D1392" s="6"/>
      <c r="E1392" s="6"/>
      <c r="G1392" s="5" t="s">
        <v>234</v>
      </c>
      <c r="H1392" s="4" t="s">
        <v>233</v>
      </c>
    </row>
    <row r="1393" spans="1:8" x14ac:dyDescent="0.25">
      <c r="A1393">
        <v>1416</v>
      </c>
      <c r="C1393" s="3">
        <v>2</v>
      </c>
      <c r="D1393" s="6"/>
      <c r="E1393" s="6"/>
      <c r="G1393" s="5" t="s">
        <v>234</v>
      </c>
      <c r="H1393" s="4" t="s">
        <v>233</v>
      </c>
    </row>
    <row r="1394" spans="1:8" x14ac:dyDescent="0.25">
      <c r="A1394">
        <v>1417</v>
      </c>
      <c r="C1394" s="3">
        <v>2</v>
      </c>
      <c r="D1394" s="6"/>
      <c r="E1394" s="6"/>
      <c r="G1394" s="5" t="s">
        <v>234</v>
      </c>
      <c r="H1394" s="4" t="s">
        <v>233</v>
      </c>
    </row>
    <row r="1395" spans="1:8" x14ac:dyDescent="0.25">
      <c r="A1395">
        <v>1418</v>
      </c>
      <c r="C1395" s="3">
        <v>2</v>
      </c>
      <c r="D1395" s="6"/>
      <c r="E1395" s="6"/>
      <c r="G1395" s="5" t="s">
        <v>234</v>
      </c>
      <c r="H1395" s="4" t="s">
        <v>233</v>
      </c>
    </row>
    <row r="1396" spans="1:8" x14ac:dyDescent="0.25">
      <c r="A1396">
        <v>1419</v>
      </c>
      <c r="C1396" s="3">
        <v>2</v>
      </c>
      <c r="D1396" s="6"/>
      <c r="E1396" s="6"/>
      <c r="G1396" s="5" t="s">
        <v>234</v>
      </c>
      <c r="H1396" s="4" t="s">
        <v>233</v>
      </c>
    </row>
    <row r="1397" spans="1:8" x14ac:dyDescent="0.25">
      <c r="A1397">
        <v>1420</v>
      </c>
      <c r="C1397" s="3">
        <v>2</v>
      </c>
      <c r="D1397" s="6"/>
      <c r="E1397" s="6"/>
      <c r="G1397" s="5" t="s">
        <v>234</v>
      </c>
      <c r="H1397" s="4" t="s">
        <v>233</v>
      </c>
    </row>
    <row r="1398" spans="1:8" x14ac:dyDescent="0.25">
      <c r="A1398">
        <v>1421</v>
      </c>
      <c r="B1398" s="2">
        <v>1</v>
      </c>
      <c r="C1398" s="3">
        <v>2</v>
      </c>
      <c r="E1398" s="6"/>
      <c r="H1398" s="4" t="s">
        <v>233</v>
      </c>
    </row>
    <row r="1399" spans="1:8" x14ac:dyDescent="0.25">
      <c r="A1399">
        <v>1422</v>
      </c>
      <c r="B1399" s="2">
        <v>1</v>
      </c>
      <c r="C1399" s="3">
        <v>2</v>
      </c>
      <c r="E1399" s="6"/>
      <c r="H1399" s="4" t="s">
        <v>233</v>
      </c>
    </row>
    <row r="1400" spans="1:8" x14ac:dyDescent="0.25">
      <c r="A1400">
        <v>1423</v>
      </c>
      <c r="B1400" s="2">
        <v>1</v>
      </c>
      <c r="C1400" s="3">
        <v>2</v>
      </c>
      <c r="E1400" s="6"/>
      <c r="H1400" s="4" t="s">
        <v>233</v>
      </c>
    </row>
    <row r="1401" spans="1:8" x14ac:dyDescent="0.25">
      <c r="A1401">
        <v>1424</v>
      </c>
      <c r="B1401" s="2">
        <v>1</v>
      </c>
      <c r="C1401" s="3">
        <v>2</v>
      </c>
      <c r="E1401" s="6"/>
      <c r="H1401" s="4" t="s">
        <v>233</v>
      </c>
    </row>
    <row r="1402" spans="1:8" x14ac:dyDescent="0.25">
      <c r="A1402">
        <v>1425</v>
      </c>
      <c r="B1402" s="2">
        <v>1</v>
      </c>
      <c r="C1402" s="3">
        <v>2</v>
      </c>
      <c r="E1402" s="6"/>
      <c r="H1402" s="4" t="s">
        <v>233</v>
      </c>
    </row>
    <row r="1403" spans="1:8" x14ac:dyDescent="0.25">
      <c r="A1403">
        <v>1426</v>
      </c>
      <c r="B1403" s="2">
        <v>1</v>
      </c>
      <c r="C1403" s="3">
        <v>2</v>
      </c>
      <c r="E1403" s="6"/>
      <c r="H1403" s="4" t="s">
        <v>233</v>
      </c>
    </row>
    <row r="1404" spans="1:8" x14ac:dyDescent="0.25">
      <c r="A1404">
        <v>1427</v>
      </c>
      <c r="B1404" s="2">
        <v>1</v>
      </c>
      <c r="C1404" s="3">
        <v>2</v>
      </c>
      <c r="E1404" s="6"/>
      <c r="H1404" s="4" t="s">
        <v>233</v>
      </c>
    </row>
    <row r="1405" spans="1:8" x14ac:dyDescent="0.25">
      <c r="A1405">
        <v>1428</v>
      </c>
      <c r="B1405" s="2">
        <v>1</v>
      </c>
      <c r="C1405" s="3">
        <v>2</v>
      </c>
      <c r="E1405" s="6"/>
      <c r="H1405" s="4" t="s">
        <v>233</v>
      </c>
    </row>
    <row r="1406" spans="1:8" x14ac:dyDescent="0.25">
      <c r="A1406">
        <v>1429</v>
      </c>
      <c r="B1406" s="2">
        <v>1</v>
      </c>
      <c r="C1406" s="3">
        <v>2</v>
      </c>
      <c r="E1406" s="6"/>
      <c r="H1406" s="4" t="s">
        <v>233</v>
      </c>
    </row>
    <row r="1407" spans="1:8" x14ac:dyDescent="0.25">
      <c r="A1407">
        <v>1430</v>
      </c>
      <c r="B1407" s="2">
        <v>1</v>
      </c>
      <c r="C1407" s="3">
        <v>2</v>
      </c>
      <c r="E1407" s="6"/>
      <c r="H1407" s="4" t="s">
        <v>233</v>
      </c>
    </row>
    <row r="1408" spans="1:8" x14ac:dyDescent="0.25">
      <c r="A1408">
        <v>1431</v>
      </c>
      <c r="B1408" s="2">
        <v>1</v>
      </c>
      <c r="C1408" s="3">
        <v>2</v>
      </c>
      <c r="E1408" s="6"/>
      <c r="H1408" s="4" t="s">
        <v>233</v>
      </c>
    </row>
    <row r="1409" spans="1:8" x14ac:dyDescent="0.25">
      <c r="A1409">
        <v>1432</v>
      </c>
      <c r="B1409" s="2">
        <v>1</v>
      </c>
      <c r="D1409" s="6"/>
      <c r="E1409" s="6"/>
      <c r="G1409" s="5" t="s">
        <v>234</v>
      </c>
      <c r="H1409" s="4" t="s">
        <v>233</v>
      </c>
    </row>
    <row r="1410" spans="1:8" x14ac:dyDescent="0.25">
      <c r="A1410">
        <v>1433</v>
      </c>
      <c r="B1410" s="2">
        <v>1</v>
      </c>
      <c r="D1410" s="6"/>
      <c r="E1410" s="6"/>
      <c r="G1410" s="5" t="s">
        <v>234</v>
      </c>
      <c r="H1410" s="4" t="s">
        <v>233</v>
      </c>
    </row>
    <row r="1411" spans="1:8" x14ac:dyDescent="0.25">
      <c r="A1411">
        <v>1434</v>
      </c>
      <c r="B1411" s="2">
        <v>1</v>
      </c>
      <c r="D1411" s="6"/>
      <c r="E1411" s="6"/>
      <c r="G1411" s="5" t="s">
        <v>234</v>
      </c>
      <c r="H1411" s="4" t="s">
        <v>233</v>
      </c>
    </row>
    <row r="1412" spans="1:8" x14ac:dyDescent="0.25">
      <c r="A1412">
        <v>1435</v>
      </c>
      <c r="B1412" s="2">
        <v>1</v>
      </c>
      <c r="D1412" s="6"/>
      <c r="E1412" s="6"/>
      <c r="G1412" s="5" t="s">
        <v>234</v>
      </c>
      <c r="H1412" s="4" t="s">
        <v>233</v>
      </c>
    </row>
    <row r="1413" spans="1:8" x14ac:dyDescent="0.25">
      <c r="A1413">
        <v>1436</v>
      </c>
      <c r="B1413" s="2">
        <v>1</v>
      </c>
      <c r="D1413" s="6"/>
      <c r="E1413" s="6"/>
      <c r="G1413" s="5" t="s">
        <v>234</v>
      </c>
      <c r="H1413" s="4" t="s">
        <v>233</v>
      </c>
    </row>
    <row r="1414" spans="1:8" x14ac:dyDescent="0.25">
      <c r="A1414">
        <v>1437</v>
      </c>
      <c r="B1414" s="2">
        <v>1</v>
      </c>
      <c r="D1414" s="6"/>
      <c r="E1414" s="6"/>
      <c r="G1414" s="5" t="s">
        <v>234</v>
      </c>
      <c r="H1414" s="4" t="s">
        <v>233</v>
      </c>
    </row>
    <row r="1415" spans="1:8" x14ac:dyDescent="0.25">
      <c r="A1415">
        <v>1438</v>
      </c>
      <c r="B1415" s="2">
        <v>1</v>
      </c>
      <c r="D1415" s="6"/>
      <c r="E1415" s="6"/>
      <c r="G1415" s="5" t="s">
        <v>234</v>
      </c>
      <c r="H1415" s="4" t="s">
        <v>233</v>
      </c>
    </row>
    <row r="1416" spans="1:8" x14ac:dyDescent="0.25">
      <c r="A1416">
        <v>1439</v>
      </c>
      <c r="B1416" s="2">
        <v>1</v>
      </c>
      <c r="D1416" s="6"/>
      <c r="E1416" s="6"/>
      <c r="G1416" s="5" t="s">
        <v>234</v>
      </c>
      <c r="H1416" s="4" t="s">
        <v>233</v>
      </c>
    </row>
    <row r="1417" spans="1:8" x14ac:dyDescent="0.25">
      <c r="A1417">
        <v>1440</v>
      </c>
      <c r="B1417" s="2">
        <v>1</v>
      </c>
      <c r="C1417" s="3">
        <v>2</v>
      </c>
      <c r="D1417" s="6"/>
      <c r="E1417" s="6"/>
      <c r="G1417" s="5" t="s">
        <v>234</v>
      </c>
      <c r="H1417" s="4" t="s">
        <v>233</v>
      </c>
    </row>
    <row r="1418" spans="1:8" x14ac:dyDescent="0.25">
      <c r="A1418">
        <v>1441</v>
      </c>
      <c r="B1418" s="2">
        <v>1</v>
      </c>
      <c r="C1418" s="3">
        <v>2</v>
      </c>
      <c r="D1418" s="6"/>
      <c r="E1418" s="6"/>
      <c r="G1418" s="5" t="s">
        <v>234</v>
      </c>
      <c r="H1418" s="4" t="s">
        <v>233</v>
      </c>
    </row>
    <row r="1419" spans="1:8" x14ac:dyDescent="0.25">
      <c r="A1419">
        <v>1442</v>
      </c>
      <c r="B1419" s="2">
        <v>1</v>
      </c>
      <c r="C1419" s="3">
        <v>2</v>
      </c>
      <c r="D1419" s="6"/>
      <c r="E1419" s="6"/>
      <c r="G1419" s="5" t="s">
        <v>234</v>
      </c>
      <c r="H1419" s="4" t="s">
        <v>233</v>
      </c>
    </row>
    <row r="1420" spans="1:8" x14ac:dyDescent="0.25">
      <c r="A1420">
        <v>1443</v>
      </c>
      <c r="B1420" s="2">
        <v>1</v>
      </c>
      <c r="C1420" s="3">
        <v>2</v>
      </c>
      <c r="D1420" s="6"/>
      <c r="E1420" s="6"/>
      <c r="G1420" s="5" t="s">
        <v>234</v>
      </c>
      <c r="H1420" s="4" t="s">
        <v>233</v>
      </c>
    </row>
    <row r="1421" spans="1:8" x14ac:dyDescent="0.25">
      <c r="A1421">
        <v>1444</v>
      </c>
      <c r="B1421" s="2">
        <v>1</v>
      </c>
      <c r="C1421" s="3">
        <v>2</v>
      </c>
      <c r="D1421" s="6"/>
      <c r="E1421" s="6"/>
      <c r="G1421" s="5" t="s">
        <v>234</v>
      </c>
      <c r="H1421" s="4" t="s">
        <v>233</v>
      </c>
    </row>
    <row r="1422" spans="1:8" x14ac:dyDescent="0.25">
      <c r="A1422">
        <v>1445</v>
      </c>
      <c r="B1422" s="2">
        <v>1</v>
      </c>
      <c r="C1422" s="3">
        <v>2</v>
      </c>
      <c r="D1422" s="6"/>
      <c r="E1422" s="6"/>
      <c r="G1422" s="5" t="s">
        <v>234</v>
      </c>
      <c r="H1422" s="4" t="s">
        <v>233</v>
      </c>
    </row>
    <row r="1423" spans="1:8" x14ac:dyDescent="0.25">
      <c r="A1423">
        <v>1446</v>
      </c>
      <c r="B1423" s="2">
        <v>1</v>
      </c>
      <c r="C1423" s="3">
        <v>2</v>
      </c>
      <c r="D1423" s="6"/>
      <c r="E1423" s="6"/>
      <c r="G1423" s="5" t="s">
        <v>234</v>
      </c>
      <c r="H1423" s="4" t="s">
        <v>233</v>
      </c>
    </row>
    <row r="1424" spans="1:8" x14ac:dyDescent="0.25">
      <c r="A1424">
        <v>1447</v>
      </c>
      <c r="B1424" s="2">
        <v>1</v>
      </c>
      <c r="C1424" s="3">
        <v>2</v>
      </c>
      <c r="D1424" s="6"/>
      <c r="G1424" s="5" t="s">
        <v>234</v>
      </c>
    </row>
    <row r="1425" spans="1:7" x14ac:dyDescent="0.25">
      <c r="A1425">
        <v>1448</v>
      </c>
      <c r="B1425" s="2">
        <v>1</v>
      </c>
      <c r="C1425" s="3">
        <v>2</v>
      </c>
      <c r="D1425" s="6"/>
      <c r="G1425" s="5" t="s">
        <v>234</v>
      </c>
    </row>
    <row r="1426" spans="1:7" x14ac:dyDescent="0.25">
      <c r="A1426">
        <v>1449</v>
      </c>
      <c r="B1426" s="2">
        <v>1</v>
      </c>
      <c r="C1426" s="3">
        <v>2</v>
      </c>
      <c r="D1426" s="6"/>
      <c r="G1426" s="5" t="s">
        <v>234</v>
      </c>
    </row>
    <row r="1427" spans="1:7" x14ac:dyDescent="0.25">
      <c r="A1427">
        <v>1450</v>
      </c>
      <c r="B1427" s="2">
        <v>1</v>
      </c>
      <c r="C1427" s="3">
        <v>2</v>
      </c>
      <c r="D1427" s="6"/>
      <c r="G1427" s="5" t="s">
        <v>234</v>
      </c>
    </row>
    <row r="1428" spans="1:7" x14ac:dyDescent="0.25">
      <c r="A1428">
        <v>1451</v>
      </c>
      <c r="B1428" s="2">
        <v>1</v>
      </c>
      <c r="C1428" s="3">
        <v>2</v>
      </c>
      <c r="D1428" s="6"/>
      <c r="G1428" s="5" t="s">
        <v>234</v>
      </c>
    </row>
    <row r="1429" spans="1:7" x14ac:dyDescent="0.25">
      <c r="A1429">
        <v>1452</v>
      </c>
      <c r="B1429" s="2">
        <v>1</v>
      </c>
      <c r="C1429" s="3">
        <v>2</v>
      </c>
      <c r="D1429" s="6"/>
      <c r="G1429" s="5" t="s">
        <v>234</v>
      </c>
    </row>
    <row r="1430" spans="1:7" x14ac:dyDescent="0.25">
      <c r="A1430">
        <v>1453</v>
      </c>
      <c r="B1430" s="2">
        <v>1</v>
      </c>
      <c r="C1430" s="3">
        <v>2</v>
      </c>
      <c r="D1430" s="6"/>
      <c r="G1430" s="5" t="s">
        <v>234</v>
      </c>
    </row>
    <row r="1431" spans="1:7" x14ac:dyDescent="0.25">
      <c r="A1431">
        <v>1454</v>
      </c>
      <c r="B1431" s="2">
        <v>1</v>
      </c>
      <c r="C1431" s="3">
        <v>2</v>
      </c>
      <c r="D1431" s="6"/>
      <c r="G1431" s="5" t="s">
        <v>234</v>
      </c>
    </row>
    <row r="1432" spans="1:7" x14ac:dyDescent="0.25">
      <c r="A1432">
        <v>1455</v>
      </c>
      <c r="B1432" s="2">
        <v>1</v>
      </c>
      <c r="C1432" s="3">
        <v>2</v>
      </c>
      <c r="D1432" s="6"/>
      <c r="G1432" s="5" t="s">
        <v>234</v>
      </c>
    </row>
    <row r="1433" spans="1:7" x14ac:dyDescent="0.25">
      <c r="A1433">
        <v>1456</v>
      </c>
      <c r="B1433" s="2">
        <v>1</v>
      </c>
      <c r="C1433" s="3">
        <v>2</v>
      </c>
      <c r="D1433" s="6"/>
      <c r="G1433" s="5" t="s">
        <v>234</v>
      </c>
    </row>
    <row r="1434" spans="1:7" x14ac:dyDescent="0.25">
      <c r="A1434">
        <v>1457</v>
      </c>
      <c r="B1434" s="2">
        <v>1</v>
      </c>
      <c r="C1434" s="3">
        <v>2</v>
      </c>
      <c r="D1434" s="6"/>
      <c r="G1434" s="5" t="s">
        <v>234</v>
      </c>
    </row>
    <row r="1435" spans="1:7" x14ac:dyDescent="0.25">
      <c r="A1435">
        <v>1458</v>
      </c>
      <c r="B1435" s="2">
        <v>1</v>
      </c>
      <c r="C1435" s="3">
        <v>2</v>
      </c>
      <c r="D1435" s="6"/>
      <c r="E1435" s="4">
        <v>4</v>
      </c>
      <c r="G1435" s="5" t="s">
        <v>234</v>
      </c>
    </row>
    <row r="1436" spans="1:7" x14ac:dyDescent="0.25">
      <c r="A1436">
        <v>1459</v>
      </c>
      <c r="B1436" s="2">
        <v>1</v>
      </c>
      <c r="C1436" s="3">
        <v>2</v>
      </c>
      <c r="D1436" s="6"/>
      <c r="E1436" s="4">
        <v>4</v>
      </c>
      <c r="G1436" s="5" t="s">
        <v>234</v>
      </c>
    </row>
    <row r="1437" spans="1:7" x14ac:dyDescent="0.25">
      <c r="A1437">
        <v>1460</v>
      </c>
      <c r="C1437" s="3">
        <v>2</v>
      </c>
      <c r="D1437" s="6"/>
      <c r="E1437" s="4">
        <v>4</v>
      </c>
      <c r="G1437" s="5" t="s">
        <v>234</v>
      </c>
    </row>
    <row r="1438" spans="1:7" x14ac:dyDescent="0.25">
      <c r="A1438">
        <v>1461</v>
      </c>
      <c r="C1438" s="3">
        <v>2</v>
      </c>
      <c r="D1438" s="6"/>
      <c r="E1438" s="4">
        <v>4</v>
      </c>
      <c r="G1438" s="5" t="s">
        <v>234</v>
      </c>
    </row>
    <row r="1439" spans="1:7" x14ac:dyDescent="0.25">
      <c r="A1439">
        <v>1462</v>
      </c>
      <c r="C1439" s="3">
        <v>2</v>
      </c>
      <c r="D1439" s="6"/>
      <c r="E1439" s="4">
        <v>4</v>
      </c>
      <c r="G1439" s="5" t="s">
        <v>234</v>
      </c>
    </row>
    <row r="1440" spans="1:7" x14ac:dyDescent="0.25">
      <c r="A1440">
        <v>1463</v>
      </c>
      <c r="C1440" s="3">
        <v>2</v>
      </c>
      <c r="D1440" s="6"/>
      <c r="E1440" s="4">
        <v>4</v>
      </c>
      <c r="G1440" s="5" t="s">
        <v>234</v>
      </c>
    </row>
    <row r="1441" spans="1:7" x14ac:dyDescent="0.25">
      <c r="A1441">
        <v>1464</v>
      </c>
      <c r="C1441" s="3">
        <v>2</v>
      </c>
      <c r="D1441" s="6"/>
      <c r="E1441" s="4">
        <v>4</v>
      </c>
      <c r="G1441" s="5" t="s">
        <v>234</v>
      </c>
    </row>
    <row r="1442" spans="1:7" x14ac:dyDescent="0.25">
      <c r="A1442">
        <v>1465</v>
      </c>
      <c r="C1442" s="3">
        <v>2</v>
      </c>
      <c r="D1442" s="6"/>
      <c r="E1442" s="4">
        <v>4</v>
      </c>
      <c r="G1442" s="5" t="s">
        <v>234</v>
      </c>
    </row>
    <row r="1443" spans="1:7" x14ac:dyDescent="0.25">
      <c r="A1443">
        <v>1466</v>
      </c>
      <c r="C1443" s="3">
        <v>2</v>
      </c>
      <c r="D1443" s="6"/>
      <c r="E1443" s="4">
        <v>4</v>
      </c>
      <c r="G1443" s="5" t="s">
        <v>234</v>
      </c>
    </row>
    <row r="1444" spans="1:7" x14ac:dyDescent="0.25">
      <c r="A1444">
        <v>1467</v>
      </c>
      <c r="C1444" s="3">
        <v>2</v>
      </c>
      <c r="D1444" s="6"/>
      <c r="E1444" s="4">
        <v>4</v>
      </c>
      <c r="G1444" s="5" t="s">
        <v>234</v>
      </c>
    </row>
    <row r="1445" spans="1:7" x14ac:dyDescent="0.25">
      <c r="A1445">
        <v>1468</v>
      </c>
      <c r="B1445" s="2">
        <v>1</v>
      </c>
      <c r="C1445" s="3">
        <v>2</v>
      </c>
      <c r="E1445" s="4">
        <v>4</v>
      </c>
    </row>
    <row r="1446" spans="1:7" x14ac:dyDescent="0.25">
      <c r="A1446">
        <v>1469</v>
      </c>
      <c r="B1446" s="2">
        <v>1</v>
      </c>
      <c r="C1446" s="3">
        <v>2</v>
      </c>
      <c r="E1446" s="4">
        <v>4</v>
      </c>
    </row>
    <row r="1447" spans="1:7" x14ac:dyDescent="0.25">
      <c r="A1447">
        <v>1470</v>
      </c>
      <c r="B1447" s="2">
        <v>1</v>
      </c>
      <c r="C1447" s="3">
        <v>2</v>
      </c>
      <c r="E1447" s="4">
        <v>4</v>
      </c>
    </row>
    <row r="1448" spans="1:7" x14ac:dyDescent="0.25">
      <c r="A1448">
        <v>1471</v>
      </c>
      <c r="B1448" s="2">
        <v>1</v>
      </c>
      <c r="C1448" s="3">
        <v>2</v>
      </c>
      <c r="E1448" s="4">
        <v>4</v>
      </c>
    </row>
    <row r="1449" spans="1:7" x14ac:dyDescent="0.25">
      <c r="A1449">
        <v>1472</v>
      </c>
      <c r="B1449" s="2">
        <v>1</v>
      </c>
      <c r="C1449" s="3">
        <v>2</v>
      </c>
      <c r="E1449" s="4">
        <v>4</v>
      </c>
    </row>
    <row r="1450" spans="1:7" x14ac:dyDescent="0.25">
      <c r="A1450">
        <v>1473</v>
      </c>
      <c r="B1450" s="2">
        <v>1</v>
      </c>
      <c r="E1450" s="4">
        <v>4</v>
      </c>
    </row>
    <row r="1451" spans="1:7" x14ac:dyDescent="0.25">
      <c r="A1451">
        <v>1474</v>
      </c>
      <c r="B1451" s="2">
        <v>1</v>
      </c>
      <c r="E1451" s="4">
        <v>4</v>
      </c>
    </row>
    <row r="1452" spans="1:7" x14ac:dyDescent="0.25">
      <c r="A1452">
        <v>1475</v>
      </c>
      <c r="B1452" s="2">
        <v>1</v>
      </c>
      <c r="E1452" s="4">
        <v>4</v>
      </c>
    </row>
    <row r="1453" spans="1:7" x14ac:dyDescent="0.25">
      <c r="A1453">
        <v>1476</v>
      </c>
      <c r="B1453" s="2">
        <v>1</v>
      </c>
      <c r="E1453" s="4">
        <v>4</v>
      </c>
    </row>
    <row r="1454" spans="1:7" x14ac:dyDescent="0.25">
      <c r="A1454">
        <v>1477</v>
      </c>
      <c r="B1454" s="2">
        <v>1</v>
      </c>
      <c r="E1454" s="4">
        <v>4</v>
      </c>
    </row>
    <row r="1455" spans="1:7" x14ac:dyDescent="0.25">
      <c r="A1455">
        <v>1478</v>
      </c>
      <c r="B1455" s="2">
        <v>1</v>
      </c>
      <c r="E1455" s="4">
        <v>4</v>
      </c>
    </row>
    <row r="1456" spans="1:7" x14ac:dyDescent="0.25">
      <c r="A1456">
        <v>1479</v>
      </c>
      <c r="B1456" s="2">
        <v>1</v>
      </c>
      <c r="E1456" s="4">
        <v>4</v>
      </c>
    </row>
    <row r="1457" spans="1:5" x14ac:dyDescent="0.25">
      <c r="A1457">
        <v>1480</v>
      </c>
      <c r="B1457" s="2">
        <v>1</v>
      </c>
      <c r="E1457" s="4">
        <v>4</v>
      </c>
    </row>
    <row r="1458" spans="1:5" x14ac:dyDescent="0.25">
      <c r="A1458">
        <v>1481</v>
      </c>
      <c r="B1458" s="2">
        <v>1</v>
      </c>
      <c r="E1458" s="4">
        <v>4</v>
      </c>
    </row>
    <row r="1459" spans="1:5" x14ac:dyDescent="0.25">
      <c r="A1459">
        <v>1482</v>
      </c>
      <c r="B1459" s="2">
        <v>1</v>
      </c>
      <c r="D1459" s="5">
        <v>3</v>
      </c>
      <c r="E1459" s="4">
        <v>4</v>
      </c>
    </row>
    <row r="1460" spans="1:5" x14ac:dyDescent="0.25">
      <c r="A1460">
        <v>1483</v>
      </c>
      <c r="B1460" s="2">
        <v>1</v>
      </c>
      <c r="D1460" s="5">
        <v>3</v>
      </c>
      <c r="E1460" s="4">
        <v>4</v>
      </c>
    </row>
    <row r="1461" spans="1:5" x14ac:dyDescent="0.25">
      <c r="A1461">
        <v>1484</v>
      </c>
      <c r="B1461" s="2">
        <v>1</v>
      </c>
      <c r="D1461" s="5">
        <v>3</v>
      </c>
      <c r="E1461" s="4">
        <v>4</v>
      </c>
    </row>
    <row r="1462" spans="1:5" x14ac:dyDescent="0.25">
      <c r="A1462">
        <v>1485</v>
      </c>
      <c r="B1462" s="2">
        <v>1</v>
      </c>
      <c r="D1462" s="5">
        <v>3</v>
      </c>
      <c r="E1462" s="4">
        <v>4</v>
      </c>
    </row>
    <row r="1463" spans="1:5" x14ac:dyDescent="0.25">
      <c r="A1463">
        <v>1486</v>
      </c>
      <c r="B1463" s="2">
        <v>1</v>
      </c>
      <c r="C1463" s="3">
        <v>2</v>
      </c>
      <c r="D1463" s="5">
        <v>3</v>
      </c>
      <c r="E1463" s="4">
        <v>4</v>
      </c>
    </row>
    <row r="1464" spans="1:5" x14ac:dyDescent="0.25">
      <c r="A1464">
        <v>1487</v>
      </c>
      <c r="B1464" s="2">
        <v>1</v>
      </c>
      <c r="C1464" s="3">
        <v>2</v>
      </c>
      <c r="D1464" s="5">
        <v>3</v>
      </c>
      <c r="E1464" s="4">
        <v>4</v>
      </c>
    </row>
    <row r="1465" spans="1:5" x14ac:dyDescent="0.25">
      <c r="A1465">
        <v>1488</v>
      </c>
      <c r="B1465" s="2">
        <v>1</v>
      </c>
      <c r="C1465" s="3">
        <v>2</v>
      </c>
      <c r="D1465" s="5">
        <v>3</v>
      </c>
      <c r="E1465" s="4">
        <v>4</v>
      </c>
    </row>
    <row r="1466" spans="1:5" x14ac:dyDescent="0.25">
      <c r="A1466">
        <v>1489</v>
      </c>
      <c r="B1466" s="2">
        <v>1</v>
      </c>
      <c r="C1466" s="3">
        <v>2</v>
      </c>
      <c r="D1466" s="5">
        <v>3</v>
      </c>
      <c r="E1466" s="4">
        <v>4</v>
      </c>
    </row>
    <row r="1467" spans="1:5" x14ac:dyDescent="0.25">
      <c r="A1467">
        <v>1490</v>
      </c>
      <c r="B1467" s="2">
        <v>1</v>
      </c>
      <c r="C1467" s="3">
        <v>2</v>
      </c>
      <c r="D1467" s="5">
        <v>3</v>
      </c>
    </row>
    <row r="1468" spans="1:5" x14ac:dyDescent="0.25">
      <c r="A1468">
        <v>1491</v>
      </c>
      <c r="B1468" s="2">
        <v>1</v>
      </c>
      <c r="C1468" s="3">
        <v>2</v>
      </c>
      <c r="D1468" s="5">
        <v>3</v>
      </c>
    </row>
    <row r="1469" spans="1:5" x14ac:dyDescent="0.25">
      <c r="A1469">
        <v>1492</v>
      </c>
      <c r="C1469" s="3">
        <v>2</v>
      </c>
      <c r="D1469" s="5">
        <v>3</v>
      </c>
    </row>
    <row r="1470" spans="1:5" x14ac:dyDescent="0.25">
      <c r="A1470">
        <v>1493</v>
      </c>
      <c r="C1470" s="3">
        <v>2</v>
      </c>
      <c r="D1470" s="5">
        <v>3</v>
      </c>
    </row>
    <row r="1471" spans="1:5" x14ac:dyDescent="0.25">
      <c r="A1471">
        <v>1494</v>
      </c>
      <c r="C1471" s="3">
        <v>2</v>
      </c>
      <c r="D1471" s="5">
        <v>3</v>
      </c>
    </row>
    <row r="1472" spans="1:5" x14ac:dyDescent="0.25">
      <c r="A1472">
        <v>1495</v>
      </c>
      <c r="C1472" s="3">
        <v>2</v>
      </c>
      <c r="D1472" s="5">
        <v>3</v>
      </c>
    </row>
    <row r="1473" spans="1:8" x14ac:dyDescent="0.25">
      <c r="A1473">
        <v>1496</v>
      </c>
      <c r="C1473" s="3">
        <v>2</v>
      </c>
      <c r="D1473" s="5">
        <v>3</v>
      </c>
    </row>
    <row r="1474" spans="1:8" x14ac:dyDescent="0.25">
      <c r="A1474">
        <v>1497</v>
      </c>
      <c r="C1474" s="3">
        <v>2</v>
      </c>
      <c r="D1474" s="5">
        <v>3</v>
      </c>
    </row>
    <row r="1475" spans="1:8" x14ac:dyDescent="0.25">
      <c r="A1475">
        <v>1498</v>
      </c>
      <c r="C1475" s="3">
        <v>2</v>
      </c>
      <c r="D1475" s="5">
        <v>3</v>
      </c>
    </row>
    <row r="1476" spans="1:8" x14ac:dyDescent="0.25">
      <c r="A1476">
        <v>1499</v>
      </c>
      <c r="C1476" s="3">
        <v>2</v>
      </c>
      <c r="D1476" s="5">
        <v>3</v>
      </c>
    </row>
    <row r="1477" spans="1:8" x14ac:dyDescent="0.25">
      <c r="A1477">
        <v>1500</v>
      </c>
      <c r="C1477" s="3">
        <v>2</v>
      </c>
      <c r="D1477" s="5">
        <v>3</v>
      </c>
    </row>
    <row r="1478" spans="1:8" x14ac:dyDescent="0.25">
      <c r="A1478">
        <v>1501</v>
      </c>
      <c r="C1478" s="3">
        <v>2</v>
      </c>
      <c r="D1478" s="5">
        <v>3</v>
      </c>
    </row>
    <row r="1479" spans="1:8" x14ac:dyDescent="0.25">
      <c r="A1479">
        <v>1502</v>
      </c>
      <c r="C1479" s="3">
        <v>2</v>
      </c>
      <c r="D1479" s="5">
        <v>3</v>
      </c>
    </row>
    <row r="1480" spans="1:8" x14ac:dyDescent="0.25">
      <c r="A1480">
        <v>1503</v>
      </c>
      <c r="C1480" s="3">
        <v>2</v>
      </c>
      <c r="D1480" s="5">
        <v>3</v>
      </c>
    </row>
    <row r="1481" spans="1:8" x14ac:dyDescent="0.25">
      <c r="A1481">
        <v>1504</v>
      </c>
      <c r="C1481" s="3">
        <v>2</v>
      </c>
      <c r="D1481" s="5">
        <v>3</v>
      </c>
      <c r="E1481" s="6"/>
      <c r="H1481" s="4" t="s">
        <v>233</v>
      </c>
    </row>
    <row r="1482" spans="1:8" x14ac:dyDescent="0.25">
      <c r="A1482">
        <v>1505</v>
      </c>
      <c r="C1482" s="3">
        <v>2</v>
      </c>
      <c r="D1482" s="5">
        <v>3</v>
      </c>
      <c r="E1482" s="6"/>
      <c r="H1482" s="4" t="s">
        <v>233</v>
      </c>
    </row>
    <row r="1483" spans="1:8" x14ac:dyDescent="0.25">
      <c r="A1483">
        <v>1506</v>
      </c>
      <c r="B1483" s="2">
        <v>1</v>
      </c>
      <c r="C1483" s="3">
        <v>2</v>
      </c>
      <c r="D1483" s="5">
        <v>3</v>
      </c>
      <c r="E1483" s="6"/>
      <c r="H1483" s="4" t="s">
        <v>233</v>
      </c>
    </row>
    <row r="1484" spans="1:8" x14ac:dyDescent="0.25">
      <c r="A1484">
        <v>1507</v>
      </c>
      <c r="B1484" s="2">
        <v>1</v>
      </c>
      <c r="C1484" s="3">
        <v>2</v>
      </c>
      <c r="D1484" s="5">
        <v>3</v>
      </c>
      <c r="E1484" s="6"/>
      <c r="H1484" s="4" t="s">
        <v>233</v>
      </c>
    </row>
    <row r="1485" spans="1:8" x14ac:dyDescent="0.25">
      <c r="A1485">
        <v>1508</v>
      </c>
      <c r="B1485" s="2">
        <v>1</v>
      </c>
      <c r="C1485" s="3">
        <v>2</v>
      </c>
      <c r="D1485" s="5">
        <v>3</v>
      </c>
      <c r="E1485" s="6"/>
      <c r="H1485" s="4" t="s">
        <v>233</v>
      </c>
    </row>
    <row r="1486" spans="1:8" x14ac:dyDescent="0.25">
      <c r="A1486">
        <v>1509</v>
      </c>
      <c r="B1486" s="2">
        <v>1</v>
      </c>
      <c r="C1486" s="3">
        <v>2</v>
      </c>
      <c r="E1486" s="6"/>
      <c r="H1486" s="4" t="s">
        <v>233</v>
      </c>
    </row>
    <row r="1487" spans="1:8" x14ac:dyDescent="0.25">
      <c r="A1487">
        <v>1510</v>
      </c>
      <c r="B1487" s="2">
        <v>1</v>
      </c>
      <c r="C1487" s="3">
        <v>2</v>
      </c>
      <c r="E1487" s="6"/>
      <c r="H1487" s="4" t="s">
        <v>233</v>
      </c>
    </row>
    <row r="1488" spans="1:8" x14ac:dyDescent="0.25">
      <c r="A1488">
        <v>1511</v>
      </c>
      <c r="B1488" s="2">
        <v>1</v>
      </c>
      <c r="C1488" s="3">
        <v>2</v>
      </c>
      <c r="E1488" s="6"/>
      <c r="H1488" s="4" t="s">
        <v>233</v>
      </c>
    </row>
    <row r="1489" spans="1:8" x14ac:dyDescent="0.25">
      <c r="A1489">
        <v>1512</v>
      </c>
      <c r="B1489" s="2">
        <v>1</v>
      </c>
      <c r="C1489" s="3">
        <v>2</v>
      </c>
      <c r="E1489" s="6"/>
      <c r="H1489" s="4" t="s">
        <v>233</v>
      </c>
    </row>
    <row r="1490" spans="1:8" x14ac:dyDescent="0.25">
      <c r="A1490">
        <v>1513</v>
      </c>
      <c r="B1490" s="2">
        <v>1</v>
      </c>
      <c r="C1490" s="3">
        <v>2</v>
      </c>
      <c r="E1490" s="6"/>
      <c r="H1490" s="4" t="s">
        <v>233</v>
      </c>
    </row>
    <row r="1491" spans="1:8" x14ac:dyDescent="0.25">
      <c r="A1491">
        <v>1514</v>
      </c>
      <c r="B1491" s="2">
        <v>1</v>
      </c>
      <c r="E1491" s="6"/>
      <c r="H1491" s="4" t="s">
        <v>233</v>
      </c>
    </row>
    <row r="1492" spans="1:8" x14ac:dyDescent="0.25">
      <c r="A1492">
        <v>1515</v>
      </c>
      <c r="B1492" s="2">
        <v>1</v>
      </c>
      <c r="E1492" s="6"/>
      <c r="H1492" s="4" t="s">
        <v>233</v>
      </c>
    </row>
    <row r="1493" spans="1:8" x14ac:dyDescent="0.25">
      <c r="A1493">
        <v>1516</v>
      </c>
      <c r="B1493" s="2">
        <v>1</v>
      </c>
      <c r="E1493" s="6"/>
      <c r="H1493" s="4" t="s">
        <v>233</v>
      </c>
    </row>
    <row r="1494" spans="1:8" x14ac:dyDescent="0.25">
      <c r="A1494">
        <v>1517</v>
      </c>
      <c r="B1494" s="2">
        <v>1</v>
      </c>
      <c r="E1494" s="6"/>
      <c r="H1494" s="4" t="s">
        <v>233</v>
      </c>
    </row>
    <row r="1495" spans="1:8" x14ac:dyDescent="0.25">
      <c r="A1495">
        <v>1518</v>
      </c>
      <c r="B1495" s="2">
        <v>1</v>
      </c>
      <c r="E1495" s="6"/>
      <c r="H1495" s="4" t="s">
        <v>233</v>
      </c>
    </row>
    <row r="1496" spans="1:8" x14ac:dyDescent="0.25">
      <c r="A1496">
        <v>1519</v>
      </c>
      <c r="B1496" s="2">
        <v>1</v>
      </c>
      <c r="E1496" s="6"/>
      <c r="H1496" s="4" t="s">
        <v>233</v>
      </c>
    </row>
    <row r="1497" spans="1:8" x14ac:dyDescent="0.25">
      <c r="A1497">
        <v>1520</v>
      </c>
      <c r="B1497" s="2">
        <v>1</v>
      </c>
      <c r="E1497" s="6"/>
      <c r="H1497" s="4" t="s">
        <v>233</v>
      </c>
    </row>
    <row r="1498" spans="1:8" x14ac:dyDescent="0.25">
      <c r="A1498">
        <v>1521</v>
      </c>
      <c r="B1498" s="2">
        <v>1</v>
      </c>
      <c r="E1498" s="6"/>
      <c r="H1498" s="4" t="s">
        <v>233</v>
      </c>
    </row>
    <row r="1499" spans="1:8" x14ac:dyDescent="0.25">
      <c r="A1499">
        <v>1522</v>
      </c>
      <c r="B1499" s="2">
        <v>1</v>
      </c>
      <c r="E1499" s="6"/>
      <c r="H1499" s="4" t="s">
        <v>233</v>
      </c>
    </row>
    <row r="1500" spans="1:8" x14ac:dyDescent="0.25">
      <c r="A1500">
        <v>1523</v>
      </c>
      <c r="B1500" s="2">
        <v>1</v>
      </c>
      <c r="E1500" s="6"/>
      <c r="H1500" s="4" t="s">
        <v>233</v>
      </c>
    </row>
    <row r="1501" spans="1:8" x14ac:dyDescent="0.25">
      <c r="A1501">
        <v>1524</v>
      </c>
      <c r="B1501" s="2">
        <v>1</v>
      </c>
      <c r="C1501" s="3">
        <v>2</v>
      </c>
      <c r="E1501" s="6"/>
      <c r="H1501" s="4" t="s">
        <v>233</v>
      </c>
    </row>
    <row r="1502" spans="1:8" x14ac:dyDescent="0.25">
      <c r="A1502">
        <v>1525</v>
      </c>
      <c r="B1502" s="2">
        <v>1</v>
      </c>
      <c r="C1502" s="3">
        <v>2</v>
      </c>
      <c r="E1502" s="6"/>
      <c r="H1502" s="4" t="s">
        <v>233</v>
      </c>
    </row>
    <row r="1503" spans="1:8" x14ac:dyDescent="0.25">
      <c r="A1503">
        <v>1526</v>
      </c>
      <c r="B1503" s="2">
        <v>1</v>
      </c>
      <c r="C1503" s="3">
        <v>2</v>
      </c>
      <c r="E1503" s="6"/>
      <c r="H1503" s="4" t="s">
        <v>233</v>
      </c>
    </row>
    <row r="1504" spans="1:8" x14ac:dyDescent="0.25">
      <c r="A1504">
        <v>1527</v>
      </c>
      <c r="B1504" s="2">
        <v>1</v>
      </c>
      <c r="C1504" s="3">
        <v>2</v>
      </c>
      <c r="E1504" s="6"/>
      <c r="H1504" s="4" t="s">
        <v>233</v>
      </c>
    </row>
    <row r="1505" spans="1:8" x14ac:dyDescent="0.25">
      <c r="A1505">
        <v>1528</v>
      </c>
      <c r="B1505" s="2">
        <v>1</v>
      </c>
      <c r="C1505" s="3">
        <v>2</v>
      </c>
      <c r="E1505" s="6"/>
      <c r="H1505" s="4" t="s">
        <v>233</v>
      </c>
    </row>
    <row r="1506" spans="1:8" x14ac:dyDescent="0.25">
      <c r="A1506">
        <v>1529</v>
      </c>
      <c r="B1506" s="2">
        <v>1</v>
      </c>
      <c r="C1506" s="3">
        <v>2</v>
      </c>
      <c r="D1506" s="6"/>
      <c r="E1506" s="6"/>
      <c r="G1506" s="5" t="s">
        <v>234</v>
      </c>
      <c r="H1506" s="4" t="s">
        <v>233</v>
      </c>
    </row>
    <row r="1507" spans="1:8" x14ac:dyDescent="0.25">
      <c r="A1507">
        <v>1530</v>
      </c>
      <c r="B1507" s="2">
        <v>1</v>
      </c>
      <c r="C1507" s="3">
        <v>2</v>
      </c>
      <c r="D1507" s="6"/>
      <c r="E1507" s="6"/>
      <c r="G1507" s="5" t="s">
        <v>234</v>
      </c>
      <c r="H1507" s="4" t="s">
        <v>233</v>
      </c>
    </row>
    <row r="1508" spans="1:8" x14ac:dyDescent="0.25">
      <c r="A1508">
        <v>1531</v>
      </c>
      <c r="B1508" s="2">
        <v>1</v>
      </c>
      <c r="C1508" s="3">
        <v>2</v>
      </c>
      <c r="D1508" s="6"/>
      <c r="E1508" s="6"/>
      <c r="G1508" s="5" t="s">
        <v>234</v>
      </c>
      <c r="H1508" s="4" t="s">
        <v>233</v>
      </c>
    </row>
    <row r="1509" spans="1:8" x14ac:dyDescent="0.25">
      <c r="A1509">
        <v>1532</v>
      </c>
      <c r="B1509" s="2">
        <v>1</v>
      </c>
      <c r="C1509" s="3">
        <v>2</v>
      </c>
      <c r="D1509" s="6"/>
      <c r="E1509" s="6"/>
      <c r="G1509" s="5" t="s">
        <v>234</v>
      </c>
      <c r="H1509" s="4" t="s">
        <v>233</v>
      </c>
    </row>
    <row r="1510" spans="1:8" x14ac:dyDescent="0.25">
      <c r="A1510">
        <v>1533</v>
      </c>
      <c r="B1510" s="2">
        <v>1</v>
      </c>
      <c r="C1510" s="3">
        <v>2</v>
      </c>
      <c r="D1510" s="6"/>
      <c r="E1510" s="6"/>
      <c r="G1510" s="5" t="s">
        <v>234</v>
      </c>
      <c r="H1510" s="4" t="s">
        <v>233</v>
      </c>
    </row>
    <row r="1511" spans="1:8" x14ac:dyDescent="0.25">
      <c r="A1511">
        <v>1534</v>
      </c>
      <c r="B1511" s="2">
        <v>1</v>
      </c>
      <c r="C1511" s="3">
        <v>2</v>
      </c>
      <c r="D1511" s="6"/>
      <c r="E1511" s="6"/>
      <c r="G1511" s="5" t="s">
        <v>234</v>
      </c>
      <c r="H1511" s="4" t="s">
        <v>233</v>
      </c>
    </row>
    <row r="1512" spans="1:8" x14ac:dyDescent="0.25">
      <c r="A1512">
        <v>1535</v>
      </c>
      <c r="B1512" s="2">
        <v>1</v>
      </c>
      <c r="C1512" s="3">
        <v>2</v>
      </c>
      <c r="D1512" s="6"/>
      <c r="E1512" s="6"/>
      <c r="G1512" s="5" t="s">
        <v>234</v>
      </c>
      <c r="H1512" s="4" t="s">
        <v>233</v>
      </c>
    </row>
    <row r="1513" spans="1:8" x14ac:dyDescent="0.25">
      <c r="A1513">
        <v>1536</v>
      </c>
      <c r="B1513" s="2">
        <v>1</v>
      </c>
      <c r="C1513" s="3">
        <v>2</v>
      </c>
      <c r="D1513" s="6"/>
      <c r="E1513" s="6"/>
      <c r="G1513" s="5" t="s">
        <v>234</v>
      </c>
      <c r="H1513" s="4" t="s">
        <v>233</v>
      </c>
    </row>
    <row r="1514" spans="1:8" x14ac:dyDescent="0.25">
      <c r="A1514">
        <v>1537</v>
      </c>
      <c r="B1514" s="2">
        <v>1</v>
      </c>
      <c r="C1514" s="3">
        <v>2</v>
      </c>
      <c r="D1514" s="6"/>
      <c r="E1514" s="6"/>
      <c r="G1514" s="5" t="s">
        <v>234</v>
      </c>
      <c r="H1514" s="4" t="s">
        <v>233</v>
      </c>
    </row>
    <row r="1515" spans="1:8" x14ac:dyDescent="0.25">
      <c r="A1515">
        <v>1538</v>
      </c>
      <c r="B1515" s="2">
        <v>1</v>
      </c>
      <c r="C1515" s="3">
        <v>2</v>
      </c>
      <c r="D1515" s="6"/>
      <c r="E1515" s="6"/>
      <c r="G1515" s="5" t="s">
        <v>234</v>
      </c>
      <c r="H1515" s="4" t="s">
        <v>233</v>
      </c>
    </row>
    <row r="1516" spans="1:8" x14ac:dyDescent="0.25">
      <c r="A1516">
        <v>1539</v>
      </c>
      <c r="B1516" s="2">
        <v>1</v>
      </c>
      <c r="C1516" s="3">
        <v>2</v>
      </c>
      <c r="D1516" s="6"/>
      <c r="G1516" s="5" t="s">
        <v>234</v>
      </c>
    </row>
    <row r="1517" spans="1:8" x14ac:dyDescent="0.25">
      <c r="A1517">
        <v>1540</v>
      </c>
      <c r="B1517" s="2">
        <v>1</v>
      </c>
      <c r="C1517" s="3">
        <v>2</v>
      </c>
      <c r="D1517" s="6"/>
      <c r="G1517" s="5" t="s">
        <v>234</v>
      </c>
    </row>
    <row r="1518" spans="1:8" x14ac:dyDescent="0.25">
      <c r="A1518">
        <v>1541</v>
      </c>
      <c r="C1518" s="3">
        <v>2</v>
      </c>
      <c r="D1518" s="6"/>
      <c r="G1518" s="5" t="s">
        <v>234</v>
      </c>
    </row>
    <row r="1519" spans="1:8" x14ac:dyDescent="0.25">
      <c r="A1519">
        <v>1542</v>
      </c>
      <c r="C1519" s="3">
        <v>2</v>
      </c>
      <c r="D1519" s="6"/>
      <c r="G1519" s="5" t="s">
        <v>234</v>
      </c>
    </row>
    <row r="1520" spans="1:8" x14ac:dyDescent="0.25">
      <c r="A1520">
        <v>1543</v>
      </c>
      <c r="C1520" s="3">
        <v>2</v>
      </c>
      <c r="D1520" s="6"/>
      <c r="G1520" s="5" t="s">
        <v>234</v>
      </c>
    </row>
    <row r="1521" spans="1:8" x14ac:dyDescent="0.25">
      <c r="A1521">
        <v>1544</v>
      </c>
      <c r="C1521" s="3">
        <v>2</v>
      </c>
      <c r="D1521" s="6"/>
      <c r="G1521" s="5" t="s">
        <v>234</v>
      </c>
    </row>
    <row r="1522" spans="1:8" x14ac:dyDescent="0.25">
      <c r="A1522">
        <v>1545</v>
      </c>
      <c r="C1522" s="3">
        <v>2</v>
      </c>
      <c r="D1522" s="6"/>
      <c r="G1522" s="5" t="s">
        <v>234</v>
      </c>
    </row>
    <row r="1523" spans="1:8" x14ac:dyDescent="0.25">
      <c r="A1523">
        <v>1546</v>
      </c>
      <c r="C1523" s="3">
        <v>2</v>
      </c>
      <c r="D1523" s="6"/>
      <c r="G1523" s="5" t="s">
        <v>234</v>
      </c>
    </row>
    <row r="1524" spans="1:8" x14ac:dyDescent="0.25">
      <c r="A1524">
        <v>1547</v>
      </c>
      <c r="C1524" s="3">
        <v>2</v>
      </c>
      <c r="D1524" s="6"/>
      <c r="G1524" s="5" t="s">
        <v>234</v>
      </c>
    </row>
    <row r="1525" spans="1:8" x14ac:dyDescent="0.25">
      <c r="A1525">
        <v>1548</v>
      </c>
      <c r="B1525" s="2">
        <v>1</v>
      </c>
      <c r="C1525" s="3">
        <v>2</v>
      </c>
      <c r="D1525" s="6"/>
      <c r="G1525" s="5" t="s">
        <v>234</v>
      </c>
    </row>
    <row r="1526" spans="1:8" x14ac:dyDescent="0.25">
      <c r="A1526">
        <v>1549</v>
      </c>
      <c r="B1526" s="2">
        <v>1</v>
      </c>
      <c r="C1526" s="3">
        <v>2</v>
      </c>
      <c r="D1526" s="6"/>
      <c r="G1526" s="5" t="s">
        <v>234</v>
      </c>
    </row>
    <row r="1527" spans="1:8" x14ac:dyDescent="0.25">
      <c r="A1527">
        <v>1550</v>
      </c>
      <c r="B1527" s="2">
        <v>1</v>
      </c>
      <c r="C1527" s="3">
        <v>2</v>
      </c>
      <c r="D1527" s="6"/>
      <c r="G1527" s="5" t="s">
        <v>234</v>
      </c>
    </row>
    <row r="1528" spans="1:8" x14ac:dyDescent="0.25">
      <c r="A1528">
        <v>1551</v>
      </c>
      <c r="B1528" s="2">
        <v>1</v>
      </c>
      <c r="C1528" s="3">
        <v>2</v>
      </c>
      <c r="D1528" s="6"/>
      <c r="G1528" s="5" t="s">
        <v>234</v>
      </c>
    </row>
    <row r="1529" spans="1:8" x14ac:dyDescent="0.25">
      <c r="A1529">
        <v>1552</v>
      </c>
      <c r="B1529" s="2">
        <v>1</v>
      </c>
      <c r="C1529" s="3">
        <v>2</v>
      </c>
      <c r="D1529" s="6"/>
      <c r="G1529" s="5" t="s">
        <v>234</v>
      </c>
    </row>
    <row r="1530" spans="1:8" x14ac:dyDescent="0.25">
      <c r="A1530">
        <v>1553</v>
      </c>
      <c r="B1530" s="2">
        <v>1</v>
      </c>
      <c r="C1530" s="3">
        <v>2</v>
      </c>
      <c r="D1530" s="6"/>
      <c r="G1530" s="5" t="s">
        <v>234</v>
      </c>
    </row>
    <row r="1531" spans="1:8" x14ac:dyDescent="0.25">
      <c r="A1531">
        <v>1554</v>
      </c>
      <c r="B1531" s="2">
        <v>1</v>
      </c>
      <c r="C1531" s="3">
        <v>2</v>
      </c>
      <c r="D1531" s="6"/>
      <c r="E1531" s="6"/>
      <c r="G1531" s="5" t="s">
        <v>234</v>
      </c>
      <c r="H1531" s="4" t="s">
        <v>233</v>
      </c>
    </row>
    <row r="1532" spans="1:8" x14ac:dyDescent="0.25">
      <c r="A1532">
        <v>1555</v>
      </c>
      <c r="B1532" s="2">
        <v>1</v>
      </c>
      <c r="C1532" s="3">
        <v>2</v>
      </c>
      <c r="D1532" s="6"/>
      <c r="E1532" s="6"/>
      <c r="G1532" s="5" t="s">
        <v>234</v>
      </c>
      <c r="H1532" s="4" t="s">
        <v>233</v>
      </c>
    </row>
    <row r="1533" spans="1:8" x14ac:dyDescent="0.25">
      <c r="A1533">
        <v>1556</v>
      </c>
      <c r="B1533" s="2">
        <v>1</v>
      </c>
      <c r="C1533" s="3">
        <v>2</v>
      </c>
      <c r="D1533" s="6"/>
      <c r="E1533" s="6"/>
      <c r="G1533" s="5" t="s">
        <v>234</v>
      </c>
      <c r="H1533" s="4" t="s">
        <v>233</v>
      </c>
    </row>
    <row r="1534" spans="1:8" x14ac:dyDescent="0.25">
      <c r="A1534">
        <v>1557</v>
      </c>
      <c r="B1534" s="2">
        <v>1</v>
      </c>
      <c r="C1534" s="3">
        <v>2</v>
      </c>
      <c r="D1534" s="6"/>
      <c r="E1534" s="6"/>
      <c r="G1534" s="5" t="s">
        <v>234</v>
      </c>
      <c r="H1534" s="4" t="s">
        <v>233</v>
      </c>
    </row>
    <row r="1535" spans="1:8" x14ac:dyDescent="0.25">
      <c r="A1535">
        <v>1558</v>
      </c>
      <c r="B1535" s="2">
        <v>1</v>
      </c>
      <c r="C1535" s="3">
        <v>2</v>
      </c>
      <c r="D1535" s="6"/>
      <c r="E1535" s="6"/>
      <c r="G1535" s="5" t="s">
        <v>234</v>
      </c>
      <c r="H1535" s="4" t="s">
        <v>233</v>
      </c>
    </row>
    <row r="1536" spans="1:8" x14ac:dyDescent="0.25">
      <c r="A1536">
        <v>1559</v>
      </c>
      <c r="B1536" s="2">
        <v>1</v>
      </c>
      <c r="D1536" s="6"/>
      <c r="E1536" s="6"/>
      <c r="G1536" s="5" t="s">
        <v>234</v>
      </c>
      <c r="H1536" s="4" t="s">
        <v>233</v>
      </c>
    </row>
    <row r="1537" spans="1:8" x14ac:dyDescent="0.25">
      <c r="A1537">
        <v>1560</v>
      </c>
      <c r="B1537" s="2">
        <v>1</v>
      </c>
      <c r="D1537" s="6"/>
      <c r="E1537" s="6"/>
      <c r="G1537" s="5" t="s">
        <v>234</v>
      </c>
      <c r="H1537" s="4" t="s">
        <v>233</v>
      </c>
    </row>
    <row r="1538" spans="1:8" x14ac:dyDescent="0.25">
      <c r="A1538">
        <v>1561</v>
      </c>
      <c r="B1538" s="2">
        <v>1</v>
      </c>
      <c r="D1538" s="6"/>
      <c r="E1538" s="6"/>
      <c r="G1538" s="5" t="s">
        <v>234</v>
      </c>
      <c r="H1538" s="4" t="s">
        <v>233</v>
      </c>
    </row>
    <row r="1539" spans="1:8" x14ac:dyDescent="0.25">
      <c r="A1539">
        <v>1562</v>
      </c>
      <c r="B1539" s="2">
        <v>1</v>
      </c>
      <c r="D1539" s="6"/>
      <c r="E1539" s="6"/>
      <c r="G1539" s="5" t="s">
        <v>234</v>
      </c>
      <c r="H1539" s="4" t="s">
        <v>233</v>
      </c>
    </row>
    <row r="1540" spans="1:8" x14ac:dyDescent="0.25">
      <c r="A1540">
        <v>1563</v>
      </c>
      <c r="B1540" s="2">
        <v>1</v>
      </c>
      <c r="D1540" s="6"/>
      <c r="E1540" s="6"/>
      <c r="G1540" s="5" t="s">
        <v>234</v>
      </c>
      <c r="H1540" s="4" t="s">
        <v>233</v>
      </c>
    </row>
    <row r="1541" spans="1:8" x14ac:dyDescent="0.25">
      <c r="A1541">
        <v>1564</v>
      </c>
      <c r="B1541" s="2">
        <v>1</v>
      </c>
      <c r="D1541" s="6"/>
      <c r="E1541" s="6"/>
      <c r="G1541" s="5" t="s">
        <v>234</v>
      </c>
      <c r="H1541" s="4" t="s">
        <v>233</v>
      </c>
    </row>
    <row r="1542" spans="1:8" x14ac:dyDescent="0.25">
      <c r="A1542">
        <v>1565</v>
      </c>
      <c r="B1542" s="2">
        <v>1</v>
      </c>
      <c r="D1542" s="6"/>
      <c r="E1542" s="6"/>
      <c r="G1542" s="5" t="s">
        <v>234</v>
      </c>
      <c r="H1542" s="4" t="s">
        <v>233</v>
      </c>
    </row>
    <row r="1543" spans="1:8" x14ac:dyDescent="0.25">
      <c r="A1543">
        <v>1566</v>
      </c>
      <c r="B1543" s="2">
        <v>1</v>
      </c>
      <c r="C1543" s="3">
        <v>2</v>
      </c>
      <c r="E1543" s="6"/>
      <c r="H1543" s="4" t="s">
        <v>233</v>
      </c>
    </row>
    <row r="1544" spans="1:8" x14ac:dyDescent="0.25">
      <c r="A1544">
        <v>1567</v>
      </c>
      <c r="B1544" s="2">
        <v>1</v>
      </c>
      <c r="C1544" s="3">
        <v>2</v>
      </c>
      <c r="E1544" s="6"/>
      <c r="H1544" s="4" t="s">
        <v>233</v>
      </c>
    </row>
    <row r="1545" spans="1:8" x14ac:dyDescent="0.25">
      <c r="A1545">
        <v>1568</v>
      </c>
      <c r="B1545" s="2">
        <v>1</v>
      </c>
      <c r="C1545" s="3">
        <v>2</v>
      </c>
      <c r="E1545" s="6"/>
      <c r="H1545" s="4" t="s">
        <v>233</v>
      </c>
    </row>
    <row r="1546" spans="1:8" x14ac:dyDescent="0.25">
      <c r="A1546">
        <v>1569</v>
      </c>
      <c r="B1546" s="2">
        <v>1</v>
      </c>
      <c r="C1546" s="3">
        <v>2</v>
      </c>
      <c r="E1546" s="6"/>
      <c r="H1546" s="4" t="s">
        <v>233</v>
      </c>
    </row>
    <row r="1547" spans="1:8" x14ac:dyDescent="0.25">
      <c r="A1547">
        <v>1570</v>
      </c>
      <c r="B1547" s="2">
        <v>1</v>
      </c>
      <c r="C1547" s="3">
        <v>2</v>
      </c>
      <c r="E1547" s="6"/>
      <c r="H1547" s="4" t="s">
        <v>233</v>
      </c>
    </row>
    <row r="1548" spans="1:8" x14ac:dyDescent="0.25">
      <c r="A1548">
        <v>1571</v>
      </c>
      <c r="B1548" s="2">
        <v>1</v>
      </c>
      <c r="C1548" s="3">
        <v>2</v>
      </c>
      <c r="E1548" s="6"/>
      <c r="H1548" s="4" t="s">
        <v>233</v>
      </c>
    </row>
    <row r="1549" spans="1:8" x14ac:dyDescent="0.25">
      <c r="A1549">
        <v>1572</v>
      </c>
      <c r="B1549" s="2">
        <v>1</v>
      </c>
      <c r="C1549" s="3">
        <v>2</v>
      </c>
      <c r="E1549" s="6"/>
      <c r="H1549" s="4" t="s">
        <v>233</v>
      </c>
    </row>
    <row r="1550" spans="1:8" x14ac:dyDescent="0.25">
      <c r="A1550">
        <v>1573</v>
      </c>
      <c r="B1550" s="2">
        <v>1</v>
      </c>
      <c r="C1550" s="3">
        <v>2</v>
      </c>
      <c r="E1550" s="6"/>
      <c r="H1550" s="4" t="s">
        <v>233</v>
      </c>
    </row>
    <row r="1551" spans="1:8" x14ac:dyDescent="0.25">
      <c r="A1551">
        <v>1574</v>
      </c>
      <c r="B1551" s="2">
        <v>1</v>
      </c>
      <c r="C1551" s="3">
        <v>2</v>
      </c>
      <c r="E1551" s="6"/>
      <c r="H1551" s="4" t="s">
        <v>233</v>
      </c>
    </row>
    <row r="1552" spans="1:8" x14ac:dyDescent="0.25">
      <c r="A1552">
        <v>1575</v>
      </c>
      <c r="B1552" s="2">
        <v>1</v>
      </c>
      <c r="C1552" s="3">
        <v>2</v>
      </c>
      <c r="E1552" s="6"/>
      <c r="H1552" s="4" t="s">
        <v>233</v>
      </c>
    </row>
    <row r="1553" spans="1:8" x14ac:dyDescent="0.25">
      <c r="A1553">
        <v>1576</v>
      </c>
      <c r="B1553" s="2">
        <v>1</v>
      </c>
      <c r="C1553" s="3">
        <v>2</v>
      </c>
      <c r="E1553" s="6"/>
      <c r="H1553" s="4" t="s">
        <v>233</v>
      </c>
    </row>
    <row r="1554" spans="1:8" x14ac:dyDescent="0.25">
      <c r="A1554">
        <v>1577</v>
      </c>
      <c r="B1554" s="2">
        <v>1</v>
      </c>
      <c r="C1554" s="3">
        <v>2</v>
      </c>
      <c r="E1554" s="6"/>
      <c r="H1554" s="4" t="s">
        <v>233</v>
      </c>
    </row>
    <row r="1555" spans="1:8" x14ac:dyDescent="0.25">
      <c r="A1555">
        <v>1578</v>
      </c>
      <c r="B1555" s="2">
        <v>1</v>
      </c>
      <c r="C1555" s="3">
        <v>2</v>
      </c>
      <c r="E1555" s="6"/>
      <c r="H1555" s="4" t="s">
        <v>233</v>
      </c>
    </row>
    <row r="1556" spans="1:8" x14ac:dyDescent="0.25">
      <c r="A1556">
        <v>1579</v>
      </c>
      <c r="B1556" s="2">
        <v>1</v>
      </c>
      <c r="C1556" s="3">
        <v>2</v>
      </c>
      <c r="E1556" s="6"/>
      <c r="H1556" s="4" t="s">
        <v>233</v>
      </c>
    </row>
    <row r="1557" spans="1:8" x14ac:dyDescent="0.25">
      <c r="A1557">
        <v>1580</v>
      </c>
      <c r="C1557" s="3">
        <v>2</v>
      </c>
      <c r="D1557" s="6"/>
      <c r="E1557" s="6"/>
      <c r="G1557" s="5" t="s">
        <v>234</v>
      </c>
      <c r="H1557" s="4" t="s">
        <v>233</v>
      </c>
    </row>
    <row r="1558" spans="1:8" x14ac:dyDescent="0.25">
      <c r="A1558">
        <v>1581</v>
      </c>
      <c r="C1558" s="3">
        <v>2</v>
      </c>
      <c r="D1558" s="6"/>
      <c r="E1558" s="6"/>
      <c r="G1558" s="5" t="s">
        <v>234</v>
      </c>
      <c r="H1558" s="4" t="s">
        <v>233</v>
      </c>
    </row>
    <row r="1559" spans="1:8" x14ac:dyDescent="0.25">
      <c r="A1559">
        <v>1582</v>
      </c>
      <c r="C1559" s="3">
        <v>2</v>
      </c>
      <c r="D1559" s="6"/>
      <c r="E1559" s="6"/>
      <c r="G1559" s="5" t="s">
        <v>234</v>
      </c>
      <c r="H1559" s="4" t="s">
        <v>233</v>
      </c>
    </row>
    <row r="1560" spans="1:8" x14ac:dyDescent="0.25">
      <c r="A1560">
        <v>1583</v>
      </c>
      <c r="C1560" s="3">
        <v>2</v>
      </c>
      <c r="D1560" s="6"/>
      <c r="E1560" s="6"/>
      <c r="G1560" s="5" t="s">
        <v>234</v>
      </c>
      <c r="H1560" s="4" t="s">
        <v>233</v>
      </c>
    </row>
    <row r="1561" spans="1:8" x14ac:dyDescent="0.25">
      <c r="A1561">
        <v>1584</v>
      </c>
      <c r="C1561" s="3">
        <v>2</v>
      </c>
      <c r="D1561" s="6"/>
      <c r="E1561" s="6"/>
      <c r="G1561" s="5" t="s">
        <v>234</v>
      </c>
      <c r="H1561" s="4" t="s">
        <v>233</v>
      </c>
    </row>
    <row r="1562" spans="1:8" x14ac:dyDescent="0.25">
      <c r="A1562">
        <v>1585</v>
      </c>
      <c r="C1562" s="3">
        <v>2</v>
      </c>
      <c r="D1562" s="6"/>
      <c r="E1562" s="6"/>
      <c r="G1562" s="5" t="s">
        <v>234</v>
      </c>
      <c r="H1562" s="4" t="s">
        <v>233</v>
      </c>
    </row>
    <row r="1563" spans="1:8" x14ac:dyDescent="0.25">
      <c r="A1563">
        <v>1586</v>
      </c>
      <c r="C1563" s="3">
        <v>2</v>
      </c>
      <c r="D1563" s="6"/>
      <c r="E1563" s="6"/>
      <c r="G1563" s="5" t="s">
        <v>234</v>
      </c>
      <c r="H1563" s="4" t="s">
        <v>233</v>
      </c>
    </row>
    <row r="1564" spans="1:8" x14ac:dyDescent="0.25">
      <c r="A1564">
        <v>1587</v>
      </c>
      <c r="C1564" s="3">
        <v>2</v>
      </c>
      <c r="D1564" s="6"/>
      <c r="E1564" s="6"/>
      <c r="G1564" s="5" t="s">
        <v>234</v>
      </c>
      <c r="H1564" s="4" t="s">
        <v>233</v>
      </c>
    </row>
    <row r="1565" spans="1:8" x14ac:dyDescent="0.25">
      <c r="A1565">
        <v>1588</v>
      </c>
      <c r="B1565" s="2">
        <v>1</v>
      </c>
      <c r="C1565" s="3">
        <v>2</v>
      </c>
      <c r="D1565" s="6"/>
      <c r="E1565" s="6"/>
      <c r="G1565" s="5" t="s">
        <v>234</v>
      </c>
      <c r="H1565" s="4" t="s">
        <v>233</v>
      </c>
    </row>
    <row r="1566" spans="1:8" x14ac:dyDescent="0.25">
      <c r="A1566">
        <v>1589</v>
      </c>
      <c r="B1566" s="2">
        <v>1</v>
      </c>
      <c r="C1566" s="3">
        <v>2</v>
      </c>
      <c r="D1566" s="6"/>
      <c r="E1566" s="6"/>
      <c r="G1566" s="5" t="s">
        <v>234</v>
      </c>
      <c r="H1566" s="4" t="s">
        <v>233</v>
      </c>
    </row>
    <row r="1567" spans="1:8" x14ac:dyDescent="0.25">
      <c r="A1567">
        <v>1590</v>
      </c>
      <c r="B1567" s="2">
        <v>1</v>
      </c>
      <c r="C1567" s="3">
        <v>2</v>
      </c>
      <c r="D1567" s="6"/>
      <c r="G1567" s="5" t="s">
        <v>234</v>
      </c>
    </row>
    <row r="1568" spans="1:8" x14ac:dyDescent="0.25">
      <c r="A1568">
        <v>1591</v>
      </c>
      <c r="B1568" s="2">
        <v>1</v>
      </c>
      <c r="C1568" s="3">
        <v>2</v>
      </c>
      <c r="D1568" s="6"/>
      <c r="G1568" s="5" t="s">
        <v>234</v>
      </c>
    </row>
    <row r="1569" spans="1:7" x14ac:dyDescent="0.25">
      <c r="A1569">
        <v>1592</v>
      </c>
      <c r="B1569" s="2">
        <v>1</v>
      </c>
      <c r="C1569" s="3">
        <v>2</v>
      </c>
      <c r="D1569" s="6"/>
      <c r="G1569" s="5" t="s">
        <v>234</v>
      </c>
    </row>
    <row r="1570" spans="1:7" x14ac:dyDescent="0.25">
      <c r="A1570">
        <v>1593</v>
      </c>
      <c r="B1570" s="2">
        <v>1</v>
      </c>
      <c r="C1570" s="3">
        <v>2</v>
      </c>
      <c r="D1570" s="6"/>
      <c r="G1570" s="5" t="s">
        <v>234</v>
      </c>
    </row>
    <row r="1571" spans="1:7" x14ac:dyDescent="0.25">
      <c r="A1571">
        <v>1594</v>
      </c>
      <c r="B1571" s="2">
        <v>1</v>
      </c>
      <c r="C1571" s="3">
        <v>2</v>
      </c>
      <c r="D1571" s="6"/>
      <c r="G1571" s="5" t="s">
        <v>234</v>
      </c>
    </row>
    <row r="1572" spans="1:7" x14ac:dyDescent="0.25">
      <c r="A1572">
        <v>1595</v>
      </c>
      <c r="B1572" s="2">
        <v>1</v>
      </c>
      <c r="C1572" s="3">
        <v>2</v>
      </c>
      <c r="D1572" s="6"/>
      <c r="G1572" s="5" t="s">
        <v>234</v>
      </c>
    </row>
    <row r="1573" spans="1:7" x14ac:dyDescent="0.25">
      <c r="A1573">
        <v>1596</v>
      </c>
      <c r="B1573" s="2">
        <v>1</v>
      </c>
      <c r="C1573" s="3">
        <v>2</v>
      </c>
      <c r="D1573" s="6"/>
      <c r="G1573" s="5" t="s">
        <v>234</v>
      </c>
    </row>
    <row r="1574" spans="1:7" x14ac:dyDescent="0.25">
      <c r="A1574">
        <v>1597</v>
      </c>
      <c r="B1574" s="2">
        <v>1</v>
      </c>
      <c r="C1574" s="3">
        <v>2</v>
      </c>
      <c r="D1574" s="6"/>
      <c r="G1574" s="5" t="s">
        <v>234</v>
      </c>
    </row>
    <row r="1575" spans="1:7" x14ac:dyDescent="0.25">
      <c r="A1575">
        <v>1598</v>
      </c>
      <c r="B1575" s="2">
        <v>1</v>
      </c>
      <c r="C1575" s="3">
        <v>2</v>
      </c>
      <c r="D1575" s="6"/>
      <c r="G1575" s="5" t="s">
        <v>234</v>
      </c>
    </row>
    <row r="1576" spans="1:7" x14ac:dyDescent="0.25">
      <c r="A1576">
        <v>1599</v>
      </c>
      <c r="B1576" s="2">
        <v>1</v>
      </c>
      <c r="C1576" s="3">
        <v>2</v>
      </c>
      <c r="D1576" s="6"/>
      <c r="G1576" s="5" t="s">
        <v>234</v>
      </c>
    </row>
    <row r="1577" spans="1:7" x14ac:dyDescent="0.25">
      <c r="A1577">
        <v>1600</v>
      </c>
      <c r="B1577" s="2">
        <v>1</v>
      </c>
      <c r="C1577" s="3">
        <v>2</v>
      </c>
      <c r="D1577" s="6"/>
      <c r="G1577" s="5" t="s">
        <v>234</v>
      </c>
    </row>
    <row r="1578" spans="1:7" x14ac:dyDescent="0.25">
      <c r="A1578">
        <v>1601</v>
      </c>
      <c r="B1578" s="2">
        <v>1</v>
      </c>
      <c r="C1578" s="3">
        <v>2</v>
      </c>
      <c r="D1578" s="6"/>
      <c r="E1578" s="4">
        <v>4</v>
      </c>
      <c r="G1578" s="5" t="s">
        <v>234</v>
      </c>
    </row>
    <row r="1579" spans="1:7" x14ac:dyDescent="0.25">
      <c r="A1579">
        <v>1602</v>
      </c>
      <c r="B1579" s="2">
        <v>1</v>
      </c>
      <c r="D1579" s="6"/>
      <c r="E1579" s="4">
        <v>4</v>
      </c>
      <c r="G1579" s="5" t="s">
        <v>234</v>
      </c>
    </row>
    <row r="1580" spans="1:7" x14ac:dyDescent="0.25">
      <c r="A1580">
        <v>1603</v>
      </c>
      <c r="B1580" s="2">
        <v>1</v>
      </c>
      <c r="D1580" s="6"/>
      <c r="E1580" s="4">
        <v>4</v>
      </c>
      <c r="F1580" t="s">
        <v>22</v>
      </c>
      <c r="G1580" s="5" t="s">
        <v>234</v>
      </c>
    </row>
    <row r="1581" spans="1:7" x14ac:dyDescent="0.25">
      <c r="A1581">
        <v>1604</v>
      </c>
    </row>
    <row r="1582" spans="1:7" x14ac:dyDescent="0.25">
      <c r="A1582">
        <v>1605</v>
      </c>
      <c r="F1582" t="s">
        <v>22</v>
      </c>
    </row>
    <row r="1583" spans="1:7" x14ac:dyDescent="0.25">
      <c r="A1583">
        <v>1606</v>
      </c>
      <c r="B1583" s="2">
        <v>1</v>
      </c>
    </row>
    <row r="1584" spans="1:7" x14ac:dyDescent="0.25">
      <c r="A1584">
        <v>1607</v>
      </c>
      <c r="B1584" s="2">
        <v>1</v>
      </c>
    </row>
    <row r="1585" spans="1:3" x14ac:dyDescent="0.25">
      <c r="A1585">
        <v>1608</v>
      </c>
      <c r="B1585" s="2">
        <v>1</v>
      </c>
    </row>
    <row r="1586" spans="1:3" x14ac:dyDescent="0.25">
      <c r="A1586">
        <v>1609</v>
      </c>
      <c r="B1586" s="2">
        <v>1</v>
      </c>
    </row>
    <row r="1587" spans="1:3" x14ac:dyDescent="0.25">
      <c r="A1587">
        <v>1610</v>
      </c>
      <c r="B1587" s="2">
        <v>1</v>
      </c>
    </row>
    <row r="1588" spans="1:3" x14ac:dyDescent="0.25">
      <c r="A1588">
        <v>1611</v>
      </c>
      <c r="B1588" s="2">
        <v>1</v>
      </c>
    </row>
    <row r="1589" spans="1:3" x14ac:dyDescent="0.25">
      <c r="A1589">
        <v>1612</v>
      </c>
      <c r="B1589" s="2">
        <v>1</v>
      </c>
    </row>
    <row r="1590" spans="1:3" x14ac:dyDescent="0.25">
      <c r="A1590">
        <v>1613</v>
      </c>
      <c r="B1590" s="2">
        <v>1</v>
      </c>
    </row>
    <row r="1591" spans="1:3" x14ac:dyDescent="0.25">
      <c r="A1591">
        <v>1614</v>
      </c>
      <c r="B1591" s="2">
        <v>1</v>
      </c>
    </row>
    <row r="1592" spans="1:3" x14ac:dyDescent="0.25">
      <c r="A1592">
        <v>1615</v>
      </c>
      <c r="B1592" s="2">
        <v>1</v>
      </c>
    </row>
    <row r="1593" spans="1:3" x14ac:dyDescent="0.25">
      <c r="A1593">
        <v>1616</v>
      </c>
      <c r="B1593" s="2">
        <v>1</v>
      </c>
    </row>
    <row r="1594" spans="1:3" x14ac:dyDescent="0.25">
      <c r="A1594">
        <v>1617</v>
      </c>
      <c r="B1594" s="2">
        <v>1</v>
      </c>
    </row>
    <row r="1595" spans="1:3" x14ac:dyDescent="0.25">
      <c r="A1595">
        <v>1618</v>
      </c>
      <c r="B1595" s="2">
        <v>1</v>
      </c>
    </row>
    <row r="1596" spans="1:3" x14ac:dyDescent="0.25">
      <c r="A1596">
        <v>1619</v>
      </c>
      <c r="B1596" s="2">
        <v>1</v>
      </c>
    </row>
    <row r="1597" spans="1:3" x14ac:dyDescent="0.25">
      <c r="A1597">
        <v>1620</v>
      </c>
      <c r="B1597" s="2">
        <v>1</v>
      </c>
    </row>
    <row r="1598" spans="1:3" x14ac:dyDescent="0.25">
      <c r="A1598">
        <v>1621</v>
      </c>
      <c r="B1598" s="2">
        <v>1</v>
      </c>
      <c r="C1598" s="3">
        <v>2</v>
      </c>
    </row>
    <row r="1599" spans="1:3" x14ac:dyDescent="0.25">
      <c r="A1599">
        <v>1622</v>
      </c>
      <c r="B1599" s="2">
        <v>1</v>
      </c>
      <c r="C1599" s="3">
        <v>2</v>
      </c>
    </row>
    <row r="1600" spans="1:3" x14ac:dyDescent="0.25">
      <c r="A1600">
        <v>1623</v>
      </c>
      <c r="B1600" s="2">
        <v>1</v>
      </c>
      <c r="C1600" s="3">
        <v>2</v>
      </c>
    </row>
    <row r="1601" spans="1:4" x14ac:dyDescent="0.25">
      <c r="A1601">
        <v>1624</v>
      </c>
      <c r="B1601" s="2">
        <v>1</v>
      </c>
      <c r="C1601" s="3">
        <v>2</v>
      </c>
    </row>
    <row r="1602" spans="1:4" x14ac:dyDescent="0.25">
      <c r="A1602">
        <v>1625</v>
      </c>
      <c r="B1602" s="2">
        <v>1</v>
      </c>
      <c r="C1602" s="3">
        <v>2</v>
      </c>
    </row>
    <row r="1603" spans="1:4" x14ac:dyDescent="0.25">
      <c r="A1603">
        <v>1626</v>
      </c>
      <c r="B1603" s="2">
        <v>1</v>
      </c>
      <c r="C1603" s="3">
        <v>2</v>
      </c>
      <c r="D1603" s="5">
        <v>3</v>
      </c>
    </row>
    <row r="1604" spans="1:4" x14ac:dyDescent="0.25">
      <c r="A1604">
        <v>1627</v>
      </c>
      <c r="B1604" s="2">
        <v>1</v>
      </c>
      <c r="C1604" s="3">
        <v>2</v>
      </c>
      <c r="D1604" s="5">
        <v>3</v>
      </c>
    </row>
    <row r="1605" spans="1:4" x14ac:dyDescent="0.25">
      <c r="A1605">
        <v>1628</v>
      </c>
      <c r="B1605" s="2">
        <v>1</v>
      </c>
      <c r="C1605" s="3">
        <v>2</v>
      </c>
      <c r="D1605" s="5">
        <v>3</v>
      </c>
    </row>
    <row r="1606" spans="1:4" x14ac:dyDescent="0.25">
      <c r="A1606">
        <v>1629</v>
      </c>
      <c r="C1606" s="3">
        <v>2</v>
      </c>
      <c r="D1606" s="5">
        <v>3</v>
      </c>
    </row>
    <row r="1607" spans="1:4" x14ac:dyDescent="0.25">
      <c r="A1607">
        <v>1630</v>
      </c>
      <c r="C1607" s="3">
        <v>2</v>
      </c>
      <c r="D1607" s="5">
        <v>3</v>
      </c>
    </row>
    <row r="1608" spans="1:4" x14ac:dyDescent="0.25">
      <c r="A1608">
        <v>1631</v>
      </c>
      <c r="C1608" s="3">
        <v>2</v>
      </c>
      <c r="D1608" s="5">
        <v>3</v>
      </c>
    </row>
    <row r="1609" spans="1:4" x14ac:dyDescent="0.25">
      <c r="A1609">
        <v>1632</v>
      </c>
      <c r="C1609" s="3">
        <v>2</v>
      </c>
      <c r="D1609" s="5">
        <v>3</v>
      </c>
    </row>
    <row r="1610" spans="1:4" x14ac:dyDescent="0.25">
      <c r="A1610">
        <v>1633</v>
      </c>
      <c r="C1610" s="3">
        <v>2</v>
      </c>
      <c r="D1610" s="5">
        <v>3</v>
      </c>
    </row>
    <row r="1611" spans="1:4" x14ac:dyDescent="0.25">
      <c r="A1611">
        <v>1634</v>
      </c>
      <c r="C1611" s="3">
        <v>2</v>
      </c>
      <c r="D1611" s="5">
        <v>3</v>
      </c>
    </row>
    <row r="1612" spans="1:4" x14ac:dyDescent="0.25">
      <c r="A1612">
        <v>1635</v>
      </c>
      <c r="C1612" s="3">
        <v>2</v>
      </c>
      <c r="D1612" s="5">
        <v>3</v>
      </c>
    </row>
    <row r="1613" spans="1:4" x14ac:dyDescent="0.25">
      <c r="A1613">
        <v>1636</v>
      </c>
      <c r="C1613" s="3">
        <v>2</v>
      </c>
      <c r="D1613" s="5">
        <v>3</v>
      </c>
    </row>
    <row r="1614" spans="1:4" x14ac:dyDescent="0.25">
      <c r="A1614">
        <v>1637</v>
      </c>
      <c r="C1614" s="3">
        <v>2</v>
      </c>
      <c r="D1614" s="5">
        <v>3</v>
      </c>
    </row>
    <row r="1615" spans="1:4" x14ac:dyDescent="0.25">
      <c r="A1615">
        <v>1638</v>
      </c>
      <c r="C1615" s="3">
        <v>2</v>
      </c>
      <c r="D1615" s="5">
        <v>3</v>
      </c>
    </row>
    <row r="1616" spans="1:4" x14ac:dyDescent="0.25">
      <c r="A1616">
        <v>1639</v>
      </c>
      <c r="C1616" s="3">
        <v>2</v>
      </c>
      <c r="D1616" s="5">
        <v>3</v>
      </c>
    </row>
    <row r="1617" spans="1:5" x14ac:dyDescent="0.25">
      <c r="A1617">
        <v>1640</v>
      </c>
      <c r="B1617" s="2">
        <v>1</v>
      </c>
      <c r="C1617" s="3">
        <v>2</v>
      </c>
      <c r="D1617" s="5">
        <v>3</v>
      </c>
    </row>
    <row r="1618" spans="1:5" x14ac:dyDescent="0.25">
      <c r="A1618">
        <v>1641</v>
      </c>
      <c r="B1618" s="2">
        <v>1</v>
      </c>
      <c r="C1618" s="3">
        <v>2</v>
      </c>
      <c r="D1618" s="5">
        <v>3</v>
      </c>
    </row>
    <row r="1619" spans="1:5" x14ac:dyDescent="0.25">
      <c r="A1619">
        <v>1642</v>
      </c>
      <c r="B1619" s="2">
        <v>1</v>
      </c>
      <c r="C1619" s="3">
        <v>2</v>
      </c>
      <c r="D1619" s="5">
        <v>3</v>
      </c>
    </row>
    <row r="1620" spans="1:5" x14ac:dyDescent="0.25">
      <c r="A1620">
        <v>1643</v>
      </c>
      <c r="B1620" s="2">
        <v>1</v>
      </c>
      <c r="D1620" s="5">
        <v>3</v>
      </c>
    </row>
    <row r="1621" spans="1:5" x14ac:dyDescent="0.25">
      <c r="A1621">
        <v>1644</v>
      </c>
      <c r="B1621" s="2">
        <v>1</v>
      </c>
      <c r="D1621" s="5">
        <v>3</v>
      </c>
      <c r="E1621" s="4">
        <v>4</v>
      </c>
    </row>
    <row r="1622" spans="1:5" x14ac:dyDescent="0.25">
      <c r="A1622">
        <v>1645</v>
      </c>
      <c r="B1622" s="2">
        <v>1</v>
      </c>
      <c r="D1622" s="5">
        <v>3</v>
      </c>
      <c r="E1622" s="4">
        <v>4</v>
      </c>
    </row>
    <row r="1623" spans="1:5" x14ac:dyDescent="0.25">
      <c r="A1623">
        <v>1646</v>
      </c>
      <c r="B1623" s="2">
        <v>1</v>
      </c>
      <c r="D1623" s="5">
        <v>3</v>
      </c>
      <c r="E1623" s="4">
        <v>4</v>
      </c>
    </row>
    <row r="1624" spans="1:5" x14ac:dyDescent="0.25">
      <c r="A1624">
        <v>1647</v>
      </c>
      <c r="B1624" s="2">
        <v>1</v>
      </c>
      <c r="D1624" s="5">
        <v>3</v>
      </c>
      <c r="E1624" s="4">
        <v>4</v>
      </c>
    </row>
    <row r="1625" spans="1:5" x14ac:dyDescent="0.25">
      <c r="A1625">
        <v>1648</v>
      </c>
      <c r="B1625" s="2">
        <v>1</v>
      </c>
      <c r="D1625" s="5">
        <v>3</v>
      </c>
      <c r="E1625" s="4">
        <v>4</v>
      </c>
    </row>
    <row r="1626" spans="1:5" x14ac:dyDescent="0.25">
      <c r="A1626">
        <v>1649</v>
      </c>
      <c r="B1626" s="2">
        <v>1</v>
      </c>
      <c r="E1626" s="4">
        <v>4</v>
      </c>
    </row>
    <row r="1627" spans="1:5" x14ac:dyDescent="0.25">
      <c r="A1627">
        <v>1650</v>
      </c>
      <c r="B1627" s="2">
        <v>1</v>
      </c>
      <c r="E1627" s="4">
        <v>4</v>
      </c>
    </row>
    <row r="1628" spans="1:5" x14ac:dyDescent="0.25">
      <c r="A1628">
        <v>1651</v>
      </c>
      <c r="B1628" s="2">
        <v>1</v>
      </c>
      <c r="E1628" s="4">
        <v>4</v>
      </c>
    </row>
    <row r="1629" spans="1:5" x14ac:dyDescent="0.25">
      <c r="A1629">
        <v>1652</v>
      </c>
      <c r="B1629" s="2">
        <v>1</v>
      </c>
      <c r="E1629" s="4">
        <v>4</v>
      </c>
    </row>
    <row r="1630" spans="1:5" x14ac:dyDescent="0.25">
      <c r="A1630">
        <v>1653</v>
      </c>
      <c r="B1630" s="2">
        <v>1</v>
      </c>
      <c r="E1630" s="4">
        <v>4</v>
      </c>
    </row>
    <row r="1631" spans="1:5" x14ac:dyDescent="0.25">
      <c r="A1631">
        <v>1654</v>
      </c>
      <c r="B1631" s="2">
        <v>1</v>
      </c>
      <c r="E1631" s="4">
        <v>4</v>
      </c>
    </row>
    <row r="1632" spans="1:5" x14ac:dyDescent="0.25">
      <c r="A1632">
        <v>1655</v>
      </c>
      <c r="B1632" s="2">
        <v>1</v>
      </c>
      <c r="E1632" s="4">
        <v>4</v>
      </c>
    </row>
    <row r="1633" spans="1:5" x14ac:dyDescent="0.25">
      <c r="A1633">
        <v>1656</v>
      </c>
      <c r="B1633" s="2">
        <v>1</v>
      </c>
      <c r="E1633" s="4">
        <v>4</v>
      </c>
    </row>
    <row r="1634" spans="1:5" x14ac:dyDescent="0.25">
      <c r="A1634">
        <v>1657</v>
      </c>
      <c r="B1634" s="2">
        <v>1</v>
      </c>
      <c r="C1634" s="3">
        <v>2</v>
      </c>
      <c r="E1634" s="4">
        <v>4</v>
      </c>
    </row>
    <row r="1635" spans="1:5" x14ac:dyDescent="0.25">
      <c r="A1635">
        <v>1658</v>
      </c>
      <c r="B1635" s="2">
        <v>1</v>
      </c>
      <c r="C1635" s="3">
        <v>2</v>
      </c>
      <c r="E1635" s="4">
        <v>4</v>
      </c>
    </row>
    <row r="1636" spans="1:5" x14ac:dyDescent="0.25">
      <c r="A1636">
        <v>1659</v>
      </c>
      <c r="B1636" s="2">
        <v>1</v>
      </c>
      <c r="C1636" s="3">
        <v>2</v>
      </c>
      <c r="E1636" s="4">
        <v>4</v>
      </c>
    </row>
    <row r="1637" spans="1:5" x14ac:dyDescent="0.25">
      <c r="A1637">
        <v>1660</v>
      </c>
      <c r="B1637" s="2">
        <v>1</v>
      </c>
      <c r="C1637" s="3">
        <v>2</v>
      </c>
      <c r="E1637" s="4">
        <v>4</v>
      </c>
    </row>
    <row r="1638" spans="1:5" x14ac:dyDescent="0.25">
      <c r="A1638">
        <v>1661</v>
      </c>
      <c r="B1638" s="2">
        <v>1</v>
      </c>
      <c r="C1638" s="3">
        <v>2</v>
      </c>
      <c r="E1638" s="4">
        <v>4</v>
      </c>
    </row>
    <row r="1639" spans="1:5" x14ac:dyDescent="0.25">
      <c r="A1639">
        <v>1662</v>
      </c>
      <c r="C1639" s="3">
        <v>2</v>
      </c>
      <c r="E1639" s="4">
        <v>4</v>
      </c>
    </row>
    <row r="1640" spans="1:5" x14ac:dyDescent="0.25">
      <c r="A1640">
        <v>1663</v>
      </c>
      <c r="C1640" s="3">
        <v>2</v>
      </c>
      <c r="E1640" s="4">
        <v>4</v>
      </c>
    </row>
    <row r="1641" spans="1:5" x14ac:dyDescent="0.25">
      <c r="A1641">
        <v>1664</v>
      </c>
      <c r="C1641" s="3">
        <v>2</v>
      </c>
      <c r="D1641" s="5">
        <v>3</v>
      </c>
      <c r="E1641" s="4">
        <v>4</v>
      </c>
    </row>
    <row r="1642" spans="1:5" x14ac:dyDescent="0.25">
      <c r="A1642">
        <v>1665</v>
      </c>
      <c r="C1642" s="3">
        <v>2</v>
      </c>
      <c r="D1642" s="5">
        <v>3</v>
      </c>
      <c r="E1642" s="4">
        <v>4</v>
      </c>
    </row>
    <row r="1643" spans="1:5" x14ac:dyDescent="0.25">
      <c r="A1643">
        <v>1666</v>
      </c>
      <c r="C1643" s="3">
        <v>2</v>
      </c>
      <c r="D1643" s="5">
        <v>3</v>
      </c>
      <c r="E1643" s="4">
        <v>4</v>
      </c>
    </row>
    <row r="1644" spans="1:5" x14ac:dyDescent="0.25">
      <c r="A1644">
        <v>1667</v>
      </c>
      <c r="C1644" s="3">
        <v>2</v>
      </c>
      <c r="D1644" s="5">
        <v>3</v>
      </c>
      <c r="E1644" s="4">
        <v>4</v>
      </c>
    </row>
    <row r="1645" spans="1:5" x14ac:dyDescent="0.25">
      <c r="A1645">
        <v>1668</v>
      </c>
      <c r="C1645" s="3">
        <v>2</v>
      </c>
      <c r="D1645" s="5">
        <v>3</v>
      </c>
      <c r="E1645" s="4">
        <v>4</v>
      </c>
    </row>
    <row r="1646" spans="1:5" x14ac:dyDescent="0.25">
      <c r="A1646">
        <v>1669</v>
      </c>
      <c r="C1646" s="3">
        <v>2</v>
      </c>
      <c r="D1646" s="5">
        <v>3</v>
      </c>
    </row>
    <row r="1647" spans="1:5" x14ac:dyDescent="0.25">
      <c r="A1647">
        <v>1670</v>
      </c>
      <c r="C1647" s="3">
        <v>2</v>
      </c>
      <c r="D1647" s="5">
        <v>3</v>
      </c>
    </row>
    <row r="1648" spans="1:5" x14ac:dyDescent="0.25">
      <c r="A1648">
        <v>1671</v>
      </c>
      <c r="C1648" s="3">
        <v>2</v>
      </c>
      <c r="D1648" s="5">
        <v>3</v>
      </c>
    </row>
    <row r="1649" spans="1:5" x14ac:dyDescent="0.25">
      <c r="A1649">
        <v>1672</v>
      </c>
      <c r="C1649" s="3">
        <v>2</v>
      </c>
      <c r="D1649" s="5">
        <v>3</v>
      </c>
    </row>
    <row r="1650" spans="1:5" x14ac:dyDescent="0.25">
      <c r="A1650">
        <v>1673</v>
      </c>
      <c r="C1650" s="3">
        <v>2</v>
      </c>
      <c r="D1650" s="5">
        <v>3</v>
      </c>
    </row>
    <row r="1651" spans="1:5" x14ac:dyDescent="0.25">
      <c r="A1651">
        <v>1674</v>
      </c>
      <c r="B1651" s="2">
        <v>1</v>
      </c>
      <c r="C1651" s="3">
        <v>2</v>
      </c>
      <c r="D1651" s="5">
        <v>3</v>
      </c>
    </row>
    <row r="1652" spans="1:5" x14ac:dyDescent="0.25">
      <c r="A1652">
        <v>1675</v>
      </c>
      <c r="B1652" s="2">
        <v>1</v>
      </c>
      <c r="C1652" s="3">
        <v>2</v>
      </c>
      <c r="D1652" s="5">
        <v>3</v>
      </c>
    </row>
    <row r="1653" spans="1:5" x14ac:dyDescent="0.25">
      <c r="A1653">
        <v>1676</v>
      </c>
      <c r="B1653" s="2">
        <v>1</v>
      </c>
      <c r="C1653" s="3">
        <v>2</v>
      </c>
      <c r="D1653" s="5">
        <v>3</v>
      </c>
    </row>
    <row r="1654" spans="1:5" x14ac:dyDescent="0.25">
      <c r="A1654">
        <v>1677</v>
      </c>
      <c r="B1654" s="2">
        <v>1</v>
      </c>
      <c r="D1654" s="5">
        <v>3</v>
      </c>
    </row>
    <row r="1655" spans="1:5" x14ac:dyDescent="0.25">
      <c r="A1655">
        <v>1678</v>
      </c>
      <c r="B1655" s="2">
        <v>1</v>
      </c>
      <c r="D1655" s="5">
        <v>3</v>
      </c>
    </row>
    <row r="1656" spans="1:5" x14ac:dyDescent="0.25">
      <c r="A1656">
        <v>1679</v>
      </c>
      <c r="B1656" s="2">
        <v>1</v>
      </c>
      <c r="D1656" s="5">
        <v>3</v>
      </c>
    </row>
    <row r="1657" spans="1:5" x14ac:dyDescent="0.25">
      <c r="A1657">
        <v>1680</v>
      </c>
      <c r="B1657" s="2">
        <v>1</v>
      </c>
      <c r="D1657" s="5">
        <v>3</v>
      </c>
    </row>
    <row r="1658" spans="1:5" x14ac:dyDescent="0.25">
      <c r="A1658">
        <v>1681</v>
      </c>
      <c r="B1658" s="2">
        <v>1</v>
      </c>
      <c r="D1658" s="5">
        <v>3</v>
      </c>
      <c r="E1658" s="4">
        <v>4</v>
      </c>
    </row>
    <row r="1659" spans="1:5" x14ac:dyDescent="0.25">
      <c r="A1659">
        <v>1682</v>
      </c>
      <c r="B1659" s="2">
        <v>1</v>
      </c>
      <c r="D1659" s="5">
        <v>3</v>
      </c>
      <c r="E1659" s="4">
        <v>4</v>
      </c>
    </row>
    <row r="1660" spans="1:5" x14ac:dyDescent="0.25">
      <c r="A1660">
        <v>1683</v>
      </c>
      <c r="B1660" s="2">
        <v>1</v>
      </c>
      <c r="D1660" s="5">
        <v>3</v>
      </c>
      <c r="E1660" s="4">
        <v>4</v>
      </c>
    </row>
    <row r="1661" spans="1:5" x14ac:dyDescent="0.25">
      <c r="A1661">
        <v>1684</v>
      </c>
      <c r="B1661" s="2">
        <v>1</v>
      </c>
      <c r="D1661" s="5">
        <v>3</v>
      </c>
      <c r="E1661" s="4">
        <v>4</v>
      </c>
    </row>
    <row r="1662" spans="1:5" x14ac:dyDescent="0.25">
      <c r="A1662">
        <v>1685</v>
      </c>
      <c r="B1662" s="2">
        <v>1</v>
      </c>
      <c r="D1662" s="5">
        <v>3</v>
      </c>
      <c r="E1662" s="4">
        <v>4</v>
      </c>
    </row>
    <row r="1663" spans="1:5" x14ac:dyDescent="0.25">
      <c r="A1663">
        <v>1686</v>
      </c>
      <c r="B1663" s="2">
        <v>1</v>
      </c>
      <c r="E1663" s="4">
        <v>4</v>
      </c>
    </row>
    <row r="1664" spans="1:5" x14ac:dyDescent="0.25">
      <c r="A1664">
        <v>1687</v>
      </c>
      <c r="B1664" s="2">
        <v>1</v>
      </c>
      <c r="E1664" s="4">
        <v>4</v>
      </c>
    </row>
    <row r="1665" spans="1:5" x14ac:dyDescent="0.25">
      <c r="A1665">
        <v>1688</v>
      </c>
      <c r="B1665" s="2">
        <v>1</v>
      </c>
      <c r="E1665" s="4">
        <v>4</v>
      </c>
    </row>
    <row r="1666" spans="1:5" x14ac:dyDescent="0.25">
      <c r="A1666">
        <v>1689</v>
      </c>
      <c r="B1666" s="2">
        <v>1</v>
      </c>
      <c r="C1666" s="3">
        <v>2</v>
      </c>
      <c r="E1666" s="4">
        <v>4</v>
      </c>
    </row>
    <row r="1667" spans="1:5" x14ac:dyDescent="0.25">
      <c r="A1667">
        <v>1690</v>
      </c>
      <c r="B1667" s="2">
        <v>1</v>
      </c>
      <c r="C1667" s="3">
        <v>2</v>
      </c>
      <c r="E1667" s="4">
        <v>4</v>
      </c>
    </row>
    <row r="1668" spans="1:5" x14ac:dyDescent="0.25">
      <c r="A1668">
        <v>1691</v>
      </c>
      <c r="B1668" s="2">
        <v>1</v>
      </c>
      <c r="C1668" s="3">
        <v>2</v>
      </c>
      <c r="E1668" s="4">
        <v>4</v>
      </c>
    </row>
    <row r="1669" spans="1:5" x14ac:dyDescent="0.25">
      <c r="A1669">
        <v>1692</v>
      </c>
      <c r="B1669" s="2">
        <v>1</v>
      </c>
      <c r="C1669" s="3">
        <v>2</v>
      </c>
      <c r="E1669" s="4">
        <v>4</v>
      </c>
    </row>
    <row r="1670" spans="1:5" x14ac:dyDescent="0.25">
      <c r="A1670">
        <v>1693</v>
      </c>
      <c r="C1670" s="3">
        <v>2</v>
      </c>
      <c r="E1670" s="4">
        <v>4</v>
      </c>
    </row>
    <row r="1671" spans="1:5" x14ac:dyDescent="0.25">
      <c r="A1671">
        <v>1694</v>
      </c>
      <c r="C1671" s="3">
        <v>2</v>
      </c>
      <c r="E1671" s="4">
        <v>4</v>
      </c>
    </row>
    <row r="1672" spans="1:5" x14ac:dyDescent="0.25">
      <c r="A1672">
        <v>1695</v>
      </c>
      <c r="C1672" s="3">
        <v>2</v>
      </c>
      <c r="E1672" s="4">
        <v>4</v>
      </c>
    </row>
    <row r="1673" spans="1:5" x14ac:dyDescent="0.25">
      <c r="A1673">
        <v>1696</v>
      </c>
      <c r="C1673" s="3">
        <v>2</v>
      </c>
      <c r="E1673" s="4">
        <v>4</v>
      </c>
    </row>
    <row r="1674" spans="1:5" x14ac:dyDescent="0.25">
      <c r="A1674">
        <v>1697</v>
      </c>
      <c r="C1674" s="3">
        <v>2</v>
      </c>
      <c r="E1674" s="4">
        <v>4</v>
      </c>
    </row>
    <row r="1675" spans="1:5" x14ac:dyDescent="0.25">
      <c r="A1675">
        <v>1698</v>
      </c>
      <c r="C1675" s="3">
        <v>2</v>
      </c>
      <c r="E1675" s="4">
        <v>4</v>
      </c>
    </row>
    <row r="1676" spans="1:5" x14ac:dyDescent="0.25">
      <c r="A1676">
        <v>1699</v>
      </c>
      <c r="C1676" s="3">
        <v>2</v>
      </c>
      <c r="E1676" s="4">
        <v>4</v>
      </c>
    </row>
    <row r="1677" spans="1:5" x14ac:dyDescent="0.25">
      <c r="A1677">
        <v>1700</v>
      </c>
      <c r="C1677" s="3">
        <v>2</v>
      </c>
      <c r="E1677" s="4">
        <v>4</v>
      </c>
    </row>
    <row r="1678" spans="1:5" x14ac:dyDescent="0.25">
      <c r="A1678">
        <v>1701</v>
      </c>
      <c r="C1678" s="3">
        <v>2</v>
      </c>
      <c r="D1678" s="5">
        <v>3</v>
      </c>
    </row>
    <row r="1679" spans="1:5" x14ac:dyDescent="0.25">
      <c r="A1679">
        <v>1702</v>
      </c>
      <c r="B1679" s="2">
        <v>1</v>
      </c>
      <c r="C1679" s="3">
        <v>2</v>
      </c>
      <c r="D1679" s="5">
        <v>3</v>
      </c>
    </row>
    <row r="1680" spans="1:5" x14ac:dyDescent="0.25">
      <c r="A1680">
        <v>1703</v>
      </c>
      <c r="B1680" s="2">
        <v>1</v>
      </c>
      <c r="C1680" s="3">
        <v>2</v>
      </c>
      <c r="D1680" s="5">
        <v>3</v>
      </c>
    </row>
    <row r="1681" spans="1:5" x14ac:dyDescent="0.25">
      <c r="A1681">
        <v>1704</v>
      </c>
      <c r="B1681" s="2">
        <v>1</v>
      </c>
      <c r="C1681" s="3">
        <v>2</v>
      </c>
      <c r="D1681" s="5">
        <v>3</v>
      </c>
    </row>
    <row r="1682" spans="1:5" x14ac:dyDescent="0.25">
      <c r="A1682">
        <v>1705</v>
      </c>
      <c r="B1682" s="2">
        <v>1</v>
      </c>
      <c r="C1682" s="3">
        <v>2</v>
      </c>
      <c r="D1682" s="5">
        <v>3</v>
      </c>
    </row>
    <row r="1683" spans="1:5" x14ac:dyDescent="0.25">
      <c r="A1683">
        <v>1706</v>
      </c>
      <c r="B1683" s="2">
        <v>1</v>
      </c>
      <c r="D1683" s="5">
        <v>3</v>
      </c>
    </row>
    <row r="1684" spans="1:5" x14ac:dyDescent="0.25">
      <c r="A1684">
        <v>1707</v>
      </c>
      <c r="B1684" s="2">
        <v>1</v>
      </c>
      <c r="D1684" s="5">
        <v>3</v>
      </c>
    </row>
    <row r="1685" spans="1:5" x14ac:dyDescent="0.25">
      <c r="A1685">
        <v>1708</v>
      </c>
      <c r="B1685" s="2">
        <v>1</v>
      </c>
      <c r="D1685" s="5">
        <v>3</v>
      </c>
    </row>
    <row r="1686" spans="1:5" x14ac:dyDescent="0.25">
      <c r="A1686">
        <v>1709</v>
      </c>
      <c r="B1686" s="2">
        <v>1</v>
      </c>
      <c r="D1686" s="5">
        <v>3</v>
      </c>
    </row>
    <row r="1687" spans="1:5" x14ac:dyDescent="0.25">
      <c r="A1687">
        <v>1710</v>
      </c>
      <c r="B1687" s="2">
        <v>1</v>
      </c>
      <c r="D1687" s="5">
        <v>3</v>
      </c>
    </row>
    <row r="1688" spans="1:5" x14ac:dyDescent="0.25">
      <c r="A1688">
        <v>1711</v>
      </c>
      <c r="B1688" s="2">
        <v>1</v>
      </c>
      <c r="D1688" s="5">
        <v>3</v>
      </c>
    </row>
    <row r="1689" spans="1:5" x14ac:dyDescent="0.25">
      <c r="A1689">
        <v>1712</v>
      </c>
      <c r="B1689" s="2">
        <v>1</v>
      </c>
      <c r="D1689" s="5">
        <v>3</v>
      </c>
    </row>
    <row r="1690" spans="1:5" x14ac:dyDescent="0.25">
      <c r="A1690">
        <v>1713</v>
      </c>
      <c r="B1690" s="2">
        <v>1</v>
      </c>
      <c r="D1690" s="5">
        <v>3</v>
      </c>
    </row>
    <row r="1691" spans="1:5" x14ac:dyDescent="0.25">
      <c r="A1691">
        <v>1714</v>
      </c>
      <c r="B1691" s="2">
        <v>1</v>
      </c>
      <c r="D1691" s="5">
        <v>3</v>
      </c>
    </row>
    <row r="1692" spans="1:5" x14ac:dyDescent="0.25">
      <c r="A1692">
        <v>1715</v>
      </c>
      <c r="B1692" s="2">
        <v>1</v>
      </c>
      <c r="D1692" s="5">
        <v>3</v>
      </c>
    </row>
    <row r="1693" spans="1:5" x14ac:dyDescent="0.25">
      <c r="A1693">
        <v>1716</v>
      </c>
      <c r="B1693" s="2">
        <v>1</v>
      </c>
      <c r="D1693" s="5">
        <v>3</v>
      </c>
    </row>
    <row r="1694" spans="1:5" x14ac:dyDescent="0.25">
      <c r="A1694">
        <v>1717</v>
      </c>
      <c r="B1694" s="2">
        <v>1</v>
      </c>
      <c r="D1694" s="5">
        <v>3</v>
      </c>
    </row>
    <row r="1695" spans="1:5" x14ac:dyDescent="0.25">
      <c r="A1695">
        <v>1718</v>
      </c>
      <c r="B1695" s="2">
        <v>1</v>
      </c>
      <c r="D1695" s="5">
        <v>3</v>
      </c>
    </row>
    <row r="1696" spans="1:5" x14ac:dyDescent="0.25">
      <c r="A1696">
        <v>1719</v>
      </c>
      <c r="B1696" s="2">
        <v>1</v>
      </c>
      <c r="C1696" s="3">
        <v>2</v>
      </c>
      <c r="D1696" s="5">
        <v>3</v>
      </c>
      <c r="E1696" s="4">
        <v>4</v>
      </c>
    </row>
    <row r="1697" spans="1:5" x14ac:dyDescent="0.25">
      <c r="A1697">
        <v>1720</v>
      </c>
      <c r="C1697" s="3">
        <v>2</v>
      </c>
      <c r="E1697" s="4">
        <v>4</v>
      </c>
    </row>
    <row r="1698" spans="1:5" x14ac:dyDescent="0.25">
      <c r="A1698">
        <v>1721</v>
      </c>
      <c r="C1698" s="3">
        <v>2</v>
      </c>
      <c r="E1698" s="4">
        <v>4</v>
      </c>
    </row>
    <row r="1699" spans="1:5" x14ac:dyDescent="0.25">
      <c r="A1699">
        <v>1722</v>
      </c>
      <c r="C1699" s="3">
        <v>2</v>
      </c>
      <c r="E1699" s="4">
        <v>4</v>
      </c>
    </row>
    <row r="1700" spans="1:5" x14ac:dyDescent="0.25">
      <c r="A1700">
        <v>1723</v>
      </c>
      <c r="C1700" s="3">
        <v>2</v>
      </c>
      <c r="E1700" s="4">
        <v>4</v>
      </c>
    </row>
    <row r="1701" spans="1:5" x14ac:dyDescent="0.25">
      <c r="A1701">
        <v>1724</v>
      </c>
      <c r="C1701" s="3">
        <v>2</v>
      </c>
      <c r="E1701" s="4">
        <v>4</v>
      </c>
    </row>
    <row r="1702" spans="1:5" x14ac:dyDescent="0.25">
      <c r="A1702">
        <v>1725</v>
      </c>
      <c r="C1702" s="3">
        <v>2</v>
      </c>
      <c r="E1702" s="4">
        <v>4</v>
      </c>
    </row>
    <row r="1703" spans="1:5" x14ac:dyDescent="0.25">
      <c r="A1703">
        <v>1726</v>
      </c>
      <c r="C1703" s="3">
        <v>2</v>
      </c>
      <c r="E1703" s="4">
        <v>4</v>
      </c>
    </row>
    <row r="1704" spans="1:5" x14ac:dyDescent="0.25">
      <c r="A1704">
        <v>1727</v>
      </c>
      <c r="C1704" s="3">
        <v>2</v>
      </c>
      <c r="E1704" s="4">
        <v>4</v>
      </c>
    </row>
    <row r="1705" spans="1:5" x14ac:dyDescent="0.25">
      <c r="A1705">
        <v>1728</v>
      </c>
      <c r="C1705" s="3">
        <v>2</v>
      </c>
      <c r="E1705" s="4">
        <v>4</v>
      </c>
    </row>
    <row r="1706" spans="1:5" x14ac:dyDescent="0.25">
      <c r="A1706">
        <v>1729</v>
      </c>
      <c r="C1706" s="3">
        <v>2</v>
      </c>
      <c r="E1706" s="4">
        <v>4</v>
      </c>
    </row>
    <row r="1707" spans="1:5" x14ac:dyDescent="0.25">
      <c r="A1707">
        <v>1730</v>
      </c>
      <c r="C1707" s="3">
        <v>2</v>
      </c>
      <c r="E1707" s="4">
        <v>4</v>
      </c>
    </row>
    <row r="1708" spans="1:5" x14ac:dyDescent="0.25">
      <c r="A1708">
        <v>1731</v>
      </c>
      <c r="C1708" s="3">
        <v>2</v>
      </c>
      <c r="E1708" s="4">
        <v>4</v>
      </c>
    </row>
    <row r="1709" spans="1:5" x14ac:dyDescent="0.25">
      <c r="A1709">
        <v>1732</v>
      </c>
      <c r="C1709" s="3">
        <v>2</v>
      </c>
      <c r="D1709" s="5">
        <v>3</v>
      </c>
      <c r="E1709" s="4">
        <v>4</v>
      </c>
    </row>
    <row r="1710" spans="1:5" x14ac:dyDescent="0.25">
      <c r="A1710">
        <v>1733</v>
      </c>
      <c r="B1710" s="2">
        <v>1</v>
      </c>
      <c r="C1710" s="3">
        <v>2</v>
      </c>
      <c r="D1710" s="5">
        <v>3</v>
      </c>
      <c r="E1710" s="4">
        <v>4</v>
      </c>
    </row>
    <row r="1711" spans="1:5" x14ac:dyDescent="0.25">
      <c r="A1711">
        <v>1734</v>
      </c>
      <c r="B1711" s="2">
        <v>1</v>
      </c>
      <c r="C1711" s="3">
        <v>2</v>
      </c>
      <c r="D1711" s="5">
        <v>3</v>
      </c>
      <c r="E1711" s="4">
        <v>4</v>
      </c>
    </row>
    <row r="1712" spans="1:5" x14ac:dyDescent="0.25">
      <c r="A1712">
        <v>1735</v>
      </c>
      <c r="B1712" s="2">
        <v>1</v>
      </c>
      <c r="C1712" s="3">
        <v>2</v>
      </c>
      <c r="D1712" s="5">
        <v>3</v>
      </c>
      <c r="E1712" s="4">
        <v>4</v>
      </c>
    </row>
    <row r="1713" spans="1:5" x14ac:dyDescent="0.25">
      <c r="A1713">
        <v>1736</v>
      </c>
      <c r="B1713" s="2">
        <v>1</v>
      </c>
      <c r="C1713" s="3">
        <v>2</v>
      </c>
      <c r="D1713" s="5">
        <v>3</v>
      </c>
      <c r="E1713" s="4">
        <v>4</v>
      </c>
    </row>
    <row r="1714" spans="1:5" x14ac:dyDescent="0.25">
      <c r="A1714">
        <v>1737</v>
      </c>
      <c r="B1714" s="2">
        <v>1</v>
      </c>
      <c r="D1714" s="5">
        <v>3</v>
      </c>
    </row>
    <row r="1715" spans="1:5" x14ac:dyDescent="0.25">
      <c r="A1715">
        <v>1738</v>
      </c>
      <c r="B1715" s="2">
        <v>1</v>
      </c>
      <c r="D1715" s="5">
        <v>3</v>
      </c>
    </row>
    <row r="1716" spans="1:5" x14ac:dyDescent="0.25">
      <c r="A1716">
        <v>1739</v>
      </c>
      <c r="B1716" s="2">
        <v>1</v>
      </c>
      <c r="D1716" s="5">
        <v>3</v>
      </c>
    </row>
    <row r="1717" spans="1:5" x14ac:dyDescent="0.25">
      <c r="A1717">
        <v>1740</v>
      </c>
      <c r="B1717" s="2">
        <v>1</v>
      </c>
      <c r="D1717" s="5">
        <v>3</v>
      </c>
    </row>
    <row r="1718" spans="1:5" x14ac:dyDescent="0.25">
      <c r="A1718">
        <v>1741</v>
      </c>
      <c r="B1718" s="2">
        <v>1</v>
      </c>
      <c r="D1718" s="5">
        <v>3</v>
      </c>
    </row>
    <row r="1719" spans="1:5" x14ac:dyDescent="0.25">
      <c r="A1719">
        <v>1742</v>
      </c>
      <c r="B1719" s="2">
        <v>1</v>
      </c>
      <c r="D1719" s="5">
        <v>3</v>
      </c>
    </row>
    <row r="1720" spans="1:5" x14ac:dyDescent="0.25">
      <c r="A1720">
        <v>1743</v>
      </c>
      <c r="B1720" s="2">
        <v>1</v>
      </c>
      <c r="D1720" s="5">
        <v>3</v>
      </c>
    </row>
    <row r="1721" spans="1:5" x14ac:dyDescent="0.25">
      <c r="A1721">
        <v>1744</v>
      </c>
      <c r="B1721" s="2">
        <v>1</v>
      </c>
      <c r="D1721" s="5">
        <v>3</v>
      </c>
    </row>
    <row r="1722" spans="1:5" x14ac:dyDescent="0.25">
      <c r="A1722">
        <v>1745</v>
      </c>
      <c r="B1722" s="2">
        <v>1</v>
      </c>
      <c r="D1722" s="5">
        <v>3</v>
      </c>
    </row>
    <row r="1723" spans="1:5" x14ac:dyDescent="0.25">
      <c r="A1723">
        <v>1746</v>
      </c>
      <c r="B1723" s="2">
        <v>1</v>
      </c>
      <c r="D1723" s="5">
        <v>3</v>
      </c>
    </row>
    <row r="1724" spans="1:5" x14ac:dyDescent="0.25">
      <c r="A1724">
        <v>1747</v>
      </c>
      <c r="B1724" s="2">
        <v>1</v>
      </c>
      <c r="C1724" s="3">
        <v>2</v>
      </c>
      <c r="D1724" s="5">
        <v>3</v>
      </c>
    </row>
    <row r="1725" spans="1:5" x14ac:dyDescent="0.25">
      <c r="A1725">
        <v>1748</v>
      </c>
      <c r="B1725" s="2">
        <v>1</v>
      </c>
      <c r="C1725" s="3">
        <v>2</v>
      </c>
      <c r="D1725" s="5">
        <v>3</v>
      </c>
    </row>
    <row r="1726" spans="1:5" x14ac:dyDescent="0.25">
      <c r="A1726">
        <v>1749</v>
      </c>
      <c r="B1726" s="2">
        <v>1</v>
      </c>
      <c r="C1726" s="3">
        <v>2</v>
      </c>
      <c r="D1726" s="5">
        <v>3</v>
      </c>
    </row>
    <row r="1727" spans="1:5" x14ac:dyDescent="0.25">
      <c r="A1727">
        <v>1750</v>
      </c>
      <c r="B1727" s="2">
        <v>1</v>
      </c>
      <c r="C1727" s="3">
        <v>2</v>
      </c>
      <c r="D1727" s="5">
        <v>3</v>
      </c>
      <c r="E1727" s="4">
        <v>4</v>
      </c>
    </row>
    <row r="1728" spans="1:5" x14ac:dyDescent="0.25">
      <c r="A1728">
        <v>1751</v>
      </c>
      <c r="C1728" s="3">
        <v>2</v>
      </c>
      <c r="D1728" s="5">
        <v>3</v>
      </c>
      <c r="E1728" s="4">
        <v>4</v>
      </c>
    </row>
    <row r="1729" spans="1:5" x14ac:dyDescent="0.25">
      <c r="A1729">
        <v>1752</v>
      </c>
      <c r="C1729" s="3">
        <v>2</v>
      </c>
      <c r="E1729" s="4">
        <v>4</v>
      </c>
    </row>
    <row r="1730" spans="1:5" x14ac:dyDescent="0.25">
      <c r="A1730">
        <v>1753</v>
      </c>
      <c r="C1730" s="3">
        <v>2</v>
      </c>
      <c r="E1730" s="4">
        <v>4</v>
      </c>
    </row>
    <row r="1731" spans="1:5" x14ac:dyDescent="0.25">
      <c r="A1731">
        <v>1754</v>
      </c>
      <c r="C1731" s="3">
        <v>2</v>
      </c>
      <c r="E1731" s="4">
        <v>4</v>
      </c>
    </row>
    <row r="1732" spans="1:5" x14ac:dyDescent="0.25">
      <c r="A1732">
        <v>1755</v>
      </c>
      <c r="C1732" s="3">
        <v>2</v>
      </c>
      <c r="E1732" s="4">
        <v>4</v>
      </c>
    </row>
    <row r="1733" spans="1:5" x14ac:dyDescent="0.25">
      <c r="A1733">
        <v>1756</v>
      </c>
      <c r="C1733" s="3">
        <v>2</v>
      </c>
      <c r="E1733" s="4">
        <v>4</v>
      </c>
    </row>
    <row r="1734" spans="1:5" x14ac:dyDescent="0.25">
      <c r="A1734">
        <v>1757</v>
      </c>
      <c r="C1734" s="3">
        <v>2</v>
      </c>
      <c r="E1734" s="4">
        <v>4</v>
      </c>
    </row>
    <row r="1735" spans="1:5" x14ac:dyDescent="0.25">
      <c r="A1735">
        <v>1758</v>
      </c>
      <c r="C1735" s="3">
        <v>2</v>
      </c>
      <c r="E1735" s="4">
        <v>4</v>
      </c>
    </row>
    <row r="1736" spans="1:5" x14ac:dyDescent="0.25">
      <c r="A1736">
        <v>1759</v>
      </c>
      <c r="C1736" s="3">
        <v>2</v>
      </c>
      <c r="E1736" s="4">
        <v>4</v>
      </c>
    </row>
    <row r="1737" spans="1:5" x14ac:dyDescent="0.25">
      <c r="A1737">
        <v>1760</v>
      </c>
      <c r="C1737" s="3">
        <v>2</v>
      </c>
      <c r="E1737" s="4">
        <v>4</v>
      </c>
    </row>
    <row r="1738" spans="1:5" x14ac:dyDescent="0.25">
      <c r="A1738">
        <v>1761</v>
      </c>
      <c r="C1738" s="3">
        <v>2</v>
      </c>
      <c r="E1738" s="4">
        <v>4</v>
      </c>
    </row>
    <row r="1739" spans="1:5" x14ac:dyDescent="0.25">
      <c r="A1739">
        <v>1762</v>
      </c>
      <c r="C1739" s="3">
        <v>2</v>
      </c>
      <c r="E1739" s="4">
        <v>4</v>
      </c>
    </row>
    <row r="1740" spans="1:5" x14ac:dyDescent="0.25">
      <c r="A1740">
        <v>1763</v>
      </c>
      <c r="C1740" s="3">
        <v>2</v>
      </c>
      <c r="E1740" s="4">
        <v>4</v>
      </c>
    </row>
    <row r="1741" spans="1:5" x14ac:dyDescent="0.25">
      <c r="A1741">
        <v>1764</v>
      </c>
      <c r="B1741" s="2">
        <v>1</v>
      </c>
      <c r="C1741" s="3">
        <v>2</v>
      </c>
      <c r="E1741" s="4">
        <v>4</v>
      </c>
    </row>
    <row r="1742" spans="1:5" x14ac:dyDescent="0.25">
      <c r="A1742">
        <v>1765</v>
      </c>
      <c r="B1742" s="2">
        <v>1</v>
      </c>
      <c r="C1742" s="3">
        <v>2</v>
      </c>
      <c r="E1742" s="4">
        <v>4</v>
      </c>
    </row>
    <row r="1743" spans="1:5" x14ac:dyDescent="0.25">
      <c r="A1743">
        <v>1766</v>
      </c>
      <c r="B1743" s="2">
        <v>1</v>
      </c>
      <c r="C1743" s="3">
        <v>2</v>
      </c>
      <c r="E1743" s="4">
        <v>4</v>
      </c>
    </row>
    <row r="1744" spans="1:5" x14ac:dyDescent="0.25">
      <c r="A1744">
        <v>1767</v>
      </c>
      <c r="B1744" s="2">
        <v>1</v>
      </c>
    </row>
    <row r="1745" spans="1:8" x14ac:dyDescent="0.25">
      <c r="A1745">
        <v>1768</v>
      </c>
      <c r="B1745" s="2">
        <v>1</v>
      </c>
      <c r="D1745" s="5">
        <v>3</v>
      </c>
    </row>
    <row r="1746" spans="1:8" x14ac:dyDescent="0.25">
      <c r="A1746">
        <v>1769</v>
      </c>
      <c r="B1746" s="2">
        <v>1</v>
      </c>
      <c r="D1746" s="5">
        <v>3</v>
      </c>
    </row>
    <row r="1747" spans="1:8" x14ac:dyDescent="0.25">
      <c r="A1747">
        <v>1770</v>
      </c>
      <c r="B1747" s="2">
        <v>1</v>
      </c>
      <c r="D1747" s="5">
        <v>3</v>
      </c>
    </row>
    <row r="1748" spans="1:8" x14ac:dyDescent="0.25">
      <c r="A1748">
        <v>1771</v>
      </c>
      <c r="B1748" s="2">
        <v>1</v>
      </c>
      <c r="D1748" s="5">
        <v>3</v>
      </c>
    </row>
    <row r="1749" spans="1:8" x14ac:dyDescent="0.25">
      <c r="A1749">
        <v>1772</v>
      </c>
      <c r="B1749" s="2">
        <v>1</v>
      </c>
      <c r="D1749" s="5">
        <v>3</v>
      </c>
    </row>
    <row r="1750" spans="1:8" x14ac:dyDescent="0.25">
      <c r="A1750">
        <v>1773</v>
      </c>
      <c r="B1750" s="2">
        <v>1</v>
      </c>
      <c r="D1750" s="5">
        <v>3</v>
      </c>
    </row>
    <row r="1751" spans="1:8" x14ac:dyDescent="0.25">
      <c r="A1751">
        <v>1774</v>
      </c>
      <c r="B1751" s="2">
        <v>1</v>
      </c>
      <c r="D1751" s="5">
        <v>3</v>
      </c>
    </row>
    <row r="1752" spans="1:8" x14ac:dyDescent="0.25">
      <c r="A1752">
        <v>1775</v>
      </c>
      <c r="B1752" s="2">
        <v>1</v>
      </c>
      <c r="D1752" s="5">
        <v>3</v>
      </c>
    </row>
    <row r="1753" spans="1:8" x14ac:dyDescent="0.25">
      <c r="A1753">
        <v>1776</v>
      </c>
      <c r="B1753" s="2">
        <v>1</v>
      </c>
      <c r="D1753" s="5">
        <v>3</v>
      </c>
    </row>
    <row r="1754" spans="1:8" x14ac:dyDescent="0.25">
      <c r="A1754">
        <v>1777</v>
      </c>
      <c r="B1754" s="2">
        <v>1</v>
      </c>
      <c r="C1754" s="3">
        <v>2</v>
      </c>
      <c r="D1754" s="5">
        <v>3</v>
      </c>
      <c r="E1754" s="6"/>
      <c r="H1754" s="4" t="s">
        <v>233</v>
      </c>
    </row>
    <row r="1755" spans="1:8" x14ac:dyDescent="0.25">
      <c r="A1755">
        <v>1778</v>
      </c>
      <c r="B1755" s="2">
        <v>1</v>
      </c>
      <c r="C1755" s="3">
        <v>2</v>
      </c>
      <c r="D1755" s="5">
        <v>3</v>
      </c>
      <c r="E1755" s="6"/>
      <c r="H1755" s="4" t="s">
        <v>233</v>
      </c>
    </row>
    <row r="1756" spans="1:8" x14ac:dyDescent="0.25">
      <c r="A1756">
        <v>1779</v>
      </c>
      <c r="B1756" s="2">
        <v>1</v>
      </c>
      <c r="C1756" s="3">
        <v>2</v>
      </c>
      <c r="D1756" s="5">
        <v>3</v>
      </c>
      <c r="E1756" s="6"/>
      <c r="H1756" s="4" t="s">
        <v>233</v>
      </c>
    </row>
    <row r="1757" spans="1:8" x14ac:dyDescent="0.25">
      <c r="A1757">
        <v>1780</v>
      </c>
      <c r="B1757" s="2">
        <v>1</v>
      </c>
      <c r="C1757" s="3">
        <v>2</v>
      </c>
      <c r="D1757" s="5">
        <v>3</v>
      </c>
      <c r="E1757" s="6"/>
      <c r="H1757" s="4" t="s">
        <v>233</v>
      </c>
    </row>
    <row r="1758" spans="1:8" x14ac:dyDescent="0.25">
      <c r="A1758">
        <v>1781</v>
      </c>
      <c r="B1758" s="2">
        <v>1</v>
      </c>
      <c r="C1758" s="3">
        <v>2</v>
      </c>
      <c r="D1758" s="5">
        <v>3</v>
      </c>
      <c r="E1758" s="6"/>
      <c r="H1758" s="4" t="s">
        <v>233</v>
      </c>
    </row>
    <row r="1759" spans="1:8" x14ac:dyDescent="0.25">
      <c r="A1759">
        <v>1782</v>
      </c>
      <c r="B1759" s="2">
        <v>1</v>
      </c>
      <c r="C1759" s="3">
        <v>2</v>
      </c>
      <c r="D1759" s="5">
        <v>3</v>
      </c>
      <c r="E1759" s="6"/>
      <c r="H1759" s="4" t="s">
        <v>233</v>
      </c>
    </row>
    <row r="1760" spans="1:8" x14ac:dyDescent="0.25">
      <c r="A1760">
        <v>1783</v>
      </c>
      <c r="C1760" s="3">
        <v>2</v>
      </c>
      <c r="D1760" s="5">
        <v>3</v>
      </c>
      <c r="E1760" s="6"/>
      <c r="H1760" s="4" t="s">
        <v>233</v>
      </c>
    </row>
    <row r="1761" spans="1:8" x14ac:dyDescent="0.25">
      <c r="A1761">
        <v>1784</v>
      </c>
      <c r="C1761" s="3">
        <v>2</v>
      </c>
      <c r="E1761" s="6"/>
      <c r="H1761" s="4" t="s">
        <v>233</v>
      </c>
    </row>
    <row r="1762" spans="1:8" x14ac:dyDescent="0.25">
      <c r="A1762">
        <v>1785</v>
      </c>
      <c r="C1762" s="3">
        <v>2</v>
      </c>
    </row>
    <row r="1763" spans="1:8" x14ac:dyDescent="0.25">
      <c r="A1763">
        <v>1786</v>
      </c>
      <c r="C1763" s="3">
        <v>2</v>
      </c>
    </row>
    <row r="1764" spans="1:8" x14ac:dyDescent="0.25">
      <c r="A1764">
        <v>1787</v>
      </c>
      <c r="C1764" s="3">
        <v>2</v>
      </c>
    </row>
    <row r="1765" spans="1:8" x14ac:dyDescent="0.25">
      <c r="A1765">
        <v>1788</v>
      </c>
      <c r="C1765" s="3">
        <v>2</v>
      </c>
    </row>
    <row r="1766" spans="1:8" x14ac:dyDescent="0.25">
      <c r="A1766">
        <v>1789</v>
      </c>
      <c r="C1766" s="3">
        <v>2</v>
      </c>
    </row>
    <row r="1767" spans="1:8" x14ac:dyDescent="0.25">
      <c r="A1767">
        <v>1790</v>
      </c>
      <c r="C1767" s="3">
        <v>2</v>
      </c>
    </row>
    <row r="1768" spans="1:8" x14ac:dyDescent="0.25">
      <c r="A1768">
        <v>1791</v>
      </c>
      <c r="C1768" s="3">
        <v>2</v>
      </c>
    </row>
    <row r="1769" spans="1:8" x14ac:dyDescent="0.25">
      <c r="A1769">
        <v>1792</v>
      </c>
      <c r="C1769" s="3">
        <v>2</v>
      </c>
    </row>
    <row r="1770" spans="1:8" x14ac:dyDescent="0.25">
      <c r="A1770">
        <v>1793</v>
      </c>
      <c r="C1770" s="3">
        <v>2</v>
      </c>
      <c r="D1770" s="5">
        <v>3</v>
      </c>
    </row>
    <row r="1771" spans="1:8" x14ac:dyDescent="0.25">
      <c r="A1771">
        <v>1794</v>
      </c>
      <c r="C1771" s="3">
        <v>2</v>
      </c>
      <c r="D1771" s="5">
        <v>3</v>
      </c>
    </row>
    <row r="1772" spans="1:8" x14ac:dyDescent="0.25">
      <c r="A1772">
        <v>1795</v>
      </c>
      <c r="B1772" s="2">
        <v>1</v>
      </c>
      <c r="C1772" s="3">
        <v>2</v>
      </c>
      <c r="D1772" s="5">
        <v>3</v>
      </c>
    </row>
    <row r="1773" spans="1:8" x14ac:dyDescent="0.25">
      <c r="A1773">
        <v>1796</v>
      </c>
      <c r="B1773" s="2">
        <v>1</v>
      </c>
      <c r="C1773" s="3">
        <v>2</v>
      </c>
      <c r="D1773" s="5">
        <v>3</v>
      </c>
    </row>
    <row r="1774" spans="1:8" x14ac:dyDescent="0.25">
      <c r="A1774">
        <v>1797</v>
      </c>
      <c r="B1774" s="2">
        <v>1</v>
      </c>
      <c r="D1774" s="5">
        <v>3</v>
      </c>
    </row>
    <row r="1775" spans="1:8" x14ac:dyDescent="0.25">
      <c r="A1775">
        <v>1798</v>
      </c>
      <c r="B1775" s="2">
        <v>1</v>
      </c>
      <c r="D1775" s="5">
        <v>3</v>
      </c>
    </row>
    <row r="1776" spans="1:8" x14ac:dyDescent="0.25">
      <c r="A1776">
        <v>1799</v>
      </c>
      <c r="B1776" s="2">
        <v>1</v>
      </c>
      <c r="D1776" s="5">
        <v>3</v>
      </c>
    </row>
    <row r="1777" spans="1:8" x14ac:dyDescent="0.25">
      <c r="A1777">
        <v>1800</v>
      </c>
      <c r="B1777" s="2">
        <v>1</v>
      </c>
      <c r="D1777" s="5">
        <v>3</v>
      </c>
    </row>
    <row r="1778" spans="1:8" x14ac:dyDescent="0.25">
      <c r="A1778">
        <v>1801</v>
      </c>
      <c r="B1778" s="2">
        <v>1</v>
      </c>
      <c r="D1778" s="5">
        <v>3</v>
      </c>
    </row>
    <row r="1779" spans="1:8" x14ac:dyDescent="0.25">
      <c r="A1779">
        <v>1802</v>
      </c>
      <c r="B1779" s="2">
        <v>1</v>
      </c>
      <c r="D1779" s="5">
        <v>3</v>
      </c>
    </row>
    <row r="1780" spans="1:8" x14ac:dyDescent="0.25">
      <c r="A1780">
        <v>1803</v>
      </c>
      <c r="B1780" s="2">
        <v>1</v>
      </c>
      <c r="C1780" s="3">
        <v>2</v>
      </c>
      <c r="D1780" s="5">
        <v>3</v>
      </c>
    </row>
    <row r="1781" spans="1:8" x14ac:dyDescent="0.25">
      <c r="A1781">
        <v>1804</v>
      </c>
      <c r="B1781" s="2">
        <v>1</v>
      </c>
      <c r="C1781" s="3">
        <v>2</v>
      </c>
      <c r="D1781" s="5">
        <v>3</v>
      </c>
    </row>
    <row r="1782" spans="1:8" x14ac:dyDescent="0.25">
      <c r="A1782">
        <v>1805</v>
      </c>
      <c r="B1782" s="2">
        <v>1</v>
      </c>
      <c r="C1782" s="3">
        <v>2</v>
      </c>
      <c r="D1782" s="5">
        <v>3</v>
      </c>
    </row>
    <row r="1783" spans="1:8" x14ac:dyDescent="0.25">
      <c r="A1783">
        <v>1806</v>
      </c>
      <c r="B1783" s="2">
        <v>1</v>
      </c>
      <c r="C1783" s="3">
        <v>2</v>
      </c>
      <c r="D1783" s="5">
        <v>3</v>
      </c>
    </row>
    <row r="1784" spans="1:8" x14ac:dyDescent="0.25">
      <c r="A1784">
        <v>1807</v>
      </c>
      <c r="B1784" s="2">
        <v>1</v>
      </c>
      <c r="C1784" s="3">
        <v>2</v>
      </c>
      <c r="D1784" s="5">
        <v>3</v>
      </c>
    </row>
    <row r="1785" spans="1:8" x14ac:dyDescent="0.25">
      <c r="A1785">
        <v>1808</v>
      </c>
      <c r="B1785" s="2">
        <v>1</v>
      </c>
      <c r="C1785" s="3">
        <v>2</v>
      </c>
      <c r="D1785" s="5">
        <v>3</v>
      </c>
    </row>
    <row r="1786" spans="1:8" x14ac:dyDescent="0.25">
      <c r="A1786">
        <v>1809</v>
      </c>
      <c r="B1786" s="2">
        <v>1</v>
      </c>
      <c r="C1786" s="3">
        <v>2</v>
      </c>
      <c r="D1786" s="5">
        <v>3</v>
      </c>
    </row>
    <row r="1787" spans="1:8" x14ac:dyDescent="0.25">
      <c r="A1787">
        <v>1810</v>
      </c>
      <c r="B1787" s="2">
        <v>1</v>
      </c>
      <c r="C1787" s="3">
        <v>2</v>
      </c>
      <c r="D1787" s="5">
        <v>3</v>
      </c>
    </row>
    <row r="1788" spans="1:8" x14ac:dyDescent="0.25">
      <c r="A1788">
        <v>1811</v>
      </c>
      <c r="B1788" s="2">
        <v>1</v>
      </c>
      <c r="C1788" s="3">
        <v>2</v>
      </c>
      <c r="D1788" s="5">
        <v>3</v>
      </c>
    </row>
    <row r="1789" spans="1:8" x14ac:dyDescent="0.25">
      <c r="A1789">
        <v>1812</v>
      </c>
      <c r="C1789" s="3">
        <v>2</v>
      </c>
      <c r="D1789" s="5">
        <v>3</v>
      </c>
      <c r="E1789" s="6"/>
      <c r="H1789" s="4" t="s">
        <v>233</v>
      </c>
    </row>
    <row r="1790" spans="1:8" x14ac:dyDescent="0.25">
      <c r="A1790">
        <v>1813</v>
      </c>
      <c r="C1790" s="3">
        <v>2</v>
      </c>
      <c r="D1790" s="5">
        <v>3</v>
      </c>
      <c r="E1790" s="6"/>
      <c r="H1790" s="4" t="s">
        <v>233</v>
      </c>
    </row>
    <row r="1791" spans="1:8" x14ac:dyDescent="0.25">
      <c r="A1791">
        <v>1814</v>
      </c>
      <c r="C1791" s="3">
        <v>2</v>
      </c>
      <c r="D1791" s="5">
        <v>3</v>
      </c>
      <c r="E1791" s="6"/>
      <c r="H1791" s="4" t="s">
        <v>233</v>
      </c>
    </row>
    <row r="1792" spans="1:8" x14ac:dyDescent="0.25">
      <c r="A1792">
        <v>1815</v>
      </c>
      <c r="C1792" s="3">
        <v>2</v>
      </c>
      <c r="D1792" s="5">
        <v>3</v>
      </c>
      <c r="E1792" s="6"/>
      <c r="H1792" s="4" t="s">
        <v>233</v>
      </c>
    </row>
    <row r="1793" spans="1:8" x14ac:dyDescent="0.25">
      <c r="A1793">
        <v>1816</v>
      </c>
      <c r="C1793" s="3">
        <v>2</v>
      </c>
      <c r="D1793" s="5">
        <v>3</v>
      </c>
      <c r="E1793" s="6"/>
      <c r="H1793" s="4" t="s">
        <v>233</v>
      </c>
    </row>
    <row r="1794" spans="1:8" x14ac:dyDescent="0.25">
      <c r="A1794">
        <v>1817</v>
      </c>
      <c r="C1794" s="3">
        <v>2</v>
      </c>
      <c r="E1794" s="6"/>
      <c r="H1794" s="4" t="s">
        <v>233</v>
      </c>
    </row>
    <row r="1795" spans="1:8" x14ac:dyDescent="0.25">
      <c r="A1795">
        <v>1818</v>
      </c>
      <c r="B1795" s="2">
        <v>1</v>
      </c>
      <c r="C1795" s="3">
        <v>2</v>
      </c>
      <c r="E1795" s="6"/>
      <c r="H1795" s="4" t="s">
        <v>233</v>
      </c>
    </row>
    <row r="1796" spans="1:8" x14ac:dyDescent="0.25">
      <c r="A1796">
        <v>1819</v>
      </c>
      <c r="B1796" s="2">
        <v>1</v>
      </c>
      <c r="C1796" s="3">
        <v>2</v>
      </c>
      <c r="E1796" s="6"/>
      <c r="H1796" s="4" t="s">
        <v>233</v>
      </c>
    </row>
    <row r="1797" spans="1:8" x14ac:dyDescent="0.25">
      <c r="A1797">
        <v>1820</v>
      </c>
      <c r="B1797" s="2">
        <v>1</v>
      </c>
      <c r="C1797" s="3">
        <v>2</v>
      </c>
      <c r="E1797" s="6"/>
      <c r="H1797" s="4" t="s">
        <v>233</v>
      </c>
    </row>
    <row r="1798" spans="1:8" x14ac:dyDescent="0.25">
      <c r="A1798">
        <v>1821</v>
      </c>
      <c r="B1798" s="2">
        <v>1</v>
      </c>
      <c r="C1798" s="3">
        <v>2</v>
      </c>
      <c r="E1798" s="6"/>
      <c r="H1798" s="4" t="s">
        <v>233</v>
      </c>
    </row>
    <row r="1799" spans="1:8" x14ac:dyDescent="0.25">
      <c r="A1799">
        <v>1822</v>
      </c>
      <c r="B1799" s="2">
        <v>1</v>
      </c>
      <c r="C1799" s="3">
        <v>2</v>
      </c>
      <c r="E1799" s="6"/>
      <c r="H1799" s="4" t="s">
        <v>233</v>
      </c>
    </row>
    <row r="1800" spans="1:8" x14ac:dyDescent="0.25">
      <c r="A1800">
        <v>1823</v>
      </c>
      <c r="B1800" s="2">
        <v>1</v>
      </c>
      <c r="E1800" s="6"/>
      <c r="H1800" s="4" t="s">
        <v>233</v>
      </c>
    </row>
    <row r="1801" spans="1:8" x14ac:dyDescent="0.25">
      <c r="A1801">
        <v>1824</v>
      </c>
      <c r="B1801" s="2">
        <v>1</v>
      </c>
      <c r="E1801" s="6"/>
      <c r="H1801" s="4" t="s">
        <v>233</v>
      </c>
    </row>
    <row r="1802" spans="1:8" x14ac:dyDescent="0.25">
      <c r="A1802">
        <v>1825</v>
      </c>
      <c r="B1802" s="2">
        <v>1</v>
      </c>
      <c r="E1802" s="6"/>
      <c r="H1802" s="4" t="s">
        <v>233</v>
      </c>
    </row>
    <row r="1803" spans="1:8" x14ac:dyDescent="0.25">
      <c r="A1803">
        <v>1826</v>
      </c>
      <c r="B1803" s="2">
        <v>1</v>
      </c>
      <c r="E1803" s="6"/>
      <c r="H1803" s="4" t="s">
        <v>233</v>
      </c>
    </row>
    <row r="1804" spans="1:8" x14ac:dyDescent="0.25">
      <c r="A1804">
        <v>1827</v>
      </c>
      <c r="B1804" s="2">
        <v>1</v>
      </c>
      <c r="E1804" s="6"/>
      <c r="H1804" s="4" t="s">
        <v>233</v>
      </c>
    </row>
    <row r="1805" spans="1:8" x14ac:dyDescent="0.25">
      <c r="A1805">
        <v>1828</v>
      </c>
      <c r="B1805" s="2">
        <v>1</v>
      </c>
      <c r="E1805" s="6"/>
      <c r="H1805" s="4" t="s">
        <v>233</v>
      </c>
    </row>
    <row r="1806" spans="1:8" x14ac:dyDescent="0.25">
      <c r="A1806">
        <v>1829</v>
      </c>
      <c r="B1806" s="2">
        <v>1</v>
      </c>
      <c r="E1806" s="6"/>
      <c r="H1806" s="4" t="s">
        <v>233</v>
      </c>
    </row>
    <row r="1807" spans="1:8" x14ac:dyDescent="0.25">
      <c r="A1807">
        <v>1830</v>
      </c>
      <c r="B1807" s="2">
        <v>1</v>
      </c>
      <c r="E1807" s="6"/>
      <c r="H1807" s="4" t="s">
        <v>233</v>
      </c>
    </row>
    <row r="1808" spans="1:8" x14ac:dyDescent="0.25">
      <c r="A1808">
        <v>1831</v>
      </c>
      <c r="B1808" s="2">
        <v>1</v>
      </c>
      <c r="E1808" s="6"/>
      <c r="H1808" s="4" t="s">
        <v>233</v>
      </c>
    </row>
    <row r="1809" spans="1:8" x14ac:dyDescent="0.25">
      <c r="A1809">
        <v>1832</v>
      </c>
      <c r="B1809" s="2">
        <v>1</v>
      </c>
      <c r="E1809" s="6"/>
      <c r="H1809" s="4" t="s">
        <v>233</v>
      </c>
    </row>
    <row r="1810" spans="1:8" x14ac:dyDescent="0.25">
      <c r="A1810">
        <v>1833</v>
      </c>
      <c r="B1810" s="2">
        <v>1</v>
      </c>
      <c r="E1810" s="6"/>
      <c r="H1810" s="4" t="s">
        <v>233</v>
      </c>
    </row>
    <row r="1811" spans="1:8" x14ac:dyDescent="0.25">
      <c r="A1811">
        <v>1834</v>
      </c>
      <c r="B1811" s="2">
        <v>1</v>
      </c>
      <c r="C1811" s="3">
        <v>2</v>
      </c>
      <c r="D1811" s="5">
        <v>3</v>
      </c>
      <c r="E1811" s="6"/>
      <c r="H1811" s="4" t="s">
        <v>233</v>
      </c>
    </row>
    <row r="1812" spans="1:8" x14ac:dyDescent="0.25">
      <c r="A1812">
        <v>1835</v>
      </c>
      <c r="B1812" s="2">
        <v>1</v>
      </c>
      <c r="C1812" s="3">
        <v>2</v>
      </c>
      <c r="D1812" s="5">
        <v>3</v>
      </c>
      <c r="E1812" s="6"/>
      <c r="H1812" s="4" t="s">
        <v>233</v>
      </c>
    </row>
    <row r="1813" spans="1:8" x14ac:dyDescent="0.25">
      <c r="A1813">
        <v>1836</v>
      </c>
      <c r="B1813" s="2">
        <v>1</v>
      </c>
      <c r="C1813" s="3">
        <v>2</v>
      </c>
      <c r="D1813" s="5">
        <v>3</v>
      </c>
      <c r="E1813" s="6"/>
      <c r="H1813" s="4" t="s">
        <v>233</v>
      </c>
    </row>
    <row r="1814" spans="1:8" x14ac:dyDescent="0.25">
      <c r="A1814">
        <v>1837</v>
      </c>
      <c r="B1814" s="2">
        <v>1</v>
      </c>
      <c r="C1814" s="3">
        <v>2</v>
      </c>
      <c r="D1814" s="5">
        <v>3</v>
      </c>
      <c r="E1814" s="6"/>
      <c r="H1814" s="4" t="s">
        <v>233</v>
      </c>
    </row>
    <row r="1815" spans="1:8" x14ac:dyDescent="0.25">
      <c r="A1815">
        <v>1838</v>
      </c>
      <c r="B1815" s="2">
        <v>1</v>
      </c>
      <c r="C1815" s="3">
        <v>2</v>
      </c>
      <c r="D1815" s="5">
        <v>3</v>
      </c>
      <c r="E1815" s="6"/>
      <c r="H1815" s="4" t="s">
        <v>233</v>
      </c>
    </row>
    <row r="1816" spans="1:8" x14ac:dyDescent="0.25">
      <c r="A1816">
        <v>1839</v>
      </c>
      <c r="B1816" s="2">
        <v>1</v>
      </c>
      <c r="C1816" s="3">
        <v>2</v>
      </c>
      <c r="D1816" s="5">
        <v>3</v>
      </c>
      <c r="E1816" s="6"/>
      <c r="H1816" s="4" t="s">
        <v>233</v>
      </c>
    </row>
    <row r="1817" spans="1:8" x14ac:dyDescent="0.25">
      <c r="A1817">
        <v>1840</v>
      </c>
      <c r="B1817" s="2">
        <v>1</v>
      </c>
      <c r="C1817" s="3">
        <v>2</v>
      </c>
      <c r="D1817" s="5">
        <v>3</v>
      </c>
      <c r="E1817" s="6"/>
      <c r="H1817" s="4" t="s">
        <v>233</v>
      </c>
    </row>
    <row r="1818" spans="1:8" x14ac:dyDescent="0.25">
      <c r="A1818">
        <v>1841</v>
      </c>
      <c r="B1818" s="2">
        <v>1</v>
      </c>
      <c r="C1818" s="3">
        <v>2</v>
      </c>
      <c r="D1818" s="5">
        <v>3</v>
      </c>
    </row>
    <row r="1819" spans="1:8" x14ac:dyDescent="0.25">
      <c r="A1819">
        <v>1842</v>
      </c>
      <c r="B1819" s="2">
        <v>1</v>
      </c>
      <c r="C1819" s="3">
        <v>2</v>
      </c>
      <c r="D1819" s="5">
        <v>3</v>
      </c>
    </row>
    <row r="1820" spans="1:8" x14ac:dyDescent="0.25">
      <c r="A1820">
        <v>1843</v>
      </c>
      <c r="B1820" s="2">
        <v>1</v>
      </c>
      <c r="C1820" s="3">
        <v>2</v>
      </c>
      <c r="D1820" s="5">
        <v>3</v>
      </c>
    </row>
    <row r="1821" spans="1:8" x14ac:dyDescent="0.25">
      <c r="A1821">
        <v>1844</v>
      </c>
      <c r="B1821" s="2">
        <v>1</v>
      </c>
      <c r="C1821" s="3">
        <v>2</v>
      </c>
      <c r="D1821" s="5">
        <v>3</v>
      </c>
    </row>
    <row r="1822" spans="1:8" x14ac:dyDescent="0.25">
      <c r="A1822">
        <v>1845</v>
      </c>
      <c r="B1822" s="2">
        <v>1</v>
      </c>
      <c r="C1822" s="3">
        <v>2</v>
      </c>
      <c r="D1822" s="5">
        <v>3</v>
      </c>
    </row>
    <row r="1823" spans="1:8" x14ac:dyDescent="0.25">
      <c r="A1823">
        <v>1846</v>
      </c>
      <c r="C1823" s="3">
        <v>2</v>
      </c>
      <c r="D1823" s="5">
        <v>3</v>
      </c>
    </row>
    <row r="1824" spans="1:8" x14ac:dyDescent="0.25">
      <c r="A1824">
        <v>1847</v>
      </c>
      <c r="C1824" s="3">
        <v>2</v>
      </c>
      <c r="D1824" s="5">
        <v>3</v>
      </c>
    </row>
    <row r="1825" spans="1:5" x14ac:dyDescent="0.25">
      <c r="A1825">
        <v>1848</v>
      </c>
      <c r="C1825" s="3">
        <v>2</v>
      </c>
      <c r="D1825" s="5">
        <v>3</v>
      </c>
    </row>
    <row r="1826" spans="1:5" x14ac:dyDescent="0.25">
      <c r="A1826">
        <v>1849</v>
      </c>
      <c r="C1826" s="3">
        <v>2</v>
      </c>
      <c r="D1826" s="5">
        <v>3</v>
      </c>
    </row>
    <row r="1827" spans="1:5" x14ac:dyDescent="0.25">
      <c r="A1827">
        <v>1850</v>
      </c>
      <c r="C1827" s="3">
        <v>2</v>
      </c>
      <c r="D1827" s="5">
        <v>3</v>
      </c>
    </row>
    <row r="1828" spans="1:5" x14ac:dyDescent="0.25">
      <c r="A1828">
        <v>1851</v>
      </c>
      <c r="C1828" s="3">
        <v>2</v>
      </c>
      <c r="D1828" s="5">
        <v>3</v>
      </c>
    </row>
    <row r="1829" spans="1:5" x14ac:dyDescent="0.25">
      <c r="A1829">
        <v>1852</v>
      </c>
      <c r="C1829" s="3">
        <v>2</v>
      </c>
      <c r="D1829" s="5">
        <v>3</v>
      </c>
    </row>
    <row r="1830" spans="1:5" x14ac:dyDescent="0.25">
      <c r="A1830">
        <v>1853</v>
      </c>
      <c r="C1830" s="3">
        <v>2</v>
      </c>
      <c r="D1830" s="5">
        <v>3</v>
      </c>
    </row>
    <row r="1831" spans="1:5" x14ac:dyDescent="0.25">
      <c r="A1831">
        <v>1854</v>
      </c>
      <c r="C1831" s="3">
        <v>2</v>
      </c>
      <c r="D1831" s="5">
        <v>3</v>
      </c>
    </row>
    <row r="1832" spans="1:5" x14ac:dyDescent="0.25">
      <c r="A1832">
        <v>1855</v>
      </c>
      <c r="B1832" s="2">
        <v>1</v>
      </c>
      <c r="C1832" s="3">
        <v>2</v>
      </c>
      <c r="D1832" s="5">
        <v>3</v>
      </c>
    </row>
    <row r="1833" spans="1:5" x14ac:dyDescent="0.25">
      <c r="A1833">
        <v>1856</v>
      </c>
      <c r="B1833" s="2">
        <v>1</v>
      </c>
      <c r="C1833" s="3">
        <v>2</v>
      </c>
      <c r="D1833" s="5">
        <v>3</v>
      </c>
    </row>
    <row r="1834" spans="1:5" x14ac:dyDescent="0.25">
      <c r="A1834">
        <v>1857</v>
      </c>
      <c r="B1834" s="2">
        <v>1</v>
      </c>
      <c r="C1834" s="3">
        <v>2</v>
      </c>
      <c r="D1834" s="5">
        <v>3</v>
      </c>
      <c r="E1834" s="4">
        <v>4</v>
      </c>
    </row>
    <row r="1835" spans="1:5" x14ac:dyDescent="0.25">
      <c r="A1835">
        <v>1858</v>
      </c>
      <c r="B1835" s="2">
        <v>1</v>
      </c>
      <c r="D1835" s="5">
        <v>3</v>
      </c>
      <c r="E1835" s="4">
        <v>4</v>
      </c>
    </row>
    <row r="1836" spans="1:5" x14ac:dyDescent="0.25">
      <c r="A1836">
        <v>1859</v>
      </c>
      <c r="B1836" s="2">
        <v>1</v>
      </c>
      <c r="D1836" s="5">
        <v>3</v>
      </c>
      <c r="E1836" s="4">
        <v>4</v>
      </c>
    </row>
    <row r="1837" spans="1:5" x14ac:dyDescent="0.25">
      <c r="A1837">
        <v>1860</v>
      </c>
      <c r="B1837" s="2">
        <v>1</v>
      </c>
      <c r="D1837" s="5">
        <v>3</v>
      </c>
      <c r="E1837" s="4">
        <v>4</v>
      </c>
    </row>
    <row r="1838" spans="1:5" x14ac:dyDescent="0.25">
      <c r="A1838">
        <v>1861</v>
      </c>
      <c r="B1838" s="2">
        <v>1</v>
      </c>
      <c r="D1838" s="5">
        <v>3</v>
      </c>
      <c r="E1838" s="4">
        <v>4</v>
      </c>
    </row>
    <row r="1839" spans="1:5" x14ac:dyDescent="0.25">
      <c r="A1839">
        <v>1862</v>
      </c>
      <c r="B1839" s="2">
        <v>1</v>
      </c>
      <c r="E1839" s="4">
        <v>4</v>
      </c>
    </row>
    <row r="1840" spans="1:5" x14ac:dyDescent="0.25">
      <c r="A1840">
        <v>1863</v>
      </c>
      <c r="B1840" s="2">
        <v>1</v>
      </c>
      <c r="E1840" s="4">
        <v>4</v>
      </c>
    </row>
    <row r="1841" spans="1:5" x14ac:dyDescent="0.25">
      <c r="A1841">
        <v>1864</v>
      </c>
      <c r="B1841" s="2">
        <v>1</v>
      </c>
      <c r="E1841" s="4">
        <v>4</v>
      </c>
    </row>
    <row r="1842" spans="1:5" x14ac:dyDescent="0.25">
      <c r="A1842">
        <v>1865</v>
      </c>
      <c r="B1842" s="2">
        <v>1</v>
      </c>
      <c r="E1842" s="4">
        <v>4</v>
      </c>
    </row>
    <row r="1843" spans="1:5" x14ac:dyDescent="0.25">
      <c r="A1843">
        <v>1866</v>
      </c>
      <c r="B1843" s="2">
        <v>1</v>
      </c>
      <c r="E1843" s="4">
        <v>4</v>
      </c>
    </row>
    <row r="1844" spans="1:5" x14ac:dyDescent="0.25">
      <c r="A1844">
        <v>1867</v>
      </c>
      <c r="B1844" s="2">
        <v>1</v>
      </c>
      <c r="E1844" s="4">
        <v>4</v>
      </c>
    </row>
    <row r="1845" spans="1:5" x14ac:dyDescent="0.25">
      <c r="A1845">
        <v>1868</v>
      </c>
      <c r="B1845" s="2">
        <v>1</v>
      </c>
      <c r="E1845" s="4">
        <v>4</v>
      </c>
    </row>
    <row r="1846" spans="1:5" x14ac:dyDescent="0.25">
      <c r="A1846">
        <v>1869</v>
      </c>
      <c r="B1846" s="2">
        <v>1</v>
      </c>
      <c r="E1846" s="4">
        <v>4</v>
      </c>
    </row>
    <row r="1847" spans="1:5" x14ac:dyDescent="0.25">
      <c r="A1847">
        <v>1870</v>
      </c>
      <c r="B1847" s="2">
        <v>1</v>
      </c>
      <c r="E1847" s="4">
        <v>4</v>
      </c>
    </row>
    <row r="1848" spans="1:5" x14ac:dyDescent="0.25">
      <c r="A1848">
        <v>1871</v>
      </c>
      <c r="B1848" s="2">
        <v>1</v>
      </c>
      <c r="E1848" s="4">
        <v>4</v>
      </c>
    </row>
    <row r="1849" spans="1:5" x14ac:dyDescent="0.25">
      <c r="A1849">
        <v>1872</v>
      </c>
      <c r="B1849" s="2">
        <v>1</v>
      </c>
      <c r="C1849" s="3">
        <v>2</v>
      </c>
      <c r="E1849" s="4">
        <v>4</v>
      </c>
    </row>
    <row r="1850" spans="1:5" x14ac:dyDescent="0.25">
      <c r="A1850">
        <v>1873</v>
      </c>
      <c r="B1850" s="2">
        <v>1</v>
      </c>
      <c r="C1850" s="3">
        <v>2</v>
      </c>
      <c r="E1850" s="4">
        <v>4</v>
      </c>
    </row>
    <row r="1851" spans="1:5" x14ac:dyDescent="0.25">
      <c r="A1851">
        <v>1874</v>
      </c>
      <c r="B1851" s="2">
        <v>1</v>
      </c>
      <c r="C1851" s="3">
        <v>2</v>
      </c>
      <c r="E1851" s="4">
        <v>4</v>
      </c>
    </row>
    <row r="1852" spans="1:5" x14ac:dyDescent="0.25">
      <c r="A1852">
        <v>1875</v>
      </c>
      <c r="B1852" s="2">
        <v>1</v>
      </c>
      <c r="C1852" s="3">
        <v>2</v>
      </c>
      <c r="E1852" s="4">
        <v>4</v>
      </c>
    </row>
    <row r="1853" spans="1:5" x14ac:dyDescent="0.25">
      <c r="A1853">
        <v>1876</v>
      </c>
      <c r="C1853" s="3">
        <v>2</v>
      </c>
      <c r="E1853" s="4">
        <v>4</v>
      </c>
    </row>
    <row r="1854" spans="1:5" x14ac:dyDescent="0.25">
      <c r="A1854">
        <v>1877</v>
      </c>
      <c r="C1854" s="3">
        <v>2</v>
      </c>
      <c r="D1854" s="5">
        <v>3</v>
      </c>
      <c r="E1854" s="4">
        <v>4</v>
      </c>
    </row>
    <row r="1855" spans="1:5" x14ac:dyDescent="0.25">
      <c r="A1855">
        <v>1878</v>
      </c>
      <c r="C1855" s="3">
        <v>2</v>
      </c>
      <c r="D1855" s="5">
        <v>3</v>
      </c>
      <c r="E1855" s="4">
        <v>4</v>
      </c>
    </row>
    <row r="1856" spans="1:5" x14ac:dyDescent="0.25">
      <c r="A1856">
        <v>1879</v>
      </c>
      <c r="C1856" s="3">
        <v>2</v>
      </c>
      <c r="D1856" s="5">
        <v>3</v>
      </c>
      <c r="E1856" s="4">
        <v>4</v>
      </c>
    </row>
    <row r="1857" spans="1:5" x14ac:dyDescent="0.25">
      <c r="A1857">
        <v>1880</v>
      </c>
      <c r="C1857" s="3">
        <v>2</v>
      </c>
      <c r="D1857" s="5">
        <v>3</v>
      </c>
      <c r="E1857" s="4">
        <v>4</v>
      </c>
    </row>
    <row r="1858" spans="1:5" x14ac:dyDescent="0.25">
      <c r="A1858">
        <v>1881</v>
      </c>
      <c r="C1858" s="3">
        <v>2</v>
      </c>
      <c r="D1858" s="5">
        <v>3</v>
      </c>
    </row>
    <row r="1859" spans="1:5" x14ac:dyDescent="0.25">
      <c r="A1859">
        <v>1882</v>
      </c>
      <c r="C1859" s="3">
        <v>2</v>
      </c>
      <c r="D1859" s="5">
        <v>3</v>
      </c>
    </row>
    <row r="1860" spans="1:5" x14ac:dyDescent="0.25">
      <c r="A1860">
        <v>1883</v>
      </c>
      <c r="C1860" s="3">
        <v>2</v>
      </c>
      <c r="D1860" s="5">
        <v>3</v>
      </c>
    </row>
    <row r="1861" spans="1:5" x14ac:dyDescent="0.25">
      <c r="A1861">
        <v>1884</v>
      </c>
      <c r="C1861" s="3">
        <v>2</v>
      </c>
      <c r="D1861" s="5">
        <v>3</v>
      </c>
    </row>
    <row r="1862" spans="1:5" x14ac:dyDescent="0.25">
      <c r="A1862">
        <v>1885</v>
      </c>
      <c r="C1862" s="3">
        <v>2</v>
      </c>
      <c r="D1862" s="5">
        <v>3</v>
      </c>
    </row>
    <row r="1863" spans="1:5" x14ac:dyDescent="0.25">
      <c r="A1863">
        <v>1886</v>
      </c>
      <c r="C1863" s="3">
        <v>2</v>
      </c>
      <c r="D1863" s="5">
        <v>3</v>
      </c>
    </row>
    <row r="1864" spans="1:5" x14ac:dyDescent="0.25">
      <c r="A1864">
        <v>1887</v>
      </c>
      <c r="C1864" s="3">
        <v>2</v>
      </c>
      <c r="D1864" s="5">
        <v>3</v>
      </c>
    </row>
    <row r="1865" spans="1:5" x14ac:dyDescent="0.25">
      <c r="A1865">
        <v>1888</v>
      </c>
      <c r="C1865" s="3">
        <v>2</v>
      </c>
      <c r="D1865" s="5">
        <v>3</v>
      </c>
    </row>
    <row r="1866" spans="1:5" x14ac:dyDescent="0.25">
      <c r="A1866">
        <v>1889</v>
      </c>
      <c r="B1866" s="2">
        <v>1</v>
      </c>
      <c r="C1866" s="3">
        <v>2</v>
      </c>
      <c r="D1866" s="5">
        <v>3</v>
      </c>
    </row>
    <row r="1867" spans="1:5" x14ac:dyDescent="0.25">
      <c r="A1867">
        <v>1890</v>
      </c>
      <c r="B1867" s="2">
        <v>1</v>
      </c>
      <c r="C1867" s="3">
        <v>2</v>
      </c>
      <c r="D1867" s="5">
        <v>3</v>
      </c>
    </row>
    <row r="1868" spans="1:5" x14ac:dyDescent="0.25">
      <c r="A1868">
        <v>1891</v>
      </c>
      <c r="B1868" s="2">
        <v>1</v>
      </c>
      <c r="C1868" s="3">
        <v>2</v>
      </c>
      <c r="D1868" s="5">
        <v>3</v>
      </c>
    </row>
    <row r="1869" spans="1:5" x14ac:dyDescent="0.25">
      <c r="A1869">
        <v>1892</v>
      </c>
      <c r="B1869" s="2">
        <v>1</v>
      </c>
      <c r="C1869" s="3">
        <v>2</v>
      </c>
      <c r="D1869" s="5">
        <v>3</v>
      </c>
    </row>
    <row r="1870" spans="1:5" x14ac:dyDescent="0.25">
      <c r="A1870">
        <v>1893</v>
      </c>
      <c r="B1870" s="2">
        <v>1</v>
      </c>
      <c r="C1870" s="3">
        <v>2</v>
      </c>
      <c r="D1870" s="5">
        <v>3</v>
      </c>
    </row>
    <row r="1871" spans="1:5" x14ac:dyDescent="0.25">
      <c r="A1871">
        <v>1894</v>
      </c>
      <c r="B1871" s="2">
        <v>1</v>
      </c>
      <c r="D1871" s="5">
        <v>3</v>
      </c>
      <c r="E1871" s="4">
        <v>4</v>
      </c>
    </row>
    <row r="1872" spans="1:5" x14ac:dyDescent="0.25">
      <c r="A1872">
        <v>1895</v>
      </c>
      <c r="B1872" s="2">
        <v>1</v>
      </c>
      <c r="E1872" s="4">
        <v>4</v>
      </c>
    </row>
    <row r="1873" spans="1:7" x14ac:dyDescent="0.25">
      <c r="A1873">
        <v>1896</v>
      </c>
      <c r="B1873" s="2">
        <v>1</v>
      </c>
      <c r="E1873" s="4">
        <v>4</v>
      </c>
    </row>
    <row r="1874" spans="1:7" x14ac:dyDescent="0.25">
      <c r="A1874">
        <v>1897</v>
      </c>
      <c r="B1874" s="2">
        <v>1</v>
      </c>
      <c r="E1874" s="4">
        <v>4</v>
      </c>
    </row>
    <row r="1875" spans="1:7" x14ac:dyDescent="0.25">
      <c r="A1875">
        <v>1898</v>
      </c>
      <c r="B1875" s="2">
        <v>1</v>
      </c>
      <c r="E1875" s="4">
        <v>4</v>
      </c>
    </row>
    <row r="1876" spans="1:7" x14ac:dyDescent="0.25">
      <c r="A1876">
        <v>1899</v>
      </c>
      <c r="B1876" s="2">
        <v>1</v>
      </c>
      <c r="E1876" s="4">
        <v>4</v>
      </c>
    </row>
    <row r="1877" spans="1:7" x14ac:dyDescent="0.25">
      <c r="A1877">
        <v>1900</v>
      </c>
      <c r="B1877" s="2">
        <v>1</v>
      </c>
      <c r="E1877" s="4">
        <v>4</v>
      </c>
    </row>
    <row r="1878" spans="1:7" x14ac:dyDescent="0.25">
      <c r="A1878">
        <v>1901</v>
      </c>
      <c r="B1878" s="2">
        <v>1</v>
      </c>
      <c r="E1878" s="4">
        <v>4</v>
      </c>
    </row>
    <row r="1879" spans="1:7" x14ac:dyDescent="0.25">
      <c r="A1879">
        <v>1902</v>
      </c>
      <c r="B1879" s="2">
        <v>1</v>
      </c>
      <c r="E1879" s="4">
        <v>4</v>
      </c>
    </row>
    <row r="1880" spans="1:7" x14ac:dyDescent="0.25">
      <c r="A1880">
        <v>1903</v>
      </c>
      <c r="B1880" s="2">
        <v>1</v>
      </c>
      <c r="E1880" s="4">
        <v>4</v>
      </c>
    </row>
    <row r="1881" spans="1:7" x14ac:dyDescent="0.25">
      <c r="A1881">
        <v>1904</v>
      </c>
      <c r="B1881" s="2">
        <v>1</v>
      </c>
      <c r="E1881" s="4">
        <v>4</v>
      </c>
    </row>
    <row r="1882" spans="1:7" x14ac:dyDescent="0.25">
      <c r="A1882">
        <v>1905</v>
      </c>
      <c r="B1882" s="2">
        <v>1</v>
      </c>
      <c r="E1882" s="4">
        <v>4</v>
      </c>
    </row>
    <row r="1883" spans="1:7" x14ac:dyDescent="0.25">
      <c r="A1883">
        <v>1906</v>
      </c>
      <c r="B1883" s="2">
        <v>1</v>
      </c>
      <c r="E1883" s="4">
        <v>4</v>
      </c>
    </row>
    <row r="1884" spans="1:7" x14ac:dyDescent="0.25">
      <c r="A1884">
        <v>1907</v>
      </c>
      <c r="B1884" s="2">
        <v>1</v>
      </c>
      <c r="C1884" s="3">
        <v>2</v>
      </c>
      <c r="E1884" s="4">
        <v>4</v>
      </c>
    </row>
    <row r="1885" spans="1:7" x14ac:dyDescent="0.25">
      <c r="A1885">
        <v>1908</v>
      </c>
      <c r="B1885" s="2">
        <v>1</v>
      </c>
      <c r="C1885" s="3">
        <v>2</v>
      </c>
      <c r="E1885" s="4">
        <v>4</v>
      </c>
    </row>
    <row r="1886" spans="1:7" x14ac:dyDescent="0.25">
      <c r="A1886">
        <v>1909</v>
      </c>
      <c r="B1886" s="2">
        <v>1</v>
      </c>
      <c r="C1886" s="3">
        <v>2</v>
      </c>
      <c r="D1886" s="6"/>
      <c r="E1886" s="4">
        <v>4</v>
      </c>
      <c r="G1886" s="5" t="s">
        <v>234</v>
      </c>
    </row>
    <row r="1887" spans="1:7" x14ac:dyDescent="0.25">
      <c r="A1887">
        <v>1910</v>
      </c>
      <c r="C1887" s="3">
        <v>2</v>
      </c>
      <c r="D1887" s="6"/>
      <c r="E1887" s="4">
        <v>4</v>
      </c>
      <c r="G1887" s="5" t="s">
        <v>234</v>
      </c>
    </row>
    <row r="1888" spans="1:7" x14ac:dyDescent="0.25">
      <c r="A1888">
        <v>1911</v>
      </c>
      <c r="C1888" s="3">
        <v>2</v>
      </c>
      <c r="D1888" s="6"/>
      <c r="E1888" s="4">
        <v>4</v>
      </c>
      <c r="G1888" s="5" t="s">
        <v>234</v>
      </c>
    </row>
    <row r="1889" spans="1:8" x14ac:dyDescent="0.25">
      <c r="A1889">
        <v>1912</v>
      </c>
      <c r="C1889" s="3">
        <v>2</v>
      </c>
      <c r="D1889" s="6"/>
      <c r="E1889" s="4">
        <v>4</v>
      </c>
      <c r="G1889" s="5" t="s">
        <v>234</v>
      </c>
    </row>
    <row r="1890" spans="1:8" x14ac:dyDescent="0.25">
      <c r="A1890">
        <v>1913</v>
      </c>
      <c r="C1890" s="3">
        <v>2</v>
      </c>
      <c r="D1890" s="6"/>
      <c r="E1890" s="4">
        <v>4</v>
      </c>
      <c r="G1890" s="5" t="s">
        <v>234</v>
      </c>
    </row>
    <row r="1891" spans="1:8" x14ac:dyDescent="0.25">
      <c r="A1891">
        <v>1914</v>
      </c>
      <c r="C1891" s="3">
        <v>2</v>
      </c>
      <c r="D1891" s="6"/>
      <c r="E1891" s="4">
        <v>4</v>
      </c>
      <c r="G1891" s="5" t="s">
        <v>234</v>
      </c>
    </row>
    <row r="1892" spans="1:8" x14ac:dyDescent="0.25">
      <c r="A1892">
        <v>1915</v>
      </c>
      <c r="C1892" s="3">
        <v>2</v>
      </c>
      <c r="D1892" s="6"/>
      <c r="E1892" s="4">
        <v>4</v>
      </c>
      <c r="G1892" s="5" t="s">
        <v>234</v>
      </c>
    </row>
    <row r="1893" spans="1:8" x14ac:dyDescent="0.25">
      <c r="A1893">
        <v>1916</v>
      </c>
      <c r="C1893" s="3">
        <v>2</v>
      </c>
      <c r="D1893" s="6"/>
      <c r="E1893" s="4">
        <v>4</v>
      </c>
      <c r="G1893" s="5" t="s">
        <v>234</v>
      </c>
    </row>
    <row r="1894" spans="1:8" x14ac:dyDescent="0.25">
      <c r="A1894">
        <v>1917</v>
      </c>
      <c r="C1894" s="3">
        <v>2</v>
      </c>
      <c r="D1894" s="6"/>
      <c r="G1894" s="5" t="s">
        <v>234</v>
      </c>
    </row>
    <row r="1895" spans="1:8" x14ac:dyDescent="0.25">
      <c r="A1895">
        <v>1918</v>
      </c>
      <c r="C1895" s="3">
        <v>2</v>
      </c>
      <c r="D1895" s="6"/>
      <c r="G1895" s="5" t="s">
        <v>234</v>
      </c>
    </row>
    <row r="1896" spans="1:8" x14ac:dyDescent="0.25">
      <c r="A1896">
        <v>1919</v>
      </c>
      <c r="C1896" s="3">
        <v>2</v>
      </c>
      <c r="D1896" s="6"/>
      <c r="G1896" s="5" t="s">
        <v>234</v>
      </c>
    </row>
    <row r="1897" spans="1:8" x14ac:dyDescent="0.25">
      <c r="A1897">
        <v>1920</v>
      </c>
      <c r="C1897" s="3">
        <v>2</v>
      </c>
      <c r="D1897" s="6"/>
      <c r="G1897" s="5" t="s">
        <v>234</v>
      </c>
    </row>
    <row r="1898" spans="1:8" x14ac:dyDescent="0.25">
      <c r="A1898">
        <v>1921</v>
      </c>
      <c r="B1898" s="2">
        <v>1</v>
      </c>
      <c r="C1898" s="3">
        <v>2</v>
      </c>
      <c r="D1898" s="6"/>
      <c r="G1898" s="5" t="s">
        <v>234</v>
      </c>
    </row>
    <row r="1899" spans="1:8" x14ac:dyDescent="0.25">
      <c r="A1899">
        <v>1922</v>
      </c>
      <c r="B1899" s="2">
        <v>1</v>
      </c>
      <c r="C1899" s="3">
        <v>2</v>
      </c>
      <c r="D1899" s="6"/>
      <c r="G1899" s="5" t="s">
        <v>234</v>
      </c>
    </row>
    <row r="1900" spans="1:8" x14ac:dyDescent="0.25">
      <c r="A1900">
        <v>1923</v>
      </c>
      <c r="B1900" s="2">
        <v>1</v>
      </c>
      <c r="C1900" s="3">
        <v>2</v>
      </c>
      <c r="D1900" s="6"/>
      <c r="G1900" s="5" t="s">
        <v>234</v>
      </c>
    </row>
    <row r="1901" spans="1:8" x14ac:dyDescent="0.25">
      <c r="A1901">
        <v>1924</v>
      </c>
      <c r="B1901" s="2">
        <v>1</v>
      </c>
      <c r="C1901" s="3">
        <v>2</v>
      </c>
      <c r="D1901" s="6"/>
      <c r="G1901" s="5" t="s">
        <v>234</v>
      </c>
    </row>
    <row r="1902" spans="1:8" x14ac:dyDescent="0.25">
      <c r="A1902">
        <v>1925</v>
      </c>
      <c r="B1902" s="2">
        <v>1</v>
      </c>
      <c r="C1902" s="3">
        <v>2</v>
      </c>
      <c r="D1902" s="6"/>
      <c r="G1902" s="5" t="s">
        <v>234</v>
      </c>
    </row>
    <row r="1903" spans="1:8" x14ac:dyDescent="0.25">
      <c r="A1903">
        <v>1926</v>
      </c>
      <c r="B1903" s="2">
        <v>1</v>
      </c>
      <c r="C1903" s="3">
        <v>2</v>
      </c>
      <c r="D1903" s="6"/>
      <c r="G1903" s="5" t="s">
        <v>234</v>
      </c>
    </row>
    <row r="1904" spans="1:8" x14ac:dyDescent="0.25">
      <c r="A1904">
        <v>1927</v>
      </c>
      <c r="B1904" s="2">
        <v>1</v>
      </c>
      <c r="D1904" s="6"/>
      <c r="E1904" s="6"/>
      <c r="G1904" s="5" t="s">
        <v>234</v>
      </c>
      <c r="H1904" s="4" t="s">
        <v>233</v>
      </c>
    </row>
    <row r="1905" spans="1:8" x14ac:dyDescent="0.25">
      <c r="A1905">
        <v>1928</v>
      </c>
      <c r="B1905" s="2">
        <v>1</v>
      </c>
      <c r="E1905" s="6"/>
      <c r="H1905" s="4" t="s">
        <v>233</v>
      </c>
    </row>
    <row r="1906" spans="1:8" x14ac:dyDescent="0.25">
      <c r="A1906">
        <v>1929</v>
      </c>
      <c r="B1906" s="2">
        <v>1</v>
      </c>
      <c r="E1906" s="6"/>
      <c r="H1906" s="4" t="s">
        <v>233</v>
      </c>
    </row>
    <row r="1907" spans="1:8" x14ac:dyDescent="0.25">
      <c r="A1907">
        <v>1930</v>
      </c>
      <c r="B1907" s="2">
        <v>1</v>
      </c>
      <c r="E1907" s="6"/>
      <c r="H1907" s="4" t="s">
        <v>233</v>
      </c>
    </row>
    <row r="1908" spans="1:8" x14ac:dyDescent="0.25">
      <c r="A1908">
        <v>1931</v>
      </c>
      <c r="B1908" s="2">
        <v>1</v>
      </c>
      <c r="E1908" s="6"/>
      <c r="H1908" s="4" t="s">
        <v>233</v>
      </c>
    </row>
    <row r="1909" spans="1:8" x14ac:dyDescent="0.25">
      <c r="A1909">
        <v>1932</v>
      </c>
      <c r="B1909" s="2">
        <v>1</v>
      </c>
      <c r="E1909" s="6"/>
      <c r="H1909" s="4" t="s">
        <v>233</v>
      </c>
    </row>
    <row r="1910" spans="1:8" x14ac:dyDescent="0.25">
      <c r="A1910">
        <v>1933</v>
      </c>
      <c r="B1910" s="2">
        <v>1</v>
      </c>
      <c r="E1910" s="6"/>
      <c r="H1910" s="4" t="s">
        <v>233</v>
      </c>
    </row>
    <row r="1911" spans="1:8" x14ac:dyDescent="0.25">
      <c r="A1911">
        <v>1934</v>
      </c>
      <c r="B1911" s="2">
        <v>1</v>
      </c>
      <c r="E1911" s="6"/>
      <c r="H1911" s="4" t="s">
        <v>233</v>
      </c>
    </row>
    <row r="1912" spans="1:8" x14ac:dyDescent="0.25">
      <c r="A1912">
        <v>1935</v>
      </c>
      <c r="B1912" s="2">
        <v>1</v>
      </c>
      <c r="E1912" s="6"/>
      <c r="H1912" s="4" t="s">
        <v>233</v>
      </c>
    </row>
    <row r="1913" spans="1:8" x14ac:dyDescent="0.25">
      <c r="A1913">
        <v>1936</v>
      </c>
      <c r="B1913" s="2">
        <v>1</v>
      </c>
      <c r="E1913" s="6"/>
      <c r="H1913" s="4" t="s">
        <v>233</v>
      </c>
    </row>
    <row r="1914" spans="1:8" x14ac:dyDescent="0.25">
      <c r="A1914">
        <v>1937</v>
      </c>
      <c r="B1914" s="2">
        <v>1</v>
      </c>
      <c r="E1914" s="6"/>
      <c r="H1914" s="4" t="s">
        <v>233</v>
      </c>
    </row>
    <row r="1915" spans="1:8" x14ac:dyDescent="0.25">
      <c r="A1915">
        <v>1938</v>
      </c>
      <c r="B1915" s="2">
        <v>1</v>
      </c>
      <c r="C1915" s="3">
        <v>2</v>
      </c>
      <c r="E1915" s="6"/>
      <c r="H1915" s="4" t="s">
        <v>233</v>
      </c>
    </row>
    <row r="1916" spans="1:8" x14ac:dyDescent="0.25">
      <c r="A1916">
        <v>1939</v>
      </c>
      <c r="B1916" s="2">
        <v>1</v>
      </c>
      <c r="C1916" s="3">
        <v>2</v>
      </c>
      <c r="E1916" s="6"/>
      <c r="H1916" s="4" t="s">
        <v>233</v>
      </c>
    </row>
    <row r="1917" spans="1:8" x14ac:dyDescent="0.25">
      <c r="A1917">
        <v>1940</v>
      </c>
      <c r="B1917" s="2">
        <v>1</v>
      </c>
      <c r="C1917" s="3">
        <v>2</v>
      </c>
      <c r="E1917" s="6"/>
      <c r="H1917" s="4" t="s">
        <v>233</v>
      </c>
    </row>
    <row r="1918" spans="1:8" x14ac:dyDescent="0.25">
      <c r="A1918">
        <v>1941</v>
      </c>
      <c r="B1918" s="2">
        <v>1</v>
      </c>
      <c r="C1918" s="3">
        <v>2</v>
      </c>
      <c r="E1918" s="6"/>
      <c r="H1918" s="4" t="s">
        <v>233</v>
      </c>
    </row>
    <row r="1919" spans="1:8" x14ac:dyDescent="0.25">
      <c r="A1919">
        <v>1942</v>
      </c>
      <c r="B1919" s="2">
        <v>1</v>
      </c>
      <c r="C1919" s="3">
        <v>2</v>
      </c>
      <c r="E1919" s="6"/>
      <c r="H1919" s="4" t="s">
        <v>233</v>
      </c>
    </row>
    <row r="1920" spans="1:8" x14ac:dyDescent="0.25">
      <c r="A1920">
        <v>1943</v>
      </c>
      <c r="B1920" s="2">
        <v>1</v>
      </c>
      <c r="C1920" s="3">
        <v>2</v>
      </c>
      <c r="E1920" s="6"/>
      <c r="H1920" s="4" t="s">
        <v>233</v>
      </c>
    </row>
    <row r="1921" spans="1:8" x14ac:dyDescent="0.25">
      <c r="A1921">
        <v>1944</v>
      </c>
      <c r="B1921" s="2">
        <v>1</v>
      </c>
      <c r="C1921" s="3">
        <v>2</v>
      </c>
      <c r="D1921" s="5">
        <v>3</v>
      </c>
      <c r="E1921" s="6"/>
      <c r="H1921" s="4" t="s">
        <v>233</v>
      </c>
    </row>
    <row r="1922" spans="1:8" x14ac:dyDescent="0.25">
      <c r="A1922">
        <v>1945</v>
      </c>
      <c r="C1922" s="3">
        <v>2</v>
      </c>
      <c r="D1922" s="5">
        <v>3</v>
      </c>
      <c r="E1922" s="6"/>
      <c r="H1922" s="4" t="s">
        <v>233</v>
      </c>
    </row>
    <row r="1923" spans="1:8" x14ac:dyDescent="0.25">
      <c r="A1923">
        <v>1946</v>
      </c>
      <c r="C1923" s="3">
        <v>2</v>
      </c>
      <c r="D1923" s="5">
        <v>3</v>
      </c>
      <c r="E1923" s="6"/>
      <c r="H1923" s="4" t="s">
        <v>233</v>
      </c>
    </row>
    <row r="1924" spans="1:8" x14ac:dyDescent="0.25">
      <c r="A1924">
        <v>1947</v>
      </c>
      <c r="C1924" s="3">
        <v>2</v>
      </c>
      <c r="D1924" s="5">
        <v>3</v>
      </c>
      <c r="E1924" s="6"/>
      <c r="H1924" s="4" t="s">
        <v>233</v>
      </c>
    </row>
    <row r="1925" spans="1:8" x14ac:dyDescent="0.25">
      <c r="A1925">
        <v>1948</v>
      </c>
      <c r="C1925" s="3">
        <v>2</v>
      </c>
      <c r="D1925" s="5">
        <v>3</v>
      </c>
      <c r="E1925" s="6"/>
      <c r="H1925" s="4" t="s">
        <v>233</v>
      </c>
    </row>
    <row r="1926" spans="1:8" x14ac:dyDescent="0.25">
      <c r="A1926">
        <v>1949</v>
      </c>
      <c r="C1926" s="3">
        <v>2</v>
      </c>
      <c r="D1926" s="5">
        <v>3</v>
      </c>
      <c r="E1926" s="6"/>
      <c r="H1926" s="4" t="s">
        <v>233</v>
      </c>
    </row>
    <row r="1927" spans="1:8" x14ac:dyDescent="0.25">
      <c r="A1927">
        <v>1950</v>
      </c>
      <c r="C1927" s="3">
        <v>2</v>
      </c>
      <c r="D1927" s="5">
        <v>3</v>
      </c>
    </row>
    <row r="1928" spans="1:8" x14ac:dyDescent="0.25">
      <c r="A1928">
        <v>1951</v>
      </c>
      <c r="C1928" s="3">
        <v>2</v>
      </c>
      <c r="D1928" s="5">
        <v>3</v>
      </c>
    </row>
    <row r="1929" spans="1:8" x14ac:dyDescent="0.25">
      <c r="A1929">
        <v>1952</v>
      </c>
      <c r="C1929" s="3">
        <v>2</v>
      </c>
      <c r="D1929" s="5">
        <v>3</v>
      </c>
    </row>
    <row r="1930" spans="1:8" x14ac:dyDescent="0.25">
      <c r="A1930">
        <v>1953</v>
      </c>
      <c r="C1930" s="3">
        <v>2</v>
      </c>
      <c r="D1930" s="5">
        <v>3</v>
      </c>
    </row>
    <row r="1931" spans="1:8" x14ac:dyDescent="0.25">
      <c r="A1931">
        <v>1954</v>
      </c>
      <c r="C1931" s="3">
        <v>2</v>
      </c>
      <c r="D1931" s="5">
        <v>3</v>
      </c>
    </row>
    <row r="1932" spans="1:8" x14ac:dyDescent="0.25">
      <c r="A1932">
        <v>1955</v>
      </c>
      <c r="C1932" s="3">
        <v>2</v>
      </c>
      <c r="D1932" s="5">
        <v>3</v>
      </c>
    </row>
    <row r="1933" spans="1:8" x14ac:dyDescent="0.25">
      <c r="A1933">
        <v>1956</v>
      </c>
      <c r="B1933" s="2">
        <v>1</v>
      </c>
      <c r="C1933" s="3">
        <v>2</v>
      </c>
      <c r="D1933" s="5">
        <v>3</v>
      </c>
    </row>
    <row r="1934" spans="1:8" x14ac:dyDescent="0.25">
      <c r="A1934">
        <v>1957</v>
      </c>
      <c r="B1934" s="2">
        <v>1</v>
      </c>
      <c r="C1934" s="3">
        <v>2</v>
      </c>
      <c r="D1934" s="5">
        <v>3</v>
      </c>
    </row>
    <row r="1935" spans="1:8" x14ac:dyDescent="0.25">
      <c r="A1935">
        <v>1958</v>
      </c>
      <c r="B1935" s="2">
        <v>1</v>
      </c>
      <c r="C1935" s="3">
        <v>2</v>
      </c>
      <c r="D1935" s="5">
        <v>3</v>
      </c>
    </row>
    <row r="1936" spans="1:8" x14ac:dyDescent="0.25">
      <c r="A1936">
        <v>1959</v>
      </c>
      <c r="B1936" s="2">
        <v>1</v>
      </c>
      <c r="C1936" s="3">
        <v>2</v>
      </c>
      <c r="D1936" s="5">
        <v>3</v>
      </c>
    </row>
    <row r="1937" spans="1:5" x14ac:dyDescent="0.25">
      <c r="A1937">
        <v>1960</v>
      </c>
      <c r="B1937" s="2">
        <v>1</v>
      </c>
      <c r="C1937" s="3">
        <v>2</v>
      </c>
      <c r="D1937" s="5">
        <v>3</v>
      </c>
    </row>
    <row r="1938" spans="1:5" x14ac:dyDescent="0.25">
      <c r="A1938">
        <v>1961</v>
      </c>
      <c r="B1938" s="2">
        <v>1</v>
      </c>
      <c r="D1938" s="5">
        <v>3</v>
      </c>
    </row>
    <row r="1939" spans="1:5" x14ac:dyDescent="0.25">
      <c r="A1939">
        <v>1962</v>
      </c>
      <c r="B1939" s="2">
        <v>1</v>
      </c>
      <c r="D1939" s="5">
        <v>3</v>
      </c>
    </row>
    <row r="1940" spans="1:5" x14ac:dyDescent="0.25">
      <c r="A1940">
        <v>1963</v>
      </c>
      <c r="B1940" s="2">
        <v>1</v>
      </c>
      <c r="D1940" s="5">
        <v>3</v>
      </c>
    </row>
    <row r="1941" spans="1:5" x14ac:dyDescent="0.25">
      <c r="A1941">
        <v>1964</v>
      </c>
      <c r="B1941" s="2">
        <v>1</v>
      </c>
      <c r="D1941" s="5">
        <v>3</v>
      </c>
    </row>
    <row r="1942" spans="1:5" x14ac:dyDescent="0.25">
      <c r="A1942">
        <v>1965</v>
      </c>
      <c r="B1942" s="2">
        <v>1</v>
      </c>
      <c r="D1942" s="5">
        <v>3</v>
      </c>
      <c r="E1942" s="4">
        <v>4</v>
      </c>
    </row>
    <row r="1943" spans="1:5" x14ac:dyDescent="0.25">
      <c r="A1943">
        <v>1966</v>
      </c>
      <c r="B1943" s="2">
        <v>1</v>
      </c>
      <c r="D1943" s="5">
        <v>3</v>
      </c>
      <c r="E1943" s="4">
        <v>4</v>
      </c>
    </row>
    <row r="1944" spans="1:5" x14ac:dyDescent="0.25">
      <c r="A1944">
        <v>1967</v>
      </c>
      <c r="B1944" s="2">
        <v>1</v>
      </c>
      <c r="D1944" s="5">
        <v>3</v>
      </c>
      <c r="E1944" s="4">
        <v>4</v>
      </c>
    </row>
    <row r="1945" spans="1:5" x14ac:dyDescent="0.25">
      <c r="A1945">
        <v>1968</v>
      </c>
      <c r="B1945" s="2">
        <v>1</v>
      </c>
      <c r="D1945" s="5">
        <v>3</v>
      </c>
      <c r="E1945" s="4">
        <v>4</v>
      </c>
    </row>
    <row r="1946" spans="1:5" x14ac:dyDescent="0.25">
      <c r="A1946">
        <v>1969</v>
      </c>
      <c r="B1946" s="2">
        <v>1</v>
      </c>
      <c r="D1946" s="5">
        <v>3</v>
      </c>
      <c r="E1946" s="4">
        <v>4</v>
      </c>
    </row>
    <row r="1947" spans="1:5" x14ac:dyDescent="0.25">
      <c r="A1947">
        <v>1970</v>
      </c>
      <c r="B1947" s="2">
        <v>1</v>
      </c>
      <c r="D1947" s="5">
        <v>3</v>
      </c>
      <c r="E1947" s="4">
        <v>4</v>
      </c>
    </row>
    <row r="1948" spans="1:5" x14ac:dyDescent="0.25">
      <c r="A1948">
        <v>1971</v>
      </c>
      <c r="B1948" s="2">
        <v>1</v>
      </c>
      <c r="E1948" s="4">
        <v>4</v>
      </c>
    </row>
    <row r="1949" spans="1:5" x14ac:dyDescent="0.25">
      <c r="A1949">
        <v>1972</v>
      </c>
      <c r="B1949" s="2">
        <v>1</v>
      </c>
      <c r="E1949" s="4">
        <v>4</v>
      </c>
    </row>
    <row r="1950" spans="1:5" x14ac:dyDescent="0.25">
      <c r="A1950">
        <v>1973</v>
      </c>
      <c r="B1950" s="2">
        <v>1</v>
      </c>
      <c r="E1950" s="4">
        <v>4</v>
      </c>
    </row>
    <row r="1951" spans="1:5" x14ac:dyDescent="0.25">
      <c r="A1951">
        <v>1974</v>
      </c>
      <c r="B1951" s="2">
        <v>1</v>
      </c>
      <c r="C1951" s="3">
        <v>2</v>
      </c>
      <c r="E1951" s="4">
        <v>4</v>
      </c>
    </row>
    <row r="1952" spans="1:5" x14ac:dyDescent="0.25">
      <c r="A1952">
        <v>1975</v>
      </c>
      <c r="B1952" s="2">
        <v>1</v>
      </c>
      <c r="C1952" s="3">
        <v>2</v>
      </c>
      <c r="E1952" s="4">
        <v>4</v>
      </c>
    </row>
    <row r="1953" spans="1:7" x14ac:dyDescent="0.25">
      <c r="A1953">
        <v>1976</v>
      </c>
      <c r="B1953" s="2">
        <v>1</v>
      </c>
      <c r="C1953" s="3">
        <v>2</v>
      </c>
      <c r="E1953" s="4">
        <v>4</v>
      </c>
    </row>
    <row r="1954" spans="1:7" x14ac:dyDescent="0.25">
      <c r="A1954">
        <v>1977</v>
      </c>
      <c r="B1954" s="2">
        <v>1</v>
      </c>
      <c r="C1954" s="3">
        <v>2</v>
      </c>
      <c r="E1954" s="4">
        <v>4</v>
      </c>
    </row>
    <row r="1955" spans="1:7" x14ac:dyDescent="0.25">
      <c r="A1955">
        <v>1978</v>
      </c>
      <c r="B1955" s="2">
        <v>1</v>
      </c>
      <c r="C1955" s="3">
        <v>2</v>
      </c>
      <c r="E1955" s="4">
        <v>4</v>
      </c>
    </row>
    <row r="1956" spans="1:7" x14ac:dyDescent="0.25">
      <c r="A1956">
        <v>1979</v>
      </c>
      <c r="C1956" s="3">
        <v>2</v>
      </c>
      <c r="E1956" s="4">
        <v>4</v>
      </c>
    </row>
    <row r="1957" spans="1:7" x14ac:dyDescent="0.25">
      <c r="A1957">
        <v>1980</v>
      </c>
      <c r="C1957" s="3">
        <v>2</v>
      </c>
      <c r="E1957" s="4">
        <v>4</v>
      </c>
    </row>
    <row r="1958" spans="1:7" x14ac:dyDescent="0.25">
      <c r="A1958">
        <v>1981</v>
      </c>
      <c r="C1958" s="3">
        <v>2</v>
      </c>
      <c r="E1958" s="4">
        <v>4</v>
      </c>
    </row>
    <row r="1959" spans="1:7" x14ac:dyDescent="0.25">
      <c r="A1959">
        <v>1982</v>
      </c>
      <c r="C1959" s="3">
        <v>2</v>
      </c>
      <c r="D1959" s="6"/>
      <c r="E1959" s="4">
        <v>4</v>
      </c>
      <c r="G1959" s="5" t="s">
        <v>234</v>
      </c>
    </row>
    <row r="1960" spans="1:7" x14ac:dyDescent="0.25">
      <c r="A1960">
        <v>1983</v>
      </c>
      <c r="C1960" s="3">
        <v>2</v>
      </c>
      <c r="D1960" s="6"/>
      <c r="E1960" s="4">
        <v>4</v>
      </c>
      <c r="G1960" s="5" t="s">
        <v>234</v>
      </c>
    </row>
    <row r="1961" spans="1:7" x14ac:dyDescent="0.25">
      <c r="A1961">
        <v>1984</v>
      </c>
      <c r="C1961" s="3">
        <v>2</v>
      </c>
      <c r="D1961" s="6"/>
      <c r="E1961" s="4">
        <v>4</v>
      </c>
      <c r="G1961" s="5" t="s">
        <v>234</v>
      </c>
    </row>
    <row r="1962" spans="1:7" x14ac:dyDescent="0.25">
      <c r="A1962">
        <v>1985</v>
      </c>
      <c r="C1962" s="3">
        <v>2</v>
      </c>
      <c r="D1962" s="6"/>
      <c r="E1962" s="4">
        <v>4</v>
      </c>
      <c r="G1962" s="5" t="s">
        <v>234</v>
      </c>
    </row>
    <row r="1963" spans="1:7" x14ac:dyDescent="0.25">
      <c r="A1963">
        <v>1986</v>
      </c>
      <c r="C1963" s="3">
        <v>2</v>
      </c>
      <c r="D1963" s="6"/>
      <c r="E1963" s="4">
        <v>4</v>
      </c>
      <c r="G1963" s="5" t="s">
        <v>234</v>
      </c>
    </row>
    <row r="1964" spans="1:7" x14ac:dyDescent="0.25">
      <c r="A1964">
        <v>1987</v>
      </c>
      <c r="C1964" s="3">
        <v>2</v>
      </c>
      <c r="D1964" s="6"/>
      <c r="E1964" s="4">
        <v>4</v>
      </c>
      <c r="G1964" s="5" t="s">
        <v>234</v>
      </c>
    </row>
    <row r="1965" spans="1:7" x14ac:dyDescent="0.25">
      <c r="A1965">
        <v>1988</v>
      </c>
      <c r="C1965" s="3">
        <v>2</v>
      </c>
      <c r="D1965" s="6"/>
      <c r="G1965" s="5" t="s">
        <v>234</v>
      </c>
    </row>
    <row r="1966" spans="1:7" x14ac:dyDescent="0.25">
      <c r="A1966">
        <v>1989</v>
      </c>
      <c r="B1966" s="2">
        <v>1</v>
      </c>
      <c r="C1966" s="3">
        <v>2</v>
      </c>
      <c r="D1966" s="6"/>
      <c r="G1966" s="5" t="s">
        <v>234</v>
      </c>
    </row>
    <row r="1967" spans="1:7" x14ac:dyDescent="0.25">
      <c r="A1967">
        <v>1990</v>
      </c>
      <c r="B1967" s="2">
        <v>1</v>
      </c>
      <c r="C1967" s="3">
        <v>2</v>
      </c>
      <c r="D1967" s="6"/>
      <c r="G1967" s="5" t="s">
        <v>234</v>
      </c>
    </row>
    <row r="1968" spans="1:7" x14ac:dyDescent="0.25">
      <c r="A1968">
        <v>1991</v>
      </c>
      <c r="B1968" s="2">
        <v>1</v>
      </c>
      <c r="C1968" s="3">
        <v>2</v>
      </c>
      <c r="D1968" s="6"/>
      <c r="G1968" s="5" t="s">
        <v>234</v>
      </c>
    </row>
    <row r="1969" spans="1:7" x14ac:dyDescent="0.25">
      <c r="A1969">
        <v>1992</v>
      </c>
      <c r="B1969" s="2">
        <v>1</v>
      </c>
      <c r="C1969" s="3">
        <v>2</v>
      </c>
      <c r="D1969" s="6"/>
      <c r="G1969" s="5" t="s">
        <v>234</v>
      </c>
    </row>
    <row r="1970" spans="1:7" x14ac:dyDescent="0.25">
      <c r="A1970">
        <v>1993</v>
      </c>
      <c r="B1970" s="2">
        <v>1</v>
      </c>
      <c r="C1970" s="3">
        <v>2</v>
      </c>
      <c r="D1970" s="6"/>
      <c r="G1970" s="5" t="s">
        <v>234</v>
      </c>
    </row>
    <row r="1971" spans="1:7" x14ac:dyDescent="0.25">
      <c r="A1971">
        <v>1994</v>
      </c>
      <c r="B1971" s="2">
        <v>1</v>
      </c>
      <c r="C1971" s="3">
        <v>2</v>
      </c>
      <c r="D1971" s="6"/>
      <c r="G1971" s="5" t="s">
        <v>234</v>
      </c>
    </row>
    <row r="1972" spans="1:7" x14ac:dyDescent="0.25">
      <c r="A1972">
        <v>1995</v>
      </c>
      <c r="B1972" s="2">
        <v>1</v>
      </c>
      <c r="C1972" s="3">
        <v>2</v>
      </c>
      <c r="D1972" s="6"/>
      <c r="G1972" s="5" t="s">
        <v>234</v>
      </c>
    </row>
    <row r="1973" spans="1:7" x14ac:dyDescent="0.25">
      <c r="A1973">
        <v>1996</v>
      </c>
      <c r="B1973" s="2">
        <v>1</v>
      </c>
      <c r="D1973" s="6"/>
      <c r="G1973" s="5" t="s">
        <v>234</v>
      </c>
    </row>
    <row r="1974" spans="1:7" x14ac:dyDescent="0.25">
      <c r="A1974">
        <v>1997</v>
      </c>
      <c r="B1974" s="2">
        <v>1</v>
      </c>
      <c r="D1974" s="6"/>
      <c r="G1974" s="5" t="s">
        <v>234</v>
      </c>
    </row>
    <row r="1975" spans="1:7" x14ac:dyDescent="0.25">
      <c r="A1975">
        <v>1998</v>
      </c>
      <c r="B1975" s="2">
        <v>1</v>
      </c>
      <c r="D1975" s="6"/>
      <c r="G1975" s="5" t="s">
        <v>234</v>
      </c>
    </row>
    <row r="1976" spans="1:7" x14ac:dyDescent="0.25">
      <c r="A1976">
        <v>1999</v>
      </c>
      <c r="B1976" s="2">
        <v>1</v>
      </c>
      <c r="D1976" s="6"/>
      <c r="G1976" s="5" t="s">
        <v>234</v>
      </c>
    </row>
    <row r="1977" spans="1:7" x14ac:dyDescent="0.25">
      <c r="A1977">
        <v>2000</v>
      </c>
      <c r="B1977" s="2">
        <v>1</v>
      </c>
      <c r="D1977" s="6"/>
      <c r="G1977" s="5" t="s">
        <v>234</v>
      </c>
    </row>
    <row r="1978" spans="1:7" x14ac:dyDescent="0.25">
      <c r="A1978">
        <v>2001</v>
      </c>
      <c r="B1978" s="2">
        <v>1</v>
      </c>
      <c r="D1978" s="6"/>
      <c r="E1978" s="4">
        <v>4</v>
      </c>
      <c r="G1978" s="5" t="s">
        <v>234</v>
      </c>
    </row>
    <row r="1979" spans="1:7" x14ac:dyDescent="0.25">
      <c r="A1979">
        <v>2002</v>
      </c>
      <c r="B1979" s="2">
        <v>1</v>
      </c>
      <c r="D1979" s="6"/>
      <c r="E1979" s="4">
        <v>4</v>
      </c>
      <c r="G1979" s="5" t="s">
        <v>234</v>
      </c>
    </row>
    <row r="1980" spans="1:7" x14ac:dyDescent="0.25">
      <c r="A1980">
        <v>2003</v>
      </c>
      <c r="B1980" s="2">
        <v>1</v>
      </c>
      <c r="D1980" s="6"/>
      <c r="E1980" s="4">
        <v>4</v>
      </c>
      <c r="G1980" s="5" t="s">
        <v>234</v>
      </c>
    </row>
    <row r="1981" spans="1:7" x14ac:dyDescent="0.25">
      <c r="A1981">
        <v>2004</v>
      </c>
      <c r="B1981" s="2">
        <v>1</v>
      </c>
      <c r="C1981" s="3">
        <v>2</v>
      </c>
      <c r="E1981" s="4">
        <v>4</v>
      </c>
    </row>
    <row r="1982" spans="1:7" x14ac:dyDescent="0.25">
      <c r="A1982">
        <v>2005</v>
      </c>
      <c r="B1982" s="2">
        <v>1</v>
      </c>
      <c r="C1982" s="3">
        <v>2</v>
      </c>
      <c r="E1982" s="4">
        <v>4</v>
      </c>
    </row>
    <row r="1983" spans="1:7" x14ac:dyDescent="0.25">
      <c r="A1983">
        <v>2006</v>
      </c>
      <c r="B1983" s="2">
        <v>1</v>
      </c>
      <c r="C1983" s="3">
        <v>2</v>
      </c>
      <c r="E1983" s="4">
        <v>4</v>
      </c>
    </row>
    <row r="1984" spans="1:7" x14ac:dyDescent="0.25">
      <c r="A1984">
        <v>2007</v>
      </c>
      <c r="B1984" s="2">
        <v>1</v>
      </c>
      <c r="C1984" s="3">
        <v>2</v>
      </c>
      <c r="E1984" s="4">
        <v>4</v>
      </c>
    </row>
    <row r="1985" spans="1:5" x14ac:dyDescent="0.25">
      <c r="A1985">
        <v>2008</v>
      </c>
      <c r="B1985" s="2">
        <v>1</v>
      </c>
      <c r="C1985" s="3">
        <v>2</v>
      </c>
      <c r="E1985" s="4">
        <v>4</v>
      </c>
    </row>
    <row r="1986" spans="1:5" x14ac:dyDescent="0.25">
      <c r="A1986">
        <v>2009</v>
      </c>
      <c r="B1986" s="2">
        <v>1</v>
      </c>
      <c r="C1986" s="3">
        <v>2</v>
      </c>
      <c r="E1986" s="4">
        <v>4</v>
      </c>
    </row>
    <row r="1987" spans="1:5" x14ac:dyDescent="0.25">
      <c r="A1987">
        <v>2010</v>
      </c>
      <c r="B1987" s="2">
        <v>1</v>
      </c>
      <c r="C1987" s="3">
        <v>2</v>
      </c>
      <c r="E1987" s="4">
        <v>4</v>
      </c>
    </row>
    <row r="1988" spans="1:5" x14ac:dyDescent="0.25">
      <c r="A1988">
        <v>2011</v>
      </c>
      <c r="B1988" s="2">
        <v>1</v>
      </c>
      <c r="C1988" s="3">
        <v>2</v>
      </c>
      <c r="E1988" s="4">
        <v>4</v>
      </c>
    </row>
    <row r="1989" spans="1:5" x14ac:dyDescent="0.25">
      <c r="A1989">
        <v>2012</v>
      </c>
      <c r="B1989" s="2">
        <v>1</v>
      </c>
      <c r="C1989" s="3">
        <v>2</v>
      </c>
      <c r="E1989" s="4">
        <v>4</v>
      </c>
    </row>
    <row r="1990" spans="1:5" x14ac:dyDescent="0.25">
      <c r="A1990">
        <v>2013</v>
      </c>
      <c r="B1990" s="2">
        <v>1</v>
      </c>
      <c r="C1990" s="3">
        <v>2</v>
      </c>
      <c r="E1990" s="4">
        <v>4</v>
      </c>
    </row>
    <row r="1991" spans="1:5" x14ac:dyDescent="0.25">
      <c r="A1991">
        <v>2014</v>
      </c>
      <c r="C1991" s="3">
        <v>2</v>
      </c>
      <c r="E1991" s="4">
        <v>4</v>
      </c>
    </row>
    <row r="1992" spans="1:5" x14ac:dyDescent="0.25">
      <c r="A1992">
        <v>2015</v>
      </c>
      <c r="C1992" s="3">
        <v>2</v>
      </c>
      <c r="E1992" s="4">
        <v>4</v>
      </c>
    </row>
    <row r="1993" spans="1:5" x14ac:dyDescent="0.25">
      <c r="A1993">
        <v>2016</v>
      </c>
      <c r="C1993" s="3">
        <v>2</v>
      </c>
      <c r="E1993" s="4">
        <v>4</v>
      </c>
    </row>
    <row r="1994" spans="1:5" x14ac:dyDescent="0.25">
      <c r="A1994">
        <v>2017</v>
      </c>
      <c r="C1994" s="3">
        <v>2</v>
      </c>
      <c r="E1994" s="4">
        <v>4</v>
      </c>
    </row>
    <row r="1995" spans="1:5" x14ac:dyDescent="0.25">
      <c r="A1995">
        <v>2018</v>
      </c>
      <c r="C1995" s="3">
        <v>2</v>
      </c>
      <c r="E1995" s="4">
        <v>4</v>
      </c>
    </row>
    <row r="1996" spans="1:5" x14ac:dyDescent="0.25">
      <c r="A1996">
        <v>2019</v>
      </c>
      <c r="C1996" s="3">
        <v>2</v>
      </c>
      <c r="E1996" s="4">
        <v>4</v>
      </c>
    </row>
    <row r="1997" spans="1:5" x14ac:dyDescent="0.25">
      <c r="A1997">
        <v>2020</v>
      </c>
      <c r="C1997" s="3">
        <v>2</v>
      </c>
      <c r="D1997" s="5">
        <v>3</v>
      </c>
      <c r="E1997" s="4">
        <v>4</v>
      </c>
    </row>
    <row r="1998" spans="1:5" x14ac:dyDescent="0.25">
      <c r="A1998">
        <v>2021</v>
      </c>
      <c r="C1998" s="3">
        <v>2</v>
      </c>
      <c r="D1998" s="5">
        <v>3</v>
      </c>
      <c r="E1998" s="4">
        <v>4</v>
      </c>
    </row>
    <row r="1999" spans="1:5" x14ac:dyDescent="0.25">
      <c r="A1999">
        <v>2022</v>
      </c>
      <c r="B1999" s="2">
        <v>1</v>
      </c>
      <c r="C1999" s="3">
        <v>2</v>
      </c>
      <c r="D1999" s="5">
        <v>3</v>
      </c>
      <c r="E1999" s="4">
        <v>4</v>
      </c>
    </row>
    <row r="2000" spans="1:5" x14ac:dyDescent="0.25">
      <c r="A2000">
        <v>2023</v>
      </c>
      <c r="B2000" s="2">
        <v>1</v>
      </c>
      <c r="C2000" s="3">
        <v>2</v>
      </c>
      <c r="D2000" s="5">
        <v>3</v>
      </c>
      <c r="E2000" s="4">
        <v>4</v>
      </c>
    </row>
    <row r="2001" spans="1:5" x14ac:dyDescent="0.25">
      <c r="A2001">
        <v>2024</v>
      </c>
      <c r="B2001" s="2">
        <v>1</v>
      </c>
      <c r="C2001" s="3">
        <v>2</v>
      </c>
      <c r="D2001" s="5">
        <v>3</v>
      </c>
      <c r="E2001" s="4">
        <v>4</v>
      </c>
    </row>
    <row r="2002" spans="1:5" x14ac:dyDescent="0.25">
      <c r="A2002">
        <v>2025</v>
      </c>
      <c r="B2002" s="2">
        <v>1</v>
      </c>
      <c r="C2002" s="3">
        <v>2</v>
      </c>
      <c r="D2002" s="5">
        <v>3</v>
      </c>
      <c r="E2002" s="4">
        <v>4</v>
      </c>
    </row>
    <row r="2003" spans="1:5" x14ac:dyDescent="0.25">
      <c r="A2003">
        <v>2026</v>
      </c>
      <c r="B2003" s="2">
        <v>1</v>
      </c>
      <c r="D2003" s="5">
        <v>3</v>
      </c>
      <c r="E2003" s="4">
        <v>4</v>
      </c>
    </row>
    <row r="2004" spans="1:5" x14ac:dyDescent="0.25">
      <c r="A2004">
        <v>2027</v>
      </c>
      <c r="B2004" s="2">
        <v>1</v>
      </c>
      <c r="D2004" s="5">
        <v>3</v>
      </c>
    </row>
    <row r="2005" spans="1:5" x14ac:dyDescent="0.25">
      <c r="A2005">
        <v>2028</v>
      </c>
      <c r="B2005" s="2">
        <v>1</v>
      </c>
      <c r="D2005" s="5">
        <v>3</v>
      </c>
    </row>
    <row r="2006" spans="1:5" x14ac:dyDescent="0.25">
      <c r="A2006">
        <v>2029</v>
      </c>
      <c r="B2006" s="2">
        <v>1</v>
      </c>
      <c r="D2006" s="5">
        <v>3</v>
      </c>
    </row>
    <row r="2007" spans="1:5" x14ac:dyDescent="0.25">
      <c r="A2007">
        <v>2030</v>
      </c>
      <c r="B2007" s="2">
        <v>1</v>
      </c>
      <c r="D2007" s="5">
        <v>3</v>
      </c>
    </row>
    <row r="2008" spans="1:5" x14ac:dyDescent="0.25">
      <c r="A2008">
        <v>2031</v>
      </c>
      <c r="B2008" s="2">
        <v>1</v>
      </c>
      <c r="D2008" s="5">
        <v>3</v>
      </c>
    </row>
    <row r="2009" spans="1:5" x14ac:dyDescent="0.25">
      <c r="A2009">
        <v>2032</v>
      </c>
      <c r="B2009" s="2">
        <v>1</v>
      </c>
      <c r="D2009" s="5">
        <v>3</v>
      </c>
    </row>
    <row r="2010" spans="1:5" x14ac:dyDescent="0.25">
      <c r="A2010">
        <v>2033</v>
      </c>
      <c r="B2010" s="2">
        <v>1</v>
      </c>
      <c r="D2010" s="5">
        <v>3</v>
      </c>
    </row>
    <row r="2011" spans="1:5" x14ac:dyDescent="0.25">
      <c r="A2011">
        <v>2034</v>
      </c>
      <c r="B2011" s="2">
        <v>1</v>
      </c>
      <c r="D2011" s="5">
        <v>3</v>
      </c>
    </row>
    <row r="2012" spans="1:5" x14ac:dyDescent="0.25">
      <c r="A2012">
        <v>2035</v>
      </c>
      <c r="B2012" s="2">
        <v>1</v>
      </c>
      <c r="C2012" s="3">
        <v>2</v>
      </c>
      <c r="D2012" s="5">
        <v>3</v>
      </c>
    </row>
    <row r="2013" spans="1:5" x14ac:dyDescent="0.25">
      <c r="A2013">
        <v>2036</v>
      </c>
      <c r="B2013" s="2">
        <v>1</v>
      </c>
      <c r="C2013" s="3">
        <v>2</v>
      </c>
      <c r="D2013" s="5">
        <v>3</v>
      </c>
    </row>
    <row r="2014" spans="1:5" x14ac:dyDescent="0.25">
      <c r="A2014">
        <v>2037</v>
      </c>
      <c r="B2014" s="2">
        <v>1</v>
      </c>
      <c r="C2014" s="3">
        <v>2</v>
      </c>
      <c r="D2014" s="5">
        <v>3</v>
      </c>
    </row>
    <row r="2015" spans="1:5" x14ac:dyDescent="0.25">
      <c r="A2015">
        <v>2038</v>
      </c>
      <c r="B2015" s="2">
        <v>1</v>
      </c>
      <c r="C2015" s="3">
        <v>2</v>
      </c>
      <c r="D2015" s="5">
        <v>3</v>
      </c>
    </row>
    <row r="2016" spans="1:5" x14ac:dyDescent="0.25">
      <c r="A2016">
        <v>2039</v>
      </c>
      <c r="B2016" s="2">
        <v>1</v>
      </c>
      <c r="C2016" s="3">
        <v>2</v>
      </c>
      <c r="D2016" s="5">
        <v>3</v>
      </c>
    </row>
    <row r="2017" spans="1:5" x14ac:dyDescent="0.25">
      <c r="A2017">
        <v>2040</v>
      </c>
      <c r="B2017" s="2">
        <v>1</v>
      </c>
      <c r="C2017" s="3">
        <v>2</v>
      </c>
      <c r="D2017" s="5">
        <v>3</v>
      </c>
      <c r="E2017" s="4">
        <v>4</v>
      </c>
    </row>
    <row r="2018" spans="1:5" x14ac:dyDescent="0.25">
      <c r="A2018">
        <v>2041</v>
      </c>
      <c r="C2018" s="3">
        <v>2</v>
      </c>
      <c r="D2018" s="5">
        <v>3</v>
      </c>
      <c r="E2018" s="4">
        <v>4</v>
      </c>
    </row>
    <row r="2019" spans="1:5" x14ac:dyDescent="0.25">
      <c r="A2019">
        <v>2042</v>
      </c>
      <c r="C2019" s="3">
        <v>2</v>
      </c>
      <c r="D2019" s="5">
        <v>3</v>
      </c>
      <c r="E2019" s="4">
        <v>4</v>
      </c>
    </row>
    <row r="2020" spans="1:5" x14ac:dyDescent="0.25">
      <c r="A2020">
        <v>2043</v>
      </c>
      <c r="C2020" s="3">
        <v>2</v>
      </c>
      <c r="D2020" s="5">
        <v>3</v>
      </c>
      <c r="E2020" s="4">
        <v>4</v>
      </c>
    </row>
    <row r="2021" spans="1:5" x14ac:dyDescent="0.25">
      <c r="A2021">
        <v>2044</v>
      </c>
      <c r="C2021" s="3">
        <v>2</v>
      </c>
      <c r="E2021" s="4">
        <v>4</v>
      </c>
    </row>
    <row r="2022" spans="1:5" x14ac:dyDescent="0.25">
      <c r="A2022">
        <v>2045</v>
      </c>
      <c r="C2022" s="3">
        <v>2</v>
      </c>
      <c r="E2022" s="4">
        <v>4</v>
      </c>
    </row>
    <row r="2023" spans="1:5" x14ac:dyDescent="0.25">
      <c r="A2023">
        <v>2046</v>
      </c>
      <c r="C2023" s="3">
        <v>2</v>
      </c>
      <c r="E2023" s="4">
        <v>4</v>
      </c>
    </row>
    <row r="2024" spans="1:5" x14ac:dyDescent="0.25">
      <c r="A2024">
        <v>2047</v>
      </c>
      <c r="C2024" s="3">
        <v>2</v>
      </c>
      <c r="E2024" s="4">
        <v>4</v>
      </c>
    </row>
    <row r="2025" spans="1:5" x14ac:dyDescent="0.25">
      <c r="A2025">
        <v>2048</v>
      </c>
      <c r="C2025" s="3">
        <v>2</v>
      </c>
      <c r="E2025" s="4">
        <v>4</v>
      </c>
    </row>
    <row r="2026" spans="1:5" x14ac:dyDescent="0.25">
      <c r="A2026">
        <v>2049</v>
      </c>
      <c r="C2026" s="3">
        <v>2</v>
      </c>
      <c r="E2026" s="4">
        <v>4</v>
      </c>
    </row>
    <row r="2027" spans="1:5" x14ac:dyDescent="0.25">
      <c r="A2027">
        <v>2050</v>
      </c>
      <c r="C2027" s="3">
        <v>2</v>
      </c>
      <c r="E2027" s="4">
        <v>4</v>
      </c>
    </row>
    <row r="2028" spans="1:5" x14ac:dyDescent="0.25">
      <c r="A2028">
        <v>2051</v>
      </c>
      <c r="B2028" s="2">
        <v>1</v>
      </c>
      <c r="C2028" s="3">
        <v>2</v>
      </c>
      <c r="E2028" s="4">
        <v>4</v>
      </c>
    </row>
    <row r="2029" spans="1:5" x14ac:dyDescent="0.25">
      <c r="A2029">
        <v>2052</v>
      </c>
      <c r="B2029" s="2">
        <v>1</v>
      </c>
      <c r="C2029" s="3">
        <v>2</v>
      </c>
      <c r="E2029" s="4">
        <v>4</v>
      </c>
    </row>
    <row r="2030" spans="1:5" x14ac:dyDescent="0.25">
      <c r="A2030">
        <v>2053</v>
      </c>
      <c r="B2030" s="2">
        <v>1</v>
      </c>
      <c r="C2030" s="3">
        <v>2</v>
      </c>
      <c r="E2030" s="4">
        <v>4</v>
      </c>
    </row>
    <row r="2031" spans="1:5" x14ac:dyDescent="0.25">
      <c r="A2031">
        <v>2054</v>
      </c>
      <c r="B2031" s="2">
        <v>1</v>
      </c>
      <c r="C2031" s="3">
        <v>2</v>
      </c>
      <c r="E2031" s="4">
        <v>4</v>
      </c>
    </row>
    <row r="2032" spans="1:5" x14ac:dyDescent="0.25">
      <c r="A2032">
        <v>2055</v>
      </c>
      <c r="B2032" s="2">
        <v>1</v>
      </c>
      <c r="C2032" s="3">
        <v>2</v>
      </c>
      <c r="E2032" s="4">
        <v>4</v>
      </c>
    </row>
    <row r="2033" spans="1:5" x14ac:dyDescent="0.25">
      <c r="A2033">
        <v>2056</v>
      </c>
      <c r="B2033" s="2">
        <v>1</v>
      </c>
      <c r="E2033" s="4">
        <v>4</v>
      </c>
    </row>
    <row r="2034" spans="1:5" x14ac:dyDescent="0.25">
      <c r="A2034">
        <v>2057</v>
      </c>
      <c r="B2034" s="2">
        <v>1</v>
      </c>
      <c r="E2034" s="4">
        <v>4</v>
      </c>
    </row>
    <row r="2035" spans="1:5" x14ac:dyDescent="0.25">
      <c r="A2035">
        <v>2058</v>
      </c>
      <c r="B2035" s="2">
        <v>1</v>
      </c>
      <c r="D2035" s="5">
        <v>3</v>
      </c>
      <c r="E2035" s="4">
        <v>4</v>
      </c>
    </row>
    <row r="2036" spans="1:5" x14ac:dyDescent="0.25">
      <c r="A2036">
        <v>2059</v>
      </c>
      <c r="B2036" s="2">
        <v>1</v>
      </c>
      <c r="D2036" s="5">
        <v>3</v>
      </c>
      <c r="E2036" s="4">
        <v>4</v>
      </c>
    </row>
    <row r="2037" spans="1:5" x14ac:dyDescent="0.25">
      <c r="A2037">
        <v>2060</v>
      </c>
      <c r="B2037" s="2">
        <v>1</v>
      </c>
      <c r="D2037" s="5">
        <v>3</v>
      </c>
      <c r="E2037" s="4">
        <v>4</v>
      </c>
    </row>
    <row r="2038" spans="1:5" x14ac:dyDescent="0.25">
      <c r="A2038">
        <v>2061</v>
      </c>
      <c r="B2038" s="2">
        <v>1</v>
      </c>
      <c r="D2038" s="5">
        <v>3</v>
      </c>
      <c r="E2038" s="4">
        <v>4</v>
      </c>
    </row>
    <row r="2039" spans="1:5" x14ac:dyDescent="0.25">
      <c r="A2039">
        <v>2062</v>
      </c>
      <c r="B2039" s="2">
        <v>1</v>
      </c>
      <c r="D2039" s="5">
        <v>3</v>
      </c>
      <c r="E2039" s="4">
        <v>4</v>
      </c>
    </row>
    <row r="2040" spans="1:5" x14ac:dyDescent="0.25">
      <c r="A2040">
        <v>2063</v>
      </c>
      <c r="B2040" s="2">
        <v>1</v>
      </c>
      <c r="D2040" s="5">
        <v>3</v>
      </c>
      <c r="E2040" s="4">
        <v>4</v>
      </c>
    </row>
    <row r="2041" spans="1:5" x14ac:dyDescent="0.25">
      <c r="A2041">
        <v>2064</v>
      </c>
      <c r="B2041" s="2">
        <v>1</v>
      </c>
      <c r="D2041" s="5">
        <v>3</v>
      </c>
    </row>
    <row r="2042" spans="1:5" x14ac:dyDescent="0.25">
      <c r="A2042">
        <v>2065</v>
      </c>
      <c r="B2042" s="2">
        <v>1</v>
      </c>
      <c r="D2042" s="5">
        <v>3</v>
      </c>
    </row>
    <row r="2043" spans="1:5" x14ac:dyDescent="0.25">
      <c r="A2043">
        <v>2066</v>
      </c>
      <c r="B2043" s="2">
        <v>1</v>
      </c>
      <c r="D2043" s="5">
        <v>3</v>
      </c>
    </row>
    <row r="2044" spans="1:5" x14ac:dyDescent="0.25">
      <c r="A2044">
        <v>2067</v>
      </c>
      <c r="B2044" s="2">
        <v>1</v>
      </c>
      <c r="C2044" s="3">
        <v>2</v>
      </c>
      <c r="D2044" s="5">
        <v>3</v>
      </c>
    </row>
    <row r="2045" spans="1:5" x14ac:dyDescent="0.25">
      <c r="A2045">
        <v>2068</v>
      </c>
      <c r="B2045" s="2">
        <v>1</v>
      </c>
      <c r="C2045" s="3">
        <v>2</v>
      </c>
      <c r="D2045" s="5">
        <v>3</v>
      </c>
    </row>
    <row r="2046" spans="1:5" x14ac:dyDescent="0.25">
      <c r="A2046">
        <v>2069</v>
      </c>
      <c r="B2046" s="2">
        <v>1</v>
      </c>
      <c r="C2046" s="3">
        <v>2</v>
      </c>
      <c r="D2046" s="5">
        <v>3</v>
      </c>
    </row>
    <row r="2047" spans="1:5" x14ac:dyDescent="0.25">
      <c r="A2047">
        <v>2070</v>
      </c>
      <c r="B2047" s="2">
        <v>1</v>
      </c>
      <c r="C2047" s="3">
        <v>2</v>
      </c>
      <c r="D2047" s="5">
        <v>3</v>
      </c>
    </row>
    <row r="2048" spans="1:5" x14ac:dyDescent="0.25">
      <c r="A2048">
        <v>2071</v>
      </c>
      <c r="B2048" s="2">
        <v>1</v>
      </c>
      <c r="C2048" s="3">
        <v>2</v>
      </c>
      <c r="D2048" s="5">
        <v>3</v>
      </c>
    </row>
    <row r="2049" spans="1:8" x14ac:dyDescent="0.25">
      <c r="A2049">
        <v>2072</v>
      </c>
      <c r="B2049" s="2">
        <v>1</v>
      </c>
      <c r="C2049" s="3">
        <v>2</v>
      </c>
      <c r="D2049" s="5">
        <v>3</v>
      </c>
    </row>
    <row r="2050" spans="1:8" x14ac:dyDescent="0.25">
      <c r="A2050">
        <v>2073</v>
      </c>
      <c r="C2050" s="3">
        <v>2</v>
      </c>
      <c r="D2050" s="5">
        <v>3</v>
      </c>
    </row>
    <row r="2051" spans="1:8" x14ac:dyDescent="0.25">
      <c r="A2051">
        <v>2074</v>
      </c>
      <c r="C2051" s="3">
        <v>2</v>
      </c>
      <c r="D2051" s="5">
        <v>3</v>
      </c>
    </row>
    <row r="2052" spans="1:8" x14ac:dyDescent="0.25">
      <c r="A2052">
        <v>2075</v>
      </c>
      <c r="C2052" s="3">
        <v>2</v>
      </c>
      <c r="D2052" s="5">
        <v>3</v>
      </c>
    </row>
    <row r="2053" spans="1:8" x14ac:dyDescent="0.25">
      <c r="A2053">
        <v>2076</v>
      </c>
      <c r="C2053" s="3">
        <v>2</v>
      </c>
      <c r="D2053" s="5">
        <v>3</v>
      </c>
    </row>
    <row r="2054" spans="1:8" x14ac:dyDescent="0.25">
      <c r="A2054">
        <v>2077</v>
      </c>
      <c r="C2054" s="3">
        <v>2</v>
      </c>
      <c r="D2054" s="5">
        <v>3</v>
      </c>
    </row>
    <row r="2055" spans="1:8" x14ac:dyDescent="0.25">
      <c r="A2055">
        <v>2078</v>
      </c>
      <c r="C2055" s="3">
        <v>2</v>
      </c>
      <c r="D2055" s="5">
        <v>3</v>
      </c>
    </row>
    <row r="2056" spans="1:8" x14ac:dyDescent="0.25">
      <c r="A2056">
        <v>2079</v>
      </c>
      <c r="C2056" s="3">
        <v>2</v>
      </c>
      <c r="D2056" s="5">
        <v>3</v>
      </c>
    </row>
    <row r="2057" spans="1:8" x14ac:dyDescent="0.25">
      <c r="A2057">
        <v>2080</v>
      </c>
      <c r="C2057" s="3">
        <v>2</v>
      </c>
      <c r="D2057" s="5">
        <v>3</v>
      </c>
    </row>
    <row r="2058" spans="1:8" x14ac:dyDescent="0.25">
      <c r="A2058">
        <v>2081</v>
      </c>
      <c r="C2058" s="3">
        <v>2</v>
      </c>
      <c r="D2058" s="5">
        <v>3</v>
      </c>
    </row>
    <row r="2059" spans="1:8" x14ac:dyDescent="0.25">
      <c r="A2059">
        <v>2082</v>
      </c>
      <c r="C2059" s="3">
        <v>2</v>
      </c>
    </row>
    <row r="2060" spans="1:8" x14ac:dyDescent="0.25">
      <c r="A2060">
        <v>2083</v>
      </c>
      <c r="C2060" s="3">
        <v>2</v>
      </c>
      <c r="E2060" s="6"/>
      <c r="H2060" s="4" t="s">
        <v>233</v>
      </c>
    </row>
    <row r="2061" spans="1:8" x14ac:dyDescent="0.25">
      <c r="A2061">
        <v>2084</v>
      </c>
      <c r="C2061" s="3">
        <v>2</v>
      </c>
      <c r="E2061" s="6"/>
      <c r="H2061" s="4" t="s">
        <v>233</v>
      </c>
    </row>
    <row r="2062" spans="1:8" x14ac:dyDescent="0.25">
      <c r="A2062">
        <v>2085</v>
      </c>
      <c r="C2062" s="3">
        <v>2</v>
      </c>
      <c r="E2062" s="6"/>
      <c r="H2062" s="4" t="s">
        <v>233</v>
      </c>
    </row>
    <row r="2063" spans="1:8" x14ac:dyDescent="0.25">
      <c r="A2063">
        <v>2086</v>
      </c>
      <c r="B2063" s="2">
        <v>1</v>
      </c>
      <c r="C2063" s="3">
        <v>2</v>
      </c>
      <c r="E2063" s="6"/>
      <c r="H2063" s="4" t="s">
        <v>233</v>
      </c>
    </row>
    <row r="2064" spans="1:8" x14ac:dyDescent="0.25">
      <c r="A2064">
        <v>2087</v>
      </c>
      <c r="B2064" s="2">
        <v>1</v>
      </c>
      <c r="C2064" s="3">
        <v>2</v>
      </c>
      <c r="E2064" s="6"/>
      <c r="H2064" s="4" t="s">
        <v>233</v>
      </c>
    </row>
    <row r="2065" spans="1:8" x14ac:dyDescent="0.25">
      <c r="A2065">
        <v>2088</v>
      </c>
      <c r="B2065" s="2">
        <v>1</v>
      </c>
      <c r="C2065" s="3">
        <v>2</v>
      </c>
      <c r="E2065" s="6"/>
      <c r="H2065" s="4" t="s">
        <v>233</v>
      </c>
    </row>
    <row r="2066" spans="1:8" x14ac:dyDescent="0.25">
      <c r="A2066">
        <v>2089</v>
      </c>
      <c r="B2066" s="2">
        <v>1</v>
      </c>
      <c r="C2066" s="3">
        <v>2</v>
      </c>
      <c r="E2066" s="6"/>
      <c r="H2066" s="4" t="s">
        <v>233</v>
      </c>
    </row>
    <row r="2067" spans="1:8" x14ac:dyDescent="0.25">
      <c r="A2067">
        <v>2090</v>
      </c>
      <c r="B2067" s="2">
        <v>1</v>
      </c>
      <c r="C2067" s="3">
        <v>2</v>
      </c>
      <c r="E2067" s="6"/>
      <c r="H2067" s="4" t="s">
        <v>233</v>
      </c>
    </row>
    <row r="2068" spans="1:8" x14ac:dyDescent="0.25">
      <c r="A2068">
        <v>2091</v>
      </c>
      <c r="B2068" s="2">
        <v>1</v>
      </c>
      <c r="E2068" s="6"/>
      <c r="H2068" s="4" t="s">
        <v>233</v>
      </c>
    </row>
    <row r="2069" spans="1:8" x14ac:dyDescent="0.25">
      <c r="A2069">
        <v>2092</v>
      </c>
      <c r="B2069" s="2">
        <v>1</v>
      </c>
      <c r="E2069" s="6"/>
      <c r="H2069" s="4" t="s">
        <v>233</v>
      </c>
    </row>
    <row r="2070" spans="1:8" x14ac:dyDescent="0.25">
      <c r="A2070">
        <v>2093</v>
      </c>
      <c r="B2070" s="2">
        <v>1</v>
      </c>
      <c r="E2070" s="6"/>
      <c r="H2070" s="4" t="s">
        <v>233</v>
      </c>
    </row>
    <row r="2071" spans="1:8" x14ac:dyDescent="0.25">
      <c r="A2071">
        <v>2094</v>
      </c>
      <c r="B2071" s="2">
        <v>1</v>
      </c>
      <c r="E2071" s="6"/>
      <c r="H2071" s="4" t="s">
        <v>233</v>
      </c>
    </row>
    <row r="2072" spans="1:8" x14ac:dyDescent="0.25">
      <c r="A2072">
        <v>2095</v>
      </c>
      <c r="B2072" s="2">
        <v>1</v>
      </c>
      <c r="E2072" s="6"/>
      <c r="H2072" s="4" t="s">
        <v>233</v>
      </c>
    </row>
    <row r="2073" spans="1:8" x14ac:dyDescent="0.25">
      <c r="A2073">
        <v>2096</v>
      </c>
      <c r="B2073" s="2">
        <v>1</v>
      </c>
      <c r="E2073" s="6"/>
      <c r="H2073" s="4" t="s">
        <v>233</v>
      </c>
    </row>
    <row r="2074" spans="1:8" x14ac:dyDescent="0.25">
      <c r="A2074">
        <v>2097</v>
      </c>
      <c r="B2074" s="2">
        <v>1</v>
      </c>
      <c r="E2074" s="6"/>
      <c r="H2074" s="4" t="s">
        <v>233</v>
      </c>
    </row>
    <row r="2075" spans="1:8" x14ac:dyDescent="0.25">
      <c r="A2075">
        <v>2098</v>
      </c>
      <c r="B2075" s="2">
        <v>1</v>
      </c>
      <c r="E2075" s="6"/>
      <c r="H2075" s="4" t="s">
        <v>233</v>
      </c>
    </row>
    <row r="2076" spans="1:8" x14ac:dyDescent="0.25">
      <c r="A2076">
        <v>2099</v>
      </c>
      <c r="B2076" s="2">
        <v>1</v>
      </c>
      <c r="E2076" s="6"/>
      <c r="H2076" s="4" t="s">
        <v>233</v>
      </c>
    </row>
    <row r="2077" spans="1:8" x14ac:dyDescent="0.25">
      <c r="A2077">
        <v>2100</v>
      </c>
      <c r="B2077" s="2">
        <v>1</v>
      </c>
      <c r="E2077" s="6"/>
      <c r="H2077" s="4" t="s">
        <v>233</v>
      </c>
    </row>
    <row r="2078" spans="1:8" x14ac:dyDescent="0.25">
      <c r="A2078">
        <v>2101</v>
      </c>
      <c r="B2078" s="2">
        <v>1</v>
      </c>
      <c r="E2078" s="6"/>
      <c r="H2078" s="4" t="s">
        <v>233</v>
      </c>
    </row>
    <row r="2079" spans="1:8" x14ac:dyDescent="0.25">
      <c r="A2079">
        <v>2102</v>
      </c>
      <c r="B2079" s="2">
        <v>1</v>
      </c>
      <c r="E2079" s="6"/>
      <c r="H2079" s="4" t="s">
        <v>233</v>
      </c>
    </row>
    <row r="2080" spans="1:8" x14ac:dyDescent="0.25">
      <c r="A2080">
        <v>2103</v>
      </c>
      <c r="B2080" s="2">
        <v>1</v>
      </c>
      <c r="E2080" s="6"/>
      <c r="H2080" s="4" t="s">
        <v>233</v>
      </c>
    </row>
    <row r="2081" spans="1:8" x14ac:dyDescent="0.25">
      <c r="A2081">
        <v>2104</v>
      </c>
      <c r="B2081" s="2">
        <v>1</v>
      </c>
      <c r="D2081" s="6"/>
      <c r="E2081" s="6"/>
      <c r="G2081" s="5" t="s">
        <v>234</v>
      </c>
      <c r="H2081" s="4" t="s">
        <v>233</v>
      </c>
    </row>
    <row r="2082" spans="1:8" x14ac:dyDescent="0.25">
      <c r="A2082">
        <v>2105</v>
      </c>
      <c r="B2082" s="2">
        <v>1</v>
      </c>
      <c r="D2082" s="6"/>
      <c r="E2082" s="6"/>
      <c r="G2082" s="5" t="s">
        <v>234</v>
      </c>
      <c r="H2082" s="4" t="s">
        <v>233</v>
      </c>
    </row>
    <row r="2083" spans="1:8" x14ac:dyDescent="0.25">
      <c r="A2083">
        <v>2106</v>
      </c>
      <c r="B2083" s="2">
        <v>1</v>
      </c>
      <c r="C2083" s="3">
        <v>2</v>
      </c>
      <c r="D2083" s="6"/>
      <c r="E2083" s="6"/>
      <c r="G2083" s="5" t="s">
        <v>234</v>
      </c>
      <c r="H2083" s="4" t="s">
        <v>233</v>
      </c>
    </row>
    <row r="2084" spans="1:8" x14ac:dyDescent="0.25">
      <c r="A2084">
        <v>2107</v>
      </c>
      <c r="B2084" s="2">
        <v>1</v>
      </c>
      <c r="C2084" s="3">
        <v>2</v>
      </c>
      <c r="D2084" s="6"/>
      <c r="E2084" s="6"/>
      <c r="G2084" s="5" t="s">
        <v>234</v>
      </c>
      <c r="H2084" s="4" t="s">
        <v>233</v>
      </c>
    </row>
    <row r="2085" spans="1:8" x14ac:dyDescent="0.25">
      <c r="A2085">
        <v>2108</v>
      </c>
      <c r="B2085" s="2">
        <v>1</v>
      </c>
      <c r="C2085" s="3">
        <v>2</v>
      </c>
      <c r="D2085" s="6"/>
      <c r="E2085" s="6"/>
      <c r="G2085" s="5" t="s">
        <v>234</v>
      </c>
      <c r="H2085" s="4" t="s">
        <v>233</v>
      </c>
    </row>
    <row r="2086" spans="1:8" x14ac:dyDescent="0.25">
      <c r="A2086">
        <v>2109</v>
      </c>
      <c r="B2086" s="2">
        <v>1</v>
      </c>
      <c r="C2086" s="3">
        <v>2</v>
      </c>
      <c r="D2086" s="6"/>
      <c r="E2086" s="6"/>
      <c r="G2086" s="5" t="s">
        <v>234</v>
      </c>
      <c r="H2086" s="4" t="s">
        <v>233</v>
      </c>
    </row>
    <row r="2087" spans="1:8" x14ac:dyDescent="0.25">
      <c r="A2087">
        <v>2110</v>
      </c>
      <c r="B2087" s="2">
        <v>1</v>
      </c>
      <c r="C2087" s="3">
        <v>2</v>
      </c>
      <c r="D2087" s="6"/>
      <c r="E2087" s="6"/>
      <c r="G2087" s="5" t="s">
        <v>234</v>
      </c>
      <c r="H2087" s="4" t="s">
        <v>233</v>
      </c>
    </row>
    <row r="2088" spans="1:8" x14ac:dyDescent="0.25">
      <c r="A2088">
        <v>2111</v>
      </c>
      <c r="B2088" s="2">
        <v>1</v>
      </c>
      <c r="C2088" s="3">
        <v>2</v>
      </c>
      <c r="D2088" s="6"/>
      <c r="G2088" s="5" t="s">
        <v>234</v>
      </c>
    </row>
    <row r="2089" spans="1:8" x14ac:dyDescent="0.25">
      <c r="A2089">
        <v>2112</v>
      </c>
      <c r="B2089" s="2">
        <v>1</v>
      </c>
      <c r="C2089" s="3">
        <v>2</v>
      </c>
      <c r="D2089" s="6"/>
      <c r="G2089" s="5" t="s">
        <v>234</v>
      </c>
    </row>
    <row r="2090" spans="1:8" x14ac:dyDescent="0.25">
      <c r="A2090">
        <v>2113</v>
      </c>
      <c r="B2090" s="2">
        <v>1</v>
      </c>
      <c r="C2090" s="3">
        <v>2</v>
      </c>
      <c r="D2090" s="6"/>
      <c r="G2090" s="5" t="s">
        <v>234</v>
      </c>
    </row>
    <row r="2091" spans="1:8" x14ac:dyDescent="0.25">
      <c r="A2091">
        <v>2114</v>
      </c>
      <c r="B2091" s="2">
        <v>1</v>
      </c>
      <c r="C2091" s="3">
        <v>2</v>
      </c>
      <c r="D2091" s="6"/>
      <c r="G2091" s="5" t="s">
        <v>234</v>
      </c>
    </row>
    <row r="2092" spans="1:8" x14ac:dyDescent="0.25">
      <c r="A2092">
        <v>2115</v>
      </c>
      <c r="B2092" s="2">
        <v>1</v>
      </c>
      <c r="C2092" s="3">
        <v>2</v>
      </c>
      <c r="D2092" s="6"/>
      <c r="G2092" s="5" t="s">
        <v>234</v>
      </c>
    </row>
    <row r="2093" spans="1:8" x14ac:dyDescent="0.25">
      <c r="A2093">
        <v>2116</v>
      </c>
      <c r="B2093" s="2">
        <v>1</v>
      </c>
      <c r="C2093" s="3">
        <v>2</v>
      </c>
      <c r="D2093" s="6"/>
      <c r="G2093" s="5" t="s">
        <v>234</v>
      </c>
    </row>
    <row r="2094" spans="1:8" x14ac:dyDescent="0.25">
      <c r="A2094">
        <v>2117</v>
      </c>
      <c r="B2094" s="2">
        <v>1</v>
      </c>
      <c r="C2094" s="3">
        <v>2</v>
      </c>
      <c r="D2094" s="6"/>
      <c r="G2094" s="5" t="s">
        <v>234</v>
      </c>
    </row>
    <row r="2095" spans="1:8" x14ac:dyDescent="0.25">
      <c r="A2095">
        <v>2118</v>
      </c>
      <c r="C2095" s="3">
        <v>2</v>
      </c>
      <c r="D2095" s="6"/>
      <c r="G2095" s="5" t="s">
        <v>234</v>
      </c>
    </row>
    <row r="2096" spans="1:8" x14ac:dyDescent="0.25">
      <c r="A2096">
        <v>2119</v>
      </c>
      <c r="C2096" s="3">
        <v>2</v>
      </c>
      <c r="D2096" s="6"/>
      <c r="F2096" t="s">
        <v>22</v>
      </c>
      <c r="G2096" s="5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E2A5-D4E3-4147-BF55-36D5346856D4}">
  <dimension ref="A1:EA61"/>
  <sheetViews>
    <sheetView workbookViewId="0">
      <selection activeCell="EC1" sqref="EC1:EE3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10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302</v>
      </c>
      <c r="AP1" t="s">
        <v>303</v>
      </c>
      <c r="AQ1" t="s">
        <v>304</v>
      </c>
      <c r="AR1" t="s">
        <v>305</v>
      </c>
      <c r="AT1" t="s">
        <v>306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324</v>
      </c>
      <c r="BS1" t="s">
        <v>325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238.42468400000001</v>
      </c>
      <c r="B2">
        <v>6.1841650000000001</v>
      </c>
      <c r="C2">
        <v>236.041076</v>
      </c>
      <c r="D2">
        <v>9.5601430000000001</v>
      </c>
      <c r="E2">
        <v>240.50704500000001</v>
      </c>
      <c r="F2">
        <v>5.7931499999999998</v>
      </c>
      <c r="G2">
        <v>247.58954499999999</v>
      </c>
      <c r="H2">
        <v>7.4853800000000001</v>
      </c>
      <c r="K2">
        <f>(7/200)</f>
        <v>3.5000000000000003E-2</v>
      </c>
      <c r="L2">
        <f>(16/200)</f>
        <v>0.08</v>
      </c>
      <c r="M2">
        <f>(12/200)</f>
        <v>0.06</v>
      </c>
      <c r="N2">
        <f>(15/200)</f>
        <v>7.4999999999999997E-2</v>
      </c>
      <c r="P2">
        <f>(35/200)</f>
        <v>0.17499999999999999</v>
      </c>
      <c r="Q2">
        <f>(27/200)</f>
        <v>0.13500000000000001</v>
      </c>
      <c r="R2">
        <f>(37/200)</f>
        <v>0.185</v>
      </c>
      <c r="S2">
        <f>(35/200)</f>
        <v>0.17499999999999999</v>
      </c>
      <c r="U2">
        <f>0.035+0.175</f>
        <v>0.21</v>
      </c>
      <c r="V2">
        <f>0.08+0.135</f>
        <v>0.21500000000000002</v>
      </c>
      <c r="W2">
        <f>0.06+0.185</f>
        <v>0.245</v>
      </c>
      <c r="X2">
        <f>0.075+0.175</f>
        <v>0.25</v>
      </c>
      <c r="Z2">
        <f>SQRT((ABS($A$3-$A$2)^2+(ABS($B$3-$B$2)^2)))</f>
        <v>9.3001829949459829</v>
      </c>
      <c r="AA2">
        <f>SQRT((ABS($C$3-$C$2)^2+(ABS($D$3-$D$2)^2)))</f>
        <v>11.921366967582367</v>
      </c>
      <c r="AB2">
        <f>SQRT((ABS($E$3-$E$2)^2+(ABS($F$3-$F$2)^2)))</f>
        <v>15.844444615792012</v>
      </c>
      <c r="AC2">
        <f>SQRT((ABS($G$3-$G$2)^2+(ABS($H$3-$H$2)^2)))</f>
        <v>14.413692892926013</v>
      </c>
      <c r="AE2">
        <f>(COUNTA(U2:U12)/SUM(U2:U12))</f>
        <v>5.2884615384615383</v>
      </c>
      <c r="AF2">
        <f>(COUNTA(V2:V12)/SUM(V2:V12))</f>
        <v>5.2884615384615383</v>
      </c>
      <c r="AG2">
        <f>(COUNTA(W2:W12)/SUM(W2:W12))</f>
        <v>4.39121756487026</v>
      </c>
      <c r="AH2">
        <f>(COUNTA(X2:X12)/SUM(X2:X12))</f>
        <v>4.8458149779735686</v>
      </c>
      <c r="AJ2">
        <f>1/0.21</f>
        <v>4.7619047619047619</v>
      </c>
      <c r="AK2">
        <f>1/0.215</f>
        <v>4.6511627906976747</v>
      </c>
      <c r="AL2">
        <f>1/0.245</f>
        <v>4.0816326530612246</v>
      </c>
      <c r="AM2">
        <f>1/0.25</f>
        <v>4</v>
      </c>
      <c r="AO2">
        <f>$Z2/$U2</f>
        <v>44.286585690218971</v>
      </c>
      <c r="AP2">
        <f>$AA2/$V2</f>
        <v>55.448218453871469</v>
      </c>
      <c r="AQ2">
        <f>$AB2/$W2</f>
        <v>64.671202513436782</v>
      </c>
      <c r="AR2">
        <f>$AC2/$X2</f>
        <v>57.654771571704053</v>
      </c>
      <c r="AT2">
        <f>AT4/AT6</f>
        <v>64.717744228338461</v>
      </c>
      <c r="AV2">
        <f>((0.035/0.21)*100)</f>
        <v>16.666666666666668</v>
      </c>
      <c r="AW2">
        <f>((0.08/0.215)*100)</f>
        <v>37.209302325581397</v>
      </c>
      <c r="AX2">
        <f>((0.06/0.245)*100)</f>
        <v>24.489795918367346</v>
      </c>
      <c r="AY2">
        <f>((0.075/0.25)*100)</f>
        <v>30</v>
      </c>
      <c r="BA2">
        <f>((0.175/0.21)*100)</f>
        <v>83.333333333333329</v>
      </c>
      <c r="BB2">
        <f>((0.135/0.215)*100)</f>
        <v>62.790697674418603</v>
      </c>
      <c r="BC2">
        <f>((0.185/0.245)*100)</f>
        <v>75.510204081632651</v>
      </c>
      <c r="BD2">
        <f>((0.175/0.25)*100)</f>
        <v>70</v>
      </c>
      <c r="BF2">
        <f>ABS($B$2-$D$2)</f>
        <v>3.3759779999999999</v>
      </c>
      <c r="BG2">
        <f>ABS($F$2-$H$2)</f>
        <v>1.6922300000000003</v>
      </c>
      <c r="BM2">
        <f>SQRT((ABS($C$2-$G$2)^2+(ABS($D$2-$H$2)^2)))</f>
        <v>11.733361741211663</v>
      </c>
      <c r="BO2">
        <f>SQRT((ABS($A$2-$G$2)^2+(ABS($B$2-$H$2)^2)))</f>
        <v>9.256772527482001</v>
      </c>
      <c r="BP2">
        <f>SQRT((ABS($C$2-$E$2)^2+(ABS($D$2-$F$2)^2)))</f>
        <v>5.8425264544552995</v>
      </c>
      <c r="BR2">
        <f>DEGREES(ACOS((7.60797186828304^2+15.844444615792^2-9.44671653389018^2)/(2*7.60797186828304*15.844444615792)))</f>
        <v>24.323867623542288</v>
      </c>
      <c r="BS2">
        <f>DEGREES(ACOS((7.28185749811816^2+14.413692892926^2-7.60797186828304^2)/(2*7.28185749811816*14.413692892926)))</f>
        <v>14.857406560900387</v>
      </c>
      <c r="BU2">
        <v>7</v>
      </c>
      <c r="BV2">
        <v>0</v>
      </c>
      <c r="BW2">
        <v>7</v>
      </c>
      <c r="BX2">
        <v>0</v>
      </c>
      <c r="BY2">
        <v>16</v>
      </c>
      <c r="BZ2">
        <v>0</v>
      </c>
      <c r="CA2">
        <v>0</v>
      </c>
      <c r="CB2">
        <v>3</v>
      </c>
      <c r="CC2">
        <v>12</v>
      </c>
      <c r="CD2">
        <v>0</v>
      </c>
      <c r="CE2">
        <v>9</v>
      </c>
      <c r="CF2">
        <v>0</v>
      </c>
      <c r="CG2">
        <v>15</v>
      </c>
      <c r="CH2">
        <v>4</v>
      </c>
      <c r="CI2">
        <v>3</v>
      </c>
      <c r="CJ2">
        <v>0</v>
      </c>
      <c r="CL2">
        <v>35</v>
      </c>
      <c r="CM2">
        <v>17</v>
      </c>
      <c r="CN2">
        <v>0</v>
      </c>
      <c r="CO2">
        <v>12</v>
      </c>
      <c r="CP2">
        <v>27</v>
      </c>
      <c r="CQ2">
        <v>20</v>
      </c>
      <c r="CR2">
        <v>0</v>
      </c>
      <c r="CS2">
        <v>22</v>
      </c>
      <c r="CT2">
        <v>37</v>
      </c>
      <c r="CU2">
        <v>28</v>
      </c>
      <c r="CV2">
        <v>21</v>
      </c>
      <c r="CW2">
        <v>22</v>
      </c>
      <c r="CX2">
        <v>35</v>
      </c>
      <c r="CY2">
        <v>28</v>
      </c>
      <c r="CZ2">
        <v>22</v>
      </c>
      <c r="DA2">
        <v>13</v>
      </c>
      <c r="DC2">
        <f>((0/7)*100)</f>
        <v>0</v>
      </c>
      <c r="DD2">
        <f>((7/7)*100)</f>
        <v>100</v>
      </c>
      <c r="DE2">
        <f>((0/7)*100)</f>
        <v>0</v>
      </c>
      <c r="DF2">
        <f>((0/16)*100)</f>
        <v>0</v>
      </c>
      <c r="DG2">
        <f>((0/16)*100)</f>
        <v>0</v>
      </c>
      <c r="DH2">
        <f>((3/16)*100)</f>
        <v>18.75</v>
      </c>
      <c r="DI2">
        <f>((0/12)*100)</f>
        <v>0</v>
      </c>
      <c r="DJ2">
        <f>((9/12)*100)</f>
        <v>75</v>
      </c>
      <c r="DK2">
        <f>((0/12)*100)</f>
        <v>0</v>
      </c>
      <c r="DL2">
        <f>((4/15)*100)</f>
        <v>26.666666666666668</v>
      </c>
      <c r="DM2">
        <f>((3/15)*100)</f>
        <v>20</v>
      </c>
      <c r="DN2">
        <f>((0/15)*100)</f>
        <v>0</v>
      </c>
      <c r="DP2">
        <f>((17/35)*100)</f>
        <v>48.571428571428569</v>
      </c>
      <c r="DQ2">
        <f>((0/35)*100)</f>
        <v>0</v>
      </c>
      <c r="DR2">
        <f>((12/35)*100)</f>
        <v>34.285714285714285</v>
      </c>
      <c r="DS2">
        <f>((20/27)*100)</f>
        <v>74.074074074074076</v>
      </c>
      <c r="DT2">
        <f>((0/27)*100)</f>
        <v>0</v>
      </c>
      <c r="DU2">
        <f>((22/27)*100)</f>
        <v>81.481481481481481</v>
      </c>
      <c r="DV2">
        <f>((28/37)*100)</f>
        <v>75.675675675675677</v>
      </c>
      <c r="DW2">
        <f>((21/37)*100)</f>
        <v>56.756756756756758</v>
      </c>
      <c r="DX2">
        <f>((22/37)*100)</f>
        <v>59.45945945945946</v>
      </c>
      <c r="DY2">
        <f>((28/35)*100)</f>
        <v>80</v>
      </c>
      <c r="DZ2">
        <f>((22/35)*100)</f>
        <v>62.857142857142854</v>
      </c>
      <c r="EA2">
        <f>((13/35)*100)</f>
        <v>37.142857142857146</v>
      </c>
    </row>
    <row r="3" spans="1:131" x14ac:dyDescent="0.25">
      <c r="A3">
        <v>229.16844499999999</v>
      </c>
      <c r="B3">
        <v>7.0871839999999997</v>
      </c>
      <c r="C3">
        <v>224.207176</v>
      </c>
      <c r="D3">
        <v>8.1186849999999993</v>
      </c>
      <c r="E3">
        <v>224.84480099999999</v>
      </c>
      <c r="F3">
        <v>3.397208</v>
      </c>
      <c r="G3">
        <v>233.18027599999999</v>
      </c>
      <c r="H3">
        <v>7.8424649999999998</v>
      </c>
      <c r="K3">
        <f>(9/200)</f>
        <v>4.4999999999999998E-2</v>
      </c>
      <c r="L3">
        <f>(11/200)</f>
        <v>5.5E-2</v>
      </c>
      <c r="M3" s="1">
        <f>(16/200)</f>
        <v>0.08</v>
      </c>
      <c r="N3" s="1">
        <f>(17/200)</f>
        <v>8.5000000000000006E-2</v>
      </c>
      <c r="P3">
        <f>(27/200)</f>
        <v>0.13500000000000001</v>
      </c>
      <c r="Q3">
        <f>(24/200)</f>
        <v>0.12</v>
      </c>
      <c r="R3">
        <f>(26/200)</f>
        <v>0.13</v>
      </c>
      <c r="S3">
        <f>(25/200)</f>
        <v>0.125</v>
      </c>
      <c r="U3">
        <f>0.045+0.135</f>
        <v>0.18</v>
      </c>
      <c r="V3">
        <f>0.055+0.12</f>
        <v>0.17499999999999999</v>
      </c>
      <c r="W3" s="1">
        <f>0.08+0.13</f>
        <v>0.21000000000000002</v>
      </c>
      <c r="X3" s="1">
        <f>0.085+0.125</f>
        <v>0.21000000000000002</v>
      </c>
      <c r="Z3">
        <f>SQRT((ABS($A$4-$A$3)^2+(ABS($B$4-$B$3)^2)))</f>
        <v>9.7427841489211282</v>
      </c>
      <c r="AA3">
        <f>SQRT((ABS($C$4-$C$3)^2+(ABS($D$4-$D$3)^2)))</f>
        <v>9.9280664547919582</v>
      </c>
      <c r="AB3" s="1">
        <f>SQRT((ABS($E$4-$E$3)^2+(ABS($F$4-$F$3)^2)))</f>
        <v>10.11590420945813</v>
      </c>
      <c r="AC3" s="1">
        <f>SQRT((ABS($G$4-$G$3)^2+(ABS($H$4-$H$3)^2)))</f>
        <v>16.339980566862032</v>
      </c>
      <c r="AJ3">
        <f>1/0.18</f>
        <v>5.5555555555555554</v>
      </c>
      <c r="AK3">
        <f>1/0.175</f>
        <v>5.7142857142857144</v>
      </c>
      <c r="AL3" s="1">
        <f>1/0.21</f>
        <v>4.7619047619047619</v>
      </c>
      <c r="AM3" s="1">
        <f>1/0.21</f>
        <v>4.7619047619047619</v>
      </c>
      <c r="AO3">
        <f>$Z3/$U3</f>
        <v>54.126578605117381</v>
      </c>
      <c r="AP3">
        <f>$AA3/$V3</f>
        <v>56.731808313096906</v>
      </c>
      <c r="AQ3" s="1">
        <f>$AB3/$W3</f>
        <v>48.170972425991089</v>
      </c>
      <c r="AR3" s="1">
        <f>$AC3/$X3</f>
        <v>77.809431270771569</v>
      </c>
      <c r="AT3" t="s">
        <v>307</v>
      </c>
      <c r="AV3">
        <f>((0.045/0.18)*100)</f>
        <v>25</v>
      </c>
      <c r="AW3">
        <f>((0.055/0.175)*100)</f>
        <v>31.428571428571434</v>
      </c>
      <c r="AX3" s="1">
        <f>((0.08/0.21)*100)</f>
        <v>38.095238095238102</v>
      </c>
      <c r="AY3" s="1">
        <f>((0.085/0.21)*100)</f>
        <v>40.476190476190482</v>
      </c>
      <c r="BA3">
        <f>((0.135/0.18)*100)</f>
        <v>75.000000000000014</v>
      </c>
      <c r="BB3">
        <f>((0.12/0.175)*100)</f>
        <v>68.571428571428569</v>
      </c>
      <c r="BC3" s="1">
        <f>((0.13/0.21)*100)</f>
        <v>61.904761904761905</v>
      </c>
      <c r="BD3" s="1">
        <f>((0.125/0.21)*100)</f>
        <v>59.523809523809526</v>
      </c>
      <c r="BF3">
        <f>ABS($B$3-$D$3)</f>
        <v>1.0315009999999996</v>
      </c>
      <c r="BG3">
        <f>ABS($F$3-$H$3)</f>
        <v>4.4452569999999998</v>
      </c>
      <c r="BL3">
        <f>SQRT((ABS($A$3-$E$2)^2+(ABS($B$3-$F$2)^2)))</f>
        <v>11.41220285278685</v>
      </c>
      <c r="BM3">
        <f>SQRT((ABS($C$3-$G$3)^2+(ABS($D$3-$H$3)^2)))</f>
        <v>8.9773504497930663</v>
      </c>
      <c r="BO3">
        <f>SQRT((ABS($A$3-$G$3)^2+(ABS($B$3-$H$3)^2)))</f>
        <v>4.0823078474708403</v>
      </c>
      <c r="BP3">
        <f>SQRT((ABS($C$3-$E$3)^2+(ABS($D$3-$F$3)^2)))</f>
        <v>4.764337383325616</v>
      </c>
      <c r="BR3">
        <f>DEGREES(ACOS((8.70843845049874^2+10.1159042094581^2-2.63367677512408^2)/(2*8.70843845049874*10.1159042094581)))</f>
        <v>13.620968782354689</v>
      </c>
      <c r="BS3">
        <f>DEGREES(ACOS((9.44671653389018^2+16.339980566862^2-8.70843845049874^2)/(2*9.44671653389018*16.339980566862)))</f>
        <v>24.733116047085982</v>
      </c>
      <c r="BU3">
        <v>9</v>
      </c>
      <c r="BV3">
        <v>0</v>
      </c>
      <c r="BW3">
        <v>0</v>
      </c>
      <c r="BX3">
        <v>4</v>
      </c>
      <c r="BY3">
        <v>11</v>
      </c>
      <c r="BZ3">
        <v>0</v>
      </c>
      <c r="CA3">
        <v>9</v>
      </c>
      <c r="CB3">
        <v>0</v>
      </c>
      <c r="CC3">
        <v>16</v>
      </c>
      <c r="CD3">
        <v>0</v>
      </c>
      <c r="CE3">
        <v>8</v>
      </c>
      <c r="CF3">
        <v>0</v>
      </c>
      <c r="CG3">
        <v>17</v>
      </c>
      <c r="CH3">
        <v>12</v>
      </c>
      <c r="CI3">
        <v>0</v>
      </c>
      <c r="CJ3">
        <v>0</v>
      </c>
      <c r="CL3">
        <v>27</v>
      </c>
      <c r="CM3">
        <v>11</v>
      </c>
      <c r="CN3">
        <v>24</v>
      </c>
      <c r="CO3">
        <v>16</v>
      </c>
      <c r="CP3">
        <v>24</v>
      </c>
      <c r="CQ3">
        <v>15</v>
      </c>
      <c r="CR3">
        <v>21</v>
      </c>
      <c r="CS3">
        <v>12</v>
      </c>
      <c r="CT3">
        <v>26</v>
      </c>
      <c r="CU3">
        <v>14</v>
      </c>
      <c r="CV3">
        <v>23</v>
      </c>
      <c r="CW3">
        <v>9</v>
      </c>
      <c r="CX3">
        <v>25</v>
      </c>
      <c r="CY3">
        <v>20</v>
      </c>
      <c r="CZ3">
        <v>14</v>
      </c>
      <c r="DA3">
        <v>13</v>
      </c>
      <c r="DC3">
        <f>((0/9)*100)</f>
        <v>0</v>
      </c>
      <c r="DD3">
        <f>((0/9)*100)</f>
        <v>0</v>
      </c>
      <c r="DE3">
        <f>((4/9)*100)</f>
        <v>44.444444444444443</v>
      </c>
      <c r="DF3">
        <f>((0/11)*100)</f>
        <v>0</v>
      </c>
      <c r="DG3">
        <f>((9/11)*100)</f>
        <v>81.818181818181827</v>
      </c>
      <c r="DH3">
        <f>((0/11)*100)</f>
        <v>0</v>
      </c>
      <c r="DI3">
        <f>((0/16)*100)</f>
        <v>0</v>
      </c>
      <c r="DJ3">
        <f>((8/16)*100)</f>
        <v>50</v>
      </c>
      <c r="DK3">
        <f>((0/16)*100)</f>
        <v>0</v>
      </c>
      <c r="DL3">
        <f>((12/17)*100)</f>
        <v>70.588235294117652</v>
      </c>
      <c r="DM3">
        <f>((0/17)*100)</f>
        <v>0</v>
      </c>
      <c r="DN3">
        <f>((0/17)*100)</f>
        <v>0</v>
      </c>
      <c r="DP3">
        <f>((11/27)*100)</f>
        <v>40.74074074074074</v>
      </c>
      <c r="DQ3">
        <f>((24/27)*100)</f>
        <v>88.888888888888886</v>
      </c>
      <c r="DR3">
        <f>((16/27)*100)</f>
        <v>59.259259259259252</v>
      </c>
      <c r="DS3">
        <f>((15/24)*100)</f>
        <v>62.5</v>
      </c>
      <c r="DT3">
        <f>((21/24)*100)</f>
        <v>87.5</v>
      </c>
      <c r="DU3">
        <f>((12/24)*100)</f>
        <v>50</v>
      </c>
      <c r="DV3">
        <f>((14/26)*100)</f>
        <v>53.846153846153847</v>
      </c>
      <c r="DW3">
        <f>((23/26)*100)</f>
        <v>88.461538461538453</v>
      </c>
      <c r="DX3">
        <f>((9/26)*100)</f>
        <v>34.615384615384613</v>
      </c>
      <c r="DY3">
        <f>((20/25)*100)</f>
        <v>80</v>
      </c>
      <c r="DZ3">
        <f>((14/25)*100)</f>
        <v>56.000000000000007</v>
      </c>
      <c r="EA3">
        <f>((13/25)*100)</f>
        <v>52</v>
      </c>
    </row>
    <row r="4" spans="1:131" x14ac:dyDescent="0.25">
      <c r="A4">
        <v>219.593783</v>
      </c>
      <c r="B4">
        <v>5.2850489999999999</v>
      </c>
      <c r="C4">
        <v>214.28099699999999</v>
      </c>
      <c r="D4">
        <v>7.925103</v>
      </c>
      <c r="E4" s="1">
        <v>214.883599</v>
      </c>
      <c r="F4" s="1">
        <v>5.1595849999999999</v>
      </c>
      <c r="G4" s="1">
        <v>216.868011</v>
      </c>
      <c r="H4" s="1">
        <v>6.8911629999999997</v>
      </c>
      <c r="K4">
        <f>(12/200)</f>
        <v>0.06</v>
      </c>
      <c r="L4">
        <f>(9/200)</f>
        <v>4.4999999999999998E-2</v>
      </c>
      <c r="M4" s="1">
        <f>(13/200)</f>
        <v>6.5000000000000002E-2</v>
      </c>
      <c r="N4" s="1">
        <f>(15/200)</f>
        <v>7.4999999999999997E-2</v>
      </c>
      <c r="P4">
        <f>(23/200)</f>
        <v>0.115</v>
      </c>
      <c r="Q4">
        <f>(23/200)</f>
        <v>0.115</v>
      </c>
      <c r="R4" s="1">
        <f>(36/200)</f>
        <v>0.18</v>
      </c>
      <c r="S4" s="1">
        <f>(28/200)</f>
        <v>0.14000000000000001</v>
      </c>
      <c r="U4">
        <f>0.06+0.115</f>
        <v>0.17499999999999999</v>
      </c>
      <c r="V4">
        <f>0.045+0.115</f>
        <v>0.16</v>
      </c>
      <c r="W4" s="1">
        <f>0.065+0.18</f>
        <v>0.245</v>
      </c>
      <c r="X4" s="1">
        <f>0.075+0.14</f>
        <v>0.21500000000000002</v>
      </c>
      <c r="Z4">
        <f>SQRT((ABS($A$5-$A$4)^2+(ABS($B$5-$B$4)^2)))</f>
        <v>12.096616407489574</v>
      </c>
      <c r="AA4">
        <f>SQRT((ABS($C$5-$C$4)^2+(ABS($D$5-$D$4)^2)))</f>
        <v>9.4901136226745866</v>
      </c>
      <c r="AB4" s="1">
        <f>SQRT((ABS($E$5-$E$4)^2+(ABS($F$5-$F$4)^2)))</f>
        <v>10.990637819163421</v>
      </c>
      <c r="AC4" s="1">
        <f>SQRT((ABS($G$5-$G$4)^2+(ABS($H$5-$H$4)^2)))</f>
        <v>7.0533498665800671</v>
      </c>
      <c r="AJ4">
        <f>1/0.175</f>
        <v>5.7142857142857144</v>
      </c>
      <c r="AK4">
        <f>1/0.16</f>
        <v>6.25</v>
      </c>
      <c r="AL4" s="1">
        <f>1/0.245</f>
        <v>4.0816326530612246</v>
      </c>
      <c r="AM4" s="1">
        <f>1/0.215</f>
        <v>4.6511627906976747</v>
      </c>
      <c r="AO4">
        <f>$Z4/$U4</f>
        <v>69.123522328511854</v>
      </c>
      <c r="AP4">
        <f>$AA4/$V4</f>
        <v>59.313210141716162</v>
      </c>
      <c r="AQ4" s="1">
        <f>$AB4/$W4</f>
        <v>44.859746200667026</v>
      </c>
      <c r="AR4" s="1">
        <f>$AC4/$X4</f>
        <v>32.806278449209614</v>
      </c>
      <c r="AT4">
        <f>SUM(Z:AC)</f>
        <v>2520.4325489726411</v>
      </c>
      <c r="AV4">
        <f>((0.06/0.175)*100)</f>
        <v>34.285714285714285</v>
      </c>
      <c r="AW4">
        <f>((0.045/0.16)*100)</f>
        <v>28.125</v>
      </c>
      <c r="AX4" s="1">
        <f>((0.065/0.245)*100)</f>
        <v>26.530612244897959</v>
      </c>
      <c r="AY4" s="1">
        <f>((0.075/0.215)*100)</f>
        <v>34.883720930232556</v>
      </c>
      <c r="BA4">
        <f>((0.115/0.175)*100)</f>
        <v>65.714285714285722</v>
      </c>
      <c r="BB4">
        <f>((0.115/0.16)*100)</f>
        <v>71.875</v>
      </c>
      <c r="BC4" s="1">
        <f>((0.18/0.245)*100)</f>
        <v>73.469387755102048</v>
      </c>
      <c r="BD4" s="1">
        <f>((0.14/0.215)*100)</f>
        <v>65.116279069767444</v>
      </c>
      <c r="BF4">
        <f>ABS($B$4-$D$4)</f>
        <v>2.6400540000000001</v>
      </c>
      <c r="BG4" s="1">
        <f>ABS($F$4-$H$4)</f>
        <v>1.7315779999999998</v>
      </c>
      <c r="BL4" s="1">
        <f>SQRT((ABS($A$4-$E$3)^2+(ABS($B$4-$F$3)^2)))</f>
        <v>5.5800657413335975</v>
      </c>
      <c r="BM4" s="1">
        <f>SQRT((ABS($C$4-$G$4)^2+(ABS($D$4-$H$4)^2)))</f>
        <v>2.7859779898262036</v>
      </c>
      <c r="BO4" s="1">
        <f>SQRT((ABS($A$4-$G$4)^2+(ABS($B$4-$H$4)^2)))</f>
        <v>3.1637691409108903</v>
      </c>
      <c r="BP4" s="1">
        <f>SQRT((ABS($C$4-$E$4)^2+(ABS($D$4-$F$4)^2)))</f>
        <v>2.8304096839023187</v>
      </c>
      <c r="BR4">
        <f>DEGREES(ACOS((5.65310716964194^2+10.9906378191634^2-6.78031215252233^2)/(2*5.65310716964194*10.9906378191634)))</f>
        <v>30.761620200746933</v>
      </c>
      <c r="BS4">
        <f>DEGREES(ACOS((2.63367677512408^2+7.05334986658007^2-5.65310716964194^2)/(2*2.63367677512408*7.05334986658007)))</f>
        <v>48.272286182180196</v>
      </c>
      <c r="BU4">
        <v>12</v>
      </c>
      <c r="BV4">
        <v>0</v>
      </c>
      <c r="BW4">
        <v>0</v>
      </c>
      <c r="BX4">
        <v>12</v>
      </c>
      <c r="BY4">
        <v>9</v>
      </c>
      <c r="BZ4">
        <v>0</v>
      </c>
      <c r="CA4">
        <v>8</v>
      </c>
      <c r="CB4">
        <v>0</v>
      </c>
      <c r="CC4">
        <v>13</v>
      </c>
      <c r="CD4">
        <v>0</v>
      </c>
      <c r="CE4">
        <v>6</v>
      </c>
      <c r="CF4">
        <v>0</v>
      </c>
      <c r="CG4">
        <v>15</v>
      </c>
      <c r="CH4">
        <v>9</v>
      </c>
      <c r="CI4">
        <v>0</v>
      </c>
      <c r="CJ4">
        <v>0</v>
      </c>
      <c r="CL4">
        <v>23</v>
      </c>
      <c r="CM4">
        <v>12</v>
      </c>
      <c r="CN4">
        <v>11</v>
      </c>
      <c r="CO4">
        <v>20</v>
      </c>
      <c r="CP4">
        <v>23</v>
      </c>
      <c r="CQ4">
        <v>11</v>
      </c>
      <c r="CR4">
        <v>23</v>
      </c>
      <c r="CS4">
        <v>6</v>
      </c>
      <c r="CT4">
        <v>36</v>
      </c>
      <c r="CU4">
        <v>27</v>
      </c>
      <c r="CV4">
        <v>29</v>
      </c>
      <c r="CW4">
        <v>21</v>
      </c>
      <c r="CX4">
        <v>28</v>
      </c>
      <c r="CY4">
        <v>28</v>
      </c>
      <c r="CZ4">
        <v>19</v>
      </c>
      <c r="DA4">
        <v>12</v>
      </c>
      <c r="DC4">
        <f>((0/12)*100)</f>
        <v>0</v>
      </c>
      <c r="DD4">
        <f>((0/12)*100)</f>
        <v>0</v>
      </c>
      <c r="DE4">
        <f>((12/12)*100)</f>
        <v>100</v>
      </c>
      <c r="DF4">
        <f>((0/9)*100)</f>
        <v>0</v>
      </c>
      <c r="DG4">
        <f>((8/9)*100)</f>
        <v>88.888888888888886</v>
      </c>
      <c r="DH4">
        <f>((0/9)*100)</f>
        <v>0</v>
      </c>
      <c r="DI4">
        <f>((0/13)*100)</f>
        <v>0</v>
      </c>
      <c r="DJ4">
        <f>((6/13)*100)</f>
        <v>46.153846153846153</v>
      </c>
      <c r="DK4">
        <f>((0/13)*100)</f>
        <v>0</v>
      </c>
      <c r="DL4">
        <f>((9/15)*100)</f>
        <v>60</v>
      </c>
      <c r="DM4">
        <f>((0/15)*100)</f>
        <v>0</v>
      </c>
      <c r="DN4">
        <f>((0/15)*100)</f>
        <v>0</v>
      </c>
      <c r="DP4">
        <f>((12/23)*100)</f>
        <v>52.173913043478258</v>
      </c>
      <c r="DQ4">
        <f>((11/23)*100)</f>
        <v>47.826086956521742</v>
      </c>
      <c r="DR4">
        <f>((20/23)*100)</f>
        <v>86.956521739130437</v>
      </c>
      <c r="DS4">
        <f>((11/23)*100)</f>
        <v>47.826086956521742</v>
      </c>
      <c r="DT4">
        <f>((23/23)*100)</f>
        <v>100</v>
      </c>
      <c r="DU4">
        <f>((6/23)*100)</f>
        <v>26.086956521739129</v>
      </c>
      <c r="DV4">
        <f>((27/36)*100)</f>
        <v>75</v>
      </c>
      <c r="DW4">
        <f>((29/36)*100)</f>
        <v>80.555555555555557</v>
      </c>
      <c r="DX4">
        <f>((21/36)*100)</f>
        <v>58.333333333333336</v>
      </c>
      <c r="DY4">
        <f>((28/28)*100)</f>
        <v>100</v>
      </c>
      <c r="DZ4">
        <f>((19/28)*100)</f>
        <v>67.857142857142861</v>
      </c>
      <c r="EA4">
        <f>((12/28)*100)</f>
        <v>42.857142857142854</v>
      </c>
    </row>
    <row r="5" spans="1:131" x14ac:dyDescent="0.25">
      <c r="A5">
        <v>207.511222</v>
      </c>
      <c r="B5">
        <v>4.7020840000000002</v>
      </c>
      <c r="C5">
        <v>204.834182</v>
      </c>
      <c r="D5">
        <v>8.8306100000000001</v>
      </c>
      <c r="E5">
        <v>203.91064399999999</v>
      </c>
      <c r="F5">
        <v>4.5363850000000001</v>
      </c>
      <c r="G5">
        <v>209.86973499999999</v>
      </c>
      <c r="H5">
        <v>7.7708659999999998</v>
      </c>
      <c r="K5">
        <f>(9/200)</f>
        <v>4.4999999999999998E-2</v>
      </c>
      <c r="L5">
        <f>(13/200)</f>
        <v>6.5000000000000002E-2</v>
      </c>
      <c r="M5" s="1">
        <f>(14/200)</f>
        <v>7.0000000000000007E-2</v>
      </c>
      <c r="N5">
        <f>(10/200)</f>
        <v>0.05</v>
      </c>
      <c r="P5">
        <f>(30/200)</f>
        <v>0.15</v>
      </c>
      <c r="Q5">
        <f>(37/200)</f>
        <v>0.185</v>
      </c>
      <c r="R5">
        <f>(33/200)</f>
        <v>0.16500000000000001</v>
      </c>
      <c r="S5">
        <f>(41/200)</f>
        <v>0.20499999999999999</v>
      </c>
      <c r="U5">
        <f>0.045+0.15</f>
        <v>0.19500000000000001</v>
      </c>
      <c r="V5">
        <f>0.065+0.185</f>
        <v>0.25</v>
      </c>
      <c r="W5" s="1">
        <f>0.07+0.165</f>
        <v>0.23500000000000001</v>
      </c>
      <c r="X5">
        <f>0.05+0.205</f>
        <v>0.255</v>
      </c>
      <c r="Z5">
        <f>SQRT((ABS($A$6-$A$5)^2+(ABS($B$6-$B$5)^2)))</f>
        <v>7.8816303694660066</v>
      </c>
      <c r="AA5">
        <f>SQRT((ABS($C$6-$C$5)^2+(ABS($D$6-$D$5)^2)))</f>
        <v>10.696808331885959</v>
      </c>
      <c r="AB5" s="1">
        <f>SQRT((ABS($E$6-$E$5)^2+(ABS($F$6-$F$5)^2)))</f>
        <v>14.469726766824046</v>
      </c>
      <c r="AC5">
        <f>SQRT((ABS($G$6-$G$5)^2+(ABS($H$6-$H$5)^2)))</f>
        <v>12.394027954693216</v>
      </c>
      <c r="AJ5">
        <f>1/0.195</f>
        <v>5.1282051282051277</v>
      </c>
      <c r="AK5">
        <f>1/0.25</f>
        <v>4</v>
      </c>
      <c r="AL5" s="1">
        <f>1/0.235</f>
        <v>4.2553191489361701</v>
      </c>
      <c r="AM5">
        <f>1/0.255</f>
        <v>3.9215686274509802</v>
      </c>
      <c r="AO5">
        <f>$Z5/$U5</f>
        <v>40.418617279312855</v>
      </c>
      <c r="AP5">
        <f>$AA5/$V5</f>
        <v>42.787233327543838</v>
      </c>
      <c r="AQ5" s="1">
        <f>$AB5/$W5</f>
        <v>61.573305390740614</v>
      </c>
      <c r="AR5">
        <f>$AC5/$X5</f>
        <v>48.604031194875354</v>
      </c>
      <c r="AT5" t="s">
        <v>308</v>
      </c>
      <c r="AV5">
        <f>((0.045/0.195)*100)</f>
        <v>23.076923076923077</v>
      </c>
      <c r="AW5">
        <f>((0.065/0.25)*100)</f>
        <v>26</v>
      </c>
      <c r="AX5" s="1">
        <f>((0.07/0.235)*100)</f>
        <v>29.787234042553195</v>
      </c>
      <c r="AY5">
        <f>((0.05/0.255)*100)</f>
        <v>19.607843137254903</v>
      </c>
      <c r="BA5">
        <f>((0.15/0.195)*100)</f>
        <v>76.92307692307692</v>
      </c>
      <c r="BB5">
        <f>((0.185/0.25)*100)</f>
        <v>74</v>
      </c>
      <c r="BC5" s="1">
        <f>((0.165/0.235)*100)</f>
        <v>70.21276595744682</v>
      </c>
      <c r="BD5">
        <f>((0.205/0.255)*100)</f>
        <v>80.392156862745097</v>
      </c>
      <c r="BF5">
        <f>ABS($B$5-$D$5)</f>
        <v>4.1285259999999999</v>
      </c>
      <c r="BG5">
        <f>ABS($F$5-$H$5)</f>
        <v>3.2344809999999997</v>
      </c>
      <c r="BL5">
        <f>SQRT((ABS($A$5-$E$4)^2+(ABS($B$5-$F$4)^2)))</f>
        <v>7.3865587248142823</v>
      </c>
      <c r="BM5">
        <f>SQRT((ABS($C$5-$G$5)^2+(ABS($D$5-$H$5)^2)))</f>
        <v>5.1458576895737149</v>
      </c>
      <c r="BO5">
        <f>SQRT((ABS($A$5-$G$5)^2+(ABS($B$5-$H$5)^2)))</f>
        <v>3.8704013402608441</v>
      </c>
      <c r="BP5">
        <f>SQRT((ABS($C$5-$E$5)^2+(ABS($D$5-$F$5)^2)))</f>
        <v>4.3924128663035553</v>
      </c>
      <c r="BR5">
        <f>DEGREES(ACOS((7.66891136567172^2+14.4697267668241^2-8.86057250555404^2)/(2*7.66891136567172*14.4697267668241)))</f>
        <v>31.279175231064226</v>
      </c>
      <c r="BS5">
        <f>DEGREES(ACOS((6.78031215252233^2+12.3940279546932^2-7.66891136567172^2)/(2*6.78031215252233*12.3940279546932)))</f>
        <v>33.114765731164425</v>
      </c>
      <c r="BU5">
        <v>9</v>
      </c>
      <c r="BV5">
        <v>0</v>
      </c>
      <c r="BW5">
        <v>0</v>
      </c>
      <c r="BX5">
        <v>9</v>
      </c>
      <c r="BY5">
        <v>13</v>
      </c>
      <c r="BZ5">
        <v>0</v>
      </c>
      <c r="CA5">
        <v>6</v>
      </c>
      <c r="CB5">
        <v>0</v>
      </c>
      <c r="CC5">
        <v>14</v>
      </c>
      <c r="CD5">
        <v>8</v>
      </c>
      <c r="CE5">
        <v>0</v>
      </c>
      <c r="CF5">
        <v>0</v>
      </c>
      <c r="CG5">
        <v>10</v>
      </c>
      <c r="CH5">
        <v>1</v>
      </c>
      <c r="CI5">
        <v>3</v>
      </c>
      <c r="CJ5">
        <v>0</v>
      </c>
      <c r="CL5">
        <v>30</v>
      </c>
      <c r="CM5">
        <v>21</v>
      </c>
      <c r="CN5">
        <v>14</v>
      </c>
      <c r="CO5">
        <v>28</v>
      </c>
      <c r="CP5">
        <v>37</v>
      </c>
      <c r="CQ5">
        <v>28</v>
      </c>
      <c r="CR5">
        <v>29</v>
      </c>
      <c r="CS5">
        <v>22</v>
      </c>
      <c r="CT5">
        <v>33</v>
      </c>
      <c r="CU5">
        <v>19</v>
      </c>
      <c r="CV5">
        <v>22</v>
      </c>
      <c r="CW5">
        <v>23</v>
      </c>
      <c r="CX5">
        <v>41</v>
      </c>
      <c r="CY5">
        <v>28</v>
      </c>
      <c r="CZ5">
        <v>28</v>
      </c>
      <c r="DA5">
        <v>28</v>
      </c>
      <c r="DC5">
        <f>((0/9)*100)</f>
        <v>0</v>
      </c>
      <c r="DD5">
        <f>((0/9)*100)</f>
        <v>0</v>
      </c>
      <c r="DE5">
        <f>((9/9)*100)</f>
        <v>100</v>
      </c>
      <c r="DF5">
        <f>((0/13)*100)</f>
        <v>0</v>
      </c>
      <c r="DG5">
        <f>((6/13)*100)</f>
        <v>46.153846153846153</v>
      </c>
      <c r="DH5">
        <f>((0/13)*100)</f>
        <v>0</v>
      </c>
      <c r="DI5">
        <f>((8/14)*100)</f>
        <v>57.142857142857139</v>
      </c>
      <c r="DJ5">
        <f>((0/14)*100)</f>
        <v>0</v>
      </c>
      <c r="DK5">
        <f>((0/14)*100)</f>
        <v>0</v>
      </c>
      <c r="DL5">
        <f>((1/10)*100)</f>
        <v>10</v>
      </c>
      <c r="DM5">
        <f>((3/10)*100)</f>
        <v>30</v>
      </c>
      <c r="DN5">
        <f>((0/10)*100)</f>
        <v>0</v>
      </c>
      <c r="DP5">
        <f>((21/30)*100)</f>
        <v>70</v>
      </c>
      <c r="DQ5">
        <f>((14/30)*100)</f>
        <v>46.666666666666664</v>
      </c>
      <c r="DR5">
        <f>((28/30)*100)</f>
        <v>93.333333333333329</v>
      </c>
      <c r="DS5">
        <f>((28/37)*100)</f>
        <v>75.675675675675677</v>
      </c>
      <c r="DT5">
        <f>((29/37)*100)</f>
        <v>78.378378378378372</v>
      </c>
      <c r="DU5">
        <f>((22/37)*100)</f>
        <v>59.45945945945946</v>
      </c>
      <c r="DV5">
        <f>((19/33)*100)</f>
        <v>57.575757575757578</v>
      </c>
      <c r="DW5">
        <f>((22/33)*100)</f>
        <v>66.666666666666657</v>
      </c>
      <c r="DX5">
        <f>((23/33)*100)</f>
        <v>69.696969696969703</v>
      </c>
      <c r="DY5">
        <f>((28/41)*100)</f>
        <v>68.292682926829272</v>
      </c>
      <c r="DZ5">
        <f>((28/41)*100)</f>
        <v>68.292682926829272</v>
      </c>
      <c r="EA5">
        <f>((28/41)*100)</f>
        <v>68.292682926829272</v>
      </c>
    </row>
    <row r="6" spans="1:131" x14ac:dyDescent="0.25">
      <c r="A6">
        <v>199.84282200000001</v>
      </c>
      <c r="B6">
        <v>6.5230009999999998</v>
      </c>
      <c r="C6">
        <v>194.144271</v>
      </c>
      <c r="D6">
        <v>9.2146819999999998</v>
      </c>
      <c r="E6" s="1">
        <v>189.45183500000002</v>
      </c>
      <c r="F6" s="1">
        <v>5.0983770000000002</v>
      </c>
      <c r="G6">
        <v>197.51602099999999</v>
      </c>
      <c r="H6">
        <v>8.7697050000000001</v>
      </c>
      <c r="K6">
        <f>(14/200)</f>
        <v>7.0000000000000007E-2</v>
      </c>
      <c r="L6">
        <f>(11/200)</f>
        <v>5.5E-2</v>
      </c>
      <c r="M6" s="1">
        <f>(17/200)</f>
        <v>8.5000000000000006E-2</v>
      </c>
      <c r="N6">
        <f>(13/200)</f>
        <v>6.5000000000000002E-2</v>
      </c>
      <c r="P6">
        <f>(34/200)</f>
        <v>0.17</v>
      </c>
      <c r="Q6">
        <f>(28/200)</f>
        <v>0.14000000000000001</v>
      </c>
      <c r="R6" s="1">
        <f>(24/200)</f>
        <v>0.12</v>
      </c>
      <c r="S6">
        <f>(28/200)</f>
        <v>0.14000000000000001</v>
      </c>
      <c r="U6">
        <f>0.07+0.17</f>
        <v>0.24000000000000002</v>
      </c>
      <c r="V6">
        <f>0.055+0.14</f>
        <v>0.19500000000000001</v>
      </c>
      <c r="W6" s="1">
        <f>0.085+0.12</f>
        <v>0.20500000000000002</v>
      </c>
      <c r="X6">
        <f>0.065+0.14</f>
        <v>0.20500000000000002</v>
      </c>
      <c r="Z6">
        <f>SQRT((ABS($A$7-$A$6)^2+(ABS($B$7-$B$6)^2)))</f>
        <v>12.558007534605165</v>
      </c>
      <c r="AA6">
        <f>SQRT((ABS($C$7-$C$6)^2+(ABS($D$7-$D$6)^2)))</f>
        <v>12.762998745727165</v>
      </c>
      <c r="AB6" s="1">
        <f>SQRT((ABS($E$7-$E$6)^2+(ABS($F$7-$F$6)^2)))</f>
        <v>13.466898044646866</v>
      </c>
      <c r="AC6">
        <f>SQRT((ABS($G$7-$G$6)^2+(ABS($H$7-$H$6)^2)))</f>
        <v>15.063232095520872</v>
      </c>
      <c r="AJ6">
        <f>1/0.24</f>
        <v>4.166666666666667</v>
      </c>
      <c r="AK6">
        <f>1/0.195</f>
        <v>5.1282051282051277</v>
      </c>
      <c r="AL6" s="1">
        <f>1/0.205</f>
        <v>4.8780487804878048</v>
      </c>
      <c r="AM6">
        <f>1/0.205</f>
        <v>4.8780487804878048</v>
      </c>
      <c r="AO6">
        <f>$Z6/$U6</f>
        <v>52.325031394188187</v>
      </c>
      <c r="AP6">
        <f>$AA6/$V6</f>
        <v>65.451275619113659</v>
      </c>
      <c r="AQ6" s="1">
        <f>$AB6/$W6</f>
        <v>65.692185583643251</v>
      </c>
      <c r="AR6">
        <f>$AC6/$X6</f>
        <v>73.479180953760348</v>
      </c>
      <c r="AT6">
        <f>SUM(U:X)</f>
        <v>38.944999999999993</v>
      </c>
      <c r="AV6">
        <f>((0.07/0.24)*100)</f>
        <v>29.166666666666668</v>
      </c>
      <c r="AW6">
        <f>((0.055/0.195)*100)</f>
        <v>28.205128205128204</v>
      </c>
      <c r="AX6" s="1">
        <f>((0.085/0.205)*100)</f>
        <v>41.463414634146346</v>
      </c>
      <c r="AY6">
        <f>((0.065/0.205)*100)</f>
        <v>31.707317073170731</v>
      </c>
      <c r="BA6">
        <f>((0.17/0.24)*100)</f>
        <v>70.833333333333343</v>
      </c>
      <c r="BB6">
        <f>((0.14/0.195)*100)</f>
        <v>71.794871794871796</v>
      </c>
      <c r="BC6" s="1">
        <f>((0.12/0.205)*100)</f>
        <v>58.536585365853654</v>
      </c>
      <c r="BD6">
        <f>((0.14/0.205)*100)</f>
        <v>68.292682926829272</v>
      </c>
      <c r="BF6">
        <f>ABS($B$6-$D$6)</f>
        <v>2.691681</v>
      </c>
      <c r="BG6" s="1">
        <f>ABS($F$6-$H$6)</f>
        <v>3.6713279999999999</v>
      </c>
      <c r="BL6" s="1">
        <f>SQRT((ABS($A$6-$E$5)^2+(ABS($B$6-$F$5)^2)))</f>
        <v>4.5270099353922149</v>
      </c>
      <c r="BM6">
        <f>SQRT((ABS($C$6-$G$6)^2+(ABS($D$6-$H$6)^2)))</f>
        <v>3.4009855326109433</v>
      </c>
      <c r="BO6">
        <f>SQRT((ABS($A$6-$G$6)^2+(ABS($B$6-$H$6)^2)))</f>
        <v>3.2344523117858892</v>
      </c>
      <c r="BP6" s="1">
        <f>SQRT((ABS($C$6-$E$6)^2+(ABS($D$6-$F$6)^2)))</f>
        <v>6.242028714057704</v>
      </c>
      <c r="BR6">
        <f>DEGREES(ACOS((7.71026210121355^2+13.4668980446468^2-7.4502951153922^2)/(2*7.71026210121355*13.4668980446468)))</f>
        <v>26.837730568360712</v>
      </c>
      <c r="BS6">
        <f>DEGREES(ACOS((8.86057250555404^2+15.0632320955209^2-7.71026210121355^2)/(2*8.86057250555404*15.0632320955209)))</f>
        <v>22.864985273542224</v>
      </c>
      <c r="BU6">
        <v>14</v>
      </c>
      <c r="BV6">
        <v>0</v>
      </c>
      <c r="BW6">
        <v>0</v>
      </c>
      <c r="BX6">
        <v>1</v>
      </c>
      <c r="BY6">
        <v>11</v>
      </c>
      <c r="BZ6">
        <v>0</v>
      </c>
      <c r="CA6">
        <v>0</v>
      </c>
      <c r="CB6">
        <v>3</v>
      </c>
      <c r="CC6">
        <v>17</v>
      </c>
      <c r="CD6">
        <v>9</v>
      </c>
      <c r="CE6">
        <v>0</v>
      </c>
      <c r="CF6">
        <v>0</v>
      </c>
      <c r="CG6">
        <v>13</v>
      </c>
      <c r="CH6">
        <v>0</v>
      </c>
      <c r="CI6">
        <v>10</v>
      </c>
      <c r="CJ6">
        <v>0</v>
      </c>
      <c r="CL6">
        <v>34</v>
      </c>
      <c r="CM6">
        <v>21</v>
      </c>
      <c r="CN6">
        <v>21</v>
      </c>
      <c r="CO6">
        <v>28</v>
      </c>
      <c r="CP6">
        <v>28</v>
      </c>
      <c r="CQ6">
        <v>14</v>
      </c>
      <c r="CR6">
        <v>21</v>
      </c>
      <c r="CS6">
        <v>21</v>
      </c>
      <c r="CT6">
        <v>24</v>
      </c>
      <c r="CU6">
        <v>21</v>
      </c>
      <c r="CV6">
        <v>13</v>
      </c>
      <c r="CW6">
        <v>11</v>
      </c>
      <c r="CX6">
        <v>28</v>
      </c>
      <c r="CY6">
        <v>17</v>
      </c>
      <c r="CZ6">
        <v>20</v>
      </c>
      <c r="DA6">
        <v>14</v>
      </c>
      <c r="DC6">
        <f>((0/14)*100)</f>
        <v>0</v>
      </c>
      <c r="DD6">
        <f>((0/14)*100)</f>
        <v>0</v>
      </c>
      <c r="DE6">
        <f>((1/14)*100)</f>
        <v>7.1428571428571423</v>
      </c>
      <c r="DF6">
        <f>((0/11)*100)</f>
        <v>0</v>
      </c>
      <c r="DG6">
        <f>((0/11)*100)</f>
        <v>0</v>
      </c>
      <c r="DH6">
        <f>((3/11)*100)</f>
        <v>27.27272727272727</v>
      </c>
      <c r="DI6">
        <f>((9/17)*100)</f>
        <v>52.941176470588239</v>
      </c>
      <c r="DJ6">
        <f>((0/17)*100)</f>
        <v>0</v>
      </c>
      <c r="DK6">
        <f>((0/17)*100)</f>
        <v>0</v>
      </c>
      <c r="DL6">
        <f>((0/13)*100)</f>
        <v>0</v>
      </c>
      <c r="DM6">
        <f>((10/13)*100)</f>
        <v>76.923076923076934</v>
      </c>
      <c r="DN6">
        <f>((0/13)*100)</f>
        <v>0</v>
      </c>
      <c r="DP6">
        <f>((21/34)*100)</f>
        <v>61.764705882352942</v>
      </c>
      <c r="DQ6">
        <f>((21/34)*100)</f>
        <v>61.764705882352942</v>
      </c>
      <c r="DR6">
        <f>((28/34)*100)</f>
        <v>82.35294117647058</v>
      </c>
      <c r="DS6">
        <f>((14/28)*100)</f>
        <v>50</v>
      </c>
      <c r="DT6">
        <f>((21/28)*100)</f>
        <v>75</v>
      </c>
      <c r="DU6">
        <f>((21/28)*100)</f>
        <v>75</v>
      </c>
      <c r="DV6">
        <f>((21/24)*100)</f>
        <v>87.5</v>
      </c>
      <c r="DW6">
        <f>((13/24)*100)</f>
        <v>54.166666666666664</v>
      </c>
      <c r="DX6">
        <f>((11/24)*100)</f>
        <v>45.833333333333329</v>
      </c>
      <c r="DY6">
        <f>((17/28)*100)</f>
        <v>60.714285714285708</v>
      </c>
      <c r="DZ6">
        <f>((20/28)*100)</f>
        <v>71.428571428571431</v>
      </c>
      <c r="EA6">
        <f>((14/28)*100)</f>
        <v>50</v>
      </c>
    </row>
    <row r="7" spans="1:131" x14ac:dyDescent="0.25">
      <c r="A7">
        <v>187.28659400000001</v>
      </c>
      <c r="B7">
        <v>6.7344049999999998</v>
      </c>
      <c r="C7">
        <v>181.434924</v>
      </c>
      <c r="D7">
        <v>8.0456500000000002</v>
      </c>
      <c r="E7" s="1">
        <v>175.992572</v>
      </c>
      <c r="F7" s="1">
        <v>4.644965</v>
      </c>
      <c r="G7">
        <v>182.45875799999999</v>
      </c>
      <c r="H7">
        <v>8.3456860000000006</v>
      </c>
      <c r="K7">
        <f>(11/200)</f>
        <v>5.5E-2</v>
      </c>
      <c r="L7">
        <f>(11/200)</f>
        <v>5.5E-2</v>
      </c>
      <c r="M7" s="1">
        <f>(15/200)</f>
        <v>7.4999999999999997E-2</v>
      </c>
      <c r="N7" s="1">
        <f>(10/200)</f>
        <v>0.05</v>
      </c>
      <c r="P7">
        <f>(24/200)</f>
        <v>0.12</v>
      </c>
      <c r="Q7">
        <f>(23/200)</f>
        <v>0.115</v>
      </c>
      <c r="R7" s="1">
        <f>(25/200)</f>
        <v>0.125</v>
      </c>
      <c r="S7">
        <f>(33/200)</f>
        <v>0.16500000000000001</v>
      </c>
      <c r="U7">
        <f>0.055+0.12</f>
        <v>0.17499999999999999</v>
      </c>
      <c r="V7">
        <f>0.055+0.115</f>
        <v>0.17</v>
      </c>
      <c r="W7" s="1">
        <f>0.075+0.125</f>
        <v>0.2</v>
      </c>
      <c r="X7" s="1">
        <f>0.05+0.165</f>
        <v>0.21500000000000002</v>
      </c>
      <c r="Z7">
        <f>SQRT((ABS($A$8-$A$7)^2+(ABS($B$8-$B$7)^2)))</f>
        <v>12.684428324300509</v>
      </c>
      <c r="AA7">
        <f>SQRT((ABS($C$8-$C$7)^2+(ABS($D$8-$D$7)^2)))</f>
        <v>11.8768830872799</v>
      </c>
      <c r="AB7" s="1">
        <f>SQRT((ABS($E$8-$E$7)^2+(ABS($F$8-$F$7)^2)))</f>
        <v>11.866507495814629</v>
      </c>
      <c r="AC7" s="1">
        <f>SQRT((ABS($G$8-$G$7)^2+(ABS($H$8-$H$7)^2)))</f>
        <v>12.906190235014543</v>
      </c>
      <c r="AJ7">
        <f>1/0.175</f>
        <v>5.7142857142857144</v>
      </c>
      <c r="AK7">
        <f>1/0.17</f>
        <v>5.8823529411764701</v>
      </c>
      <c r="AL7" s="1">
        <f>1/0.2</f>
        <v>5</v>
      </c>
      <c r="AM7" s="1">
        <f>1/0.215</f>
        <v>4.6511627906976747</v>
      </c>
      <c r="AO7">
        <f>$Z7/$U7</f>
        <v>72.482447567431478</v>
      </c>
      <c r="AP7">
        <f>$AA7/$V7</f>
        <v>69.864018160469996</v>
      </c>
      <c r="AQ7" s="1">
        <f>$AB7/$W7</f>
        <v>59.332537479073139</v>
      </c>
      <c r="AR7" s="1">
        <f>$AC7/$X7</f>
        <v>60.028791790765311</v>
      </c>
      <c r="AV7">
        <f>((0.055/0.175)*100)</f>
        <v>31.428571428571434</v>
      </c>
      <c r="AW7">
        <f>((0.055/0.17)*100)</f>
        <v>32.352941176470587</v>
      </c>
      <c r="AX7" s="1">
        <f>((0.075/0.2)*100)</f>
        <v>37.499999999999993</v>
      </c>
      <c r="AY7" s="1">
        <f>((0.05/0.215)*100)</f>
        <v>23.255813953488374</v>
      </c>
      <c r="BA7">
        <f>((0.12/0.175)*100)</f>
        <v>68.571428571428569</v>
      </c>
      <c r="BB7">
        <f>((0.115/0.17)*100)</f>
        <v>67.647058823529406</v>
      </c>
      <c r="BC7" s="1">
        <f>((0.125/0.2)*100)</f>
        <v>62.5</v>
      </c>
      <c r="BD7" s="1">
        <f>((0.165/0.215)*100)</f>
        <v>76.744186046511629</v>
      </c>
      <c r="BF7">
        <f>ABS($B$7-$D$7)</f>
        <v>1.3112450000000004</v>
      </c>
      <c r="BG7" s="1">
        <f>ABS($F$7-$H$7)</f>
        <v>3.7007210000000006</v>
      </c>
      <c r="BL7" s="1">
        <f>SQRT((ABS($A$7-$E$6)^2+(ABS($B$7-$F$6)^2)))</f>
        <v>2.7138268560954724</v>
      </c>
      <c r="BM7">
        <f>SQRT((ABS($C$7-$G$7)^2+(ABS($D$7-$H$7)^2)))</f>
        <v>1.0668915881437941</v>
      </c>
      <c r="BO7">
        <f>SQRT((ABS($A$7-$G$7)^2+(ABS($B$7-$H$7)^2)))</f>
        <v>5.0896195244691116</v>
      </c>
      <c r="BP7" s="1">
        <f>SQRT((ABS($C$7-$E$7)^2+(ABS($D$7-$F$7)^2)))</f>
        <v>6.41746474560858</v>
      </c>
      <c r="BR7">
        <f>DEGREES(ACOS((7.13853013032627^2+11.8665074958146^2-6.06091292516209^2)/(2*7.13853013032627*11.8665074958146)))</f>
        <v>23.777749152428669</v>
      </c>
      <c r="BS7">
        <f>DEGREES(ACOS((7.4502951153922^2+12.9061902350145^2-7.13853013032627^2)/(2*7.4502951153922*12.9061902350145)))</f>
        <v>27.151401046837201</v>
      </c>
      <c r="BU7">
        <v>11</v>
      </c>
      <c r="BV7">
        <v>0</v>
      </c>
      <c r="BW7">
        <v>8</v>
      </c>
      <c r="BX7">
        <v>0</v>
      </c>
      <c r="BY7">
        <v>11</v>
      </c>
      <c r="BZ7">
        <v>0</v>
      </c>
      <c r="CA7">
        <v>0</v>
      </c>
      <c r="CB7">
        <v>10</v>
      </c>
      <c r="CC7">
        <v>15</v>
      </c>
      <c r="CD7">
        <v>6</v>
      </c>
      <c r="CE7">
        <v>0</v>
      </c>
      <c r="CF7">
        <v>0</v>
      </c>
      <c r="CG7">
        <v>10</v>
      </c>
      <c r="CH7">
        <v>0</v>
      </c>
      <c r="CI7">
        <v>4</v>
      </c>
      <c r="CJ7">
        <v>0</v>
      </c>
      <c r="CL7">
        <v>24</v>
      </c>
      <c r="CM7">
        <v>13</v>
      </c>
      <c r="CN7">
        <v>18</v>
      </c>
      <c r="CO7">
        <v>15</v>
      </c>
      <c r="CP7">
        <v>23</v>
      </c>
      <c r="CQ7">
        <v>12</v>
      </c>
      <c r="CR7">
        <v>9</v>
      </c>
      <c r="CS7">
        <v>20</v>
      </c>
      <c r="CT7">
        <v>25</v>
      </c>
      <c r="CU7">
        <v>22</v>
      </c>
      <c r="CV7">
        <v>14</v>
      </c>
      <c r="CW7">
        <v>15</v>
      </c>
      <c r="CX7">
        <v>33</v>
      </c>
      <c r="CY7">
        <v>24</v>
      </c>
      <c r="CZ7">
        <v>25</v>
      </c>
      <c r="DA7">
        <v>16</v>
      </c>
      <c r="DC7">
        <f>((0/11)*100)</f>
        <v>0</v>
      </c>
      <c r="DD7">
        <f>((8/11)*100)</f>
        <v>72.727272727272734</v>
      </c>
      <c r="DE7">
        <f>((0/11)*100)</f>
        <v>0</v>
      </c>
      <c r="DF7">
        <f>((0/11)*100)</f>
        <v>0</v>
      </c>
      <c r="DG7">
        <f>((0/11)*100)</f>
        <v>0</v>
      </c>
      <c r="DH7">
        <f>((10/11)*100)</f>
        <v>90.909090909090907</v>
      </c>
      <c r="DI7">
        <f>((6/15)*100)</f>
        <v>40</v>
      </c>
      <c r="DJ7">
        <f>((0/15)*100)</f>
        <v>0</v>
      </c>
      <c r="DK7">
        <f>((0/15)*100)</f>
        <v>0</v>
      </c>
      <c r="DL7">
        <f>((0/10)*100)</f>
        <v>0</v>
      </c>
      <c r="DM7">
        <f>((4/10)*100)</f>
        <v>40</v>
      </c>
      <c r="DN7">
        <f>((0/10)*100)</f>
        <v>0</v>
      </c>
      <c r="DP7">
        <f>((13/24)*100)</f>
        <v>54.166666666666664</v>
      </c>
      <c r="DQ7">
        <f>((18/24)*100)</f>
        <v>75</v>
      </c>
      <c r="DR7">
        <f>((15/24)*100)</f>
        <v>62.5</v>
      </c>
      <c r="DS7">
        <f>((12/23)*100)</f>
        <v>52.173913043478258</v>
      </c>
      <c r="DT7">
        <f>((9/23)*100)</f>
        <v>39.130434782608695</v>
      </c>
      <c r="DU7">
        <f>((20/23)*100)</f>
        <v>86.956521739130437</v>
      </c>
      <c r="DV7">
        <f>((22/25)*100)</f>
        <v>88</v>
      </c>
      <c r="DW7">
        <f>((14/25)*100)</f>
        <v>56.000000000000007</v>
      </c>
      <c r="DX7">
        <f>((15/25)*100)</f>
        <v>60</v>
      </c>
      <c r="DY7">
        <f>((24/33)*100)</f>
        <v>72.727272727272734</v>
      </c>
      <c r="DZ7">
        <f>((25/33)*100)</f>
        <v>75.757575757575751</v>
      </c>
      <c r="EA7">
        <f>((16/33)*100)</f>
        <v>48.484848484848484</v>
      </c>
    </row>
    <row r="8" spans="1:131" x14ac:dyDescent="0.25">
      <c r="A8">
        <v>174.60324800000001</v>
      </c>
      <c r="B8">
        <v>6.5687059999999997</v>
      </c>
      <c r="C8">
        <v>169.58072800000002</v>
      </c>
      <c r="D8">
        <v>7.3118999999999996</v>
      </c>
      <c r="E8">
        <v>164.133531</v>
      </c>
      <c r="F8">
        <v>5.0658529999999997</v>
      </c>
      <c r="G8" s="1">
        <v>169.566182</v>
      </c>
      <c r="H8" s="1">
        <v>7.7530390000000002</v>
      </c>
      <c r="K8">
        <f>(9/200)</f>
        <v>4.4999999999999998E-2</v>
      </c>
      <c r="L8">
        <f>(11/200)</f>
        <v>5.5E-2</v>
      </c>
      <c r="M8" s="1">
        <f>(21/200)</f>
        <v>0.105</v>
      </c>
      <c r="N8" s="1">
        <f>(13/200)</f>
        <v>6.5000000000000002E-2</v>
      </c>
      <c r="P8">
        <f>(25/200)</f>
        <v>0.125</v>
      </c>
      <c r="Q8">
        <f>(25/200)</f>
        <v>0.125</v>
      </c>
      <c r="R8">
        <f>(27/200)</f>
        <v>0.13500000000000001</v>
      </c>
      <c r="S8" s="1">
        <f>(30/200)</f>
        <v>0.15</v>
      </c>
      <c r="U8">
        <f>0.045+0.125</f>
        <v>0.16999999999999998</v>
      </c>
      <c r="V8">
        <f>0.055+0.125</f>
        <v>0.18</v>
      </c>
      <c r="W8" s="1">
        <f>0.105+0.135</f>
        <v>0.24</v>
      </c>
      <c r="X8" s="1">
        <f>0.065+0.15</f>
        <v>0.215</v>
      </c>
      <c r="Z8">
        <f>SQRT((ABS($A$9-$A$8)^2+(ABS($B$9-$B$8)^2)))</f>
        <v>9.9455078105863102</v>
      </c>
      <c r="AA8">
        <f>SQRT((ABS($C$9-$C$8)^2+(ABS($D$9-$D$8)^2)))</f>
        <v>9.2757001559207719</v>
      </c>
      <c r="AB8" s="1">
        <f>SQRT((ABS($E$9-$E$8)^2+(ABS($F$9-$F$8)^2)))</f>
        <v>10.726030916646341</v>
      </c>
      <c r="AC8" s="1">
        <f>SQRT((ABS($G$9-$G$8)^2+(ABS($H$9-$H$8)^2)))</f>
        <v>11.367792666350162</v>
      </c>
      <c r="AJ8">
        <f>1/0.17</f>
        <v>5.8823529411764701</v>
      </c>
      <c r="AK8">
        <f>1/0.18</f>
        <v>5.5555555555555554</v>
      </c>
      <c r="AL8" s="1">
        <f>1/0.24</f>
        <v>4.166666666666667</v>
      </c>
      <c r="AM8" s="1">
        <f>1/0.215</f>
        <v>4.6511627906976747</v>
      </c>
      <c r="AO8">
        <f>$Z8/$U8</f>
        <v>58.502987121095948</v>
      </c>
      <c r="AP8">
        <f>$AA8/$V8</f>
        <v>51.531667532893181</v>
      </c>
      <c r="AQ8" s="1">
        <f>$AB8/$W8</f>
        <v>44.691795486026422</v>
      </c>
      <c r="AR8" s="1">
        <f>$AC8/$X8</f>
        <v>52.87345426209378</v>
      </c>
      <c r="AV8">
        <f>((0.045/0.17)*100)</f>
        <v>26.470588235294112</v>
      </c>
      <c r="AW8">
        <f>((0.055/0.18)*100)</f>
        <v>30.555555555555557</v>
      </c>
      <c r="AX8" s="1">
        <f>((0.105/0.24)*100)</f>
        <v>43.75</v>
      </c>
      <c r="AY8" s="1">
        <f>((0.065/0.215)*100)</f>
        <v>30.232558139534888</v>
      </c>
      <c r="BA8">
        <f>((0.125/0.17)*100)</f>
        <v>73.52941176470587</v>
      </c>
      <c r="BB8">
        <f>((0.125/0.18)*100)</f>
        <v>69.444444444444443</v>
      </c>
      <c r="BC8" s="1">
        <f>((0.135/0.24)*100)</f>
        <v>56.250000000000014</v>
      </c>
      <c r="BD8" s="1">
        <f>((0.15/0.215)*100)</f>
        <v>69.767441860465112</v>
      </c>
      <c r="BF8">
        <f>ABS($B$8-$D$8)</f>
        <v>0.74319399999999991</v>
      </c>
      <c r="BG8" s="1">
        <f>ABS($F$8-$H$8)</f>
        <v>2.6871860000000005</v>
      </c>
      <c r="BM8" s="1"/>
      <c r="BO8" s="1">
        <f>SQRT((ABS($A$8-$G$8)^2+(ABS($B$8-$H$8)^2)))</f>
        <v>5.1744254312189195</v>
      </c>
      <c r="BP8">
        <f>SQRT((ABS($C$8-$E$8)^2+(ABS($D$8-$F$8)^2)))</f>
        <v>5.8920864117066527</v>
      </c>
      <c r="BR8">
        <f>DEGREES(ACOS((7.22643824561576^2+10.7260309166463^2-5.60522933778137^2)/(2*7.22643824561576*10.7260309166463)))</f>
        <v>28.797131498262331</v>
      </c>
      <c r="BS8">
        <f>DEGREES(ACOS((6.06091292516209^2+11.3677926663502^2-7.22643824561576^2)/(2*6.06091292516209*11.3677926663502)))</f>
        <v>34.370076506644089</v>
      </c>
      <c r="BU8">
        <v>9</v>
      </c>
      <c r="BV8">
        <v>0</v>
      </c>
      <c r="BW8">
        <v>9</v>
      </c>
      <c r="BX8">
        <v>0</v>
      </c>
      <c r="BY8">
        <v>11</v>
      </c>
      <c r="BZ8">
        <v>0</v>
      </c>
      <c r="CA8">
        <v>0</v>
      </c>
      <c r="CB8">
        <v>4</v>
      </c>
      <c r="CC8">
        <v>21</v>
      </c>
      <c r="CD8">
        <v>0</v>
      </c>
      <c r="CE8">
        <v>14</v>
      </c>
      <c r="CF8">
        <v>0</v>
      </c>
      <c r="CG8">
        <v>13</v>
      </c>
      <c r="CH8">
        <v>8</v>
      </c>
      <c r="CI8">
        <v>0</v>
      </c>
      <c r="CJ8">
        <v>0</v>
      </c>
      <c r="CL8">
        <v>25</v>
      </c>
      <c r="CM8">
        <v>14</v>
      </c>
      <c r="CN8">
        <v>21</v>
      </c>
      <c r="CO8">
        <v>12</v>
      </c>
      <c r="CP8">
        <v>25</v>
      </c>
      <c r="CQ8">
        <v>16</v>
      </c>
      <c r="CR8">
        <v>8</v>
      </c>
      <c r="CS8">
        <v>25</v>
      </c>
      <c r="CT8">
        <v>27</v>
      </c>
      <c r="CU8">
        <v>15</v>
      </c>
      <c r="CV8">
        <v>19</v>
      </c>
      <c r="CW8">
        <v>14</v>
      </c>
      <c r="CX8">
        <v>30</v>
      </c>
      <c r="CY8">
        <v>21</v>
      </c>
      <c r="CZ8">
        <v>22</v>
      </c>
      <c r="DA8">
        <v>15</v>
      </c>
      <c r="DC8">
        <f>((0/9)*100)</f>
        <v>0</v>
      </c>
      <c r="DD8">
        <f>((9/9)*100)</f>
        <v>100</v>
      </c>
      <c r="DE8">
        <f>((0/9)*100)</f>
        <v>0</v>
      </c>
      <c r="DF8">
        <f>((0/11)*100)</f>
        <v>0</v>
      </c>
      <c r="DG8">
        <f>((0/11)*100)</f>
        <v>0</v>
      </c>
      <c r="DH8">
        <f>((4/11)*100)</f>
        <v>36.363636363636367</v>
      </c>
      <c r="DI8">
        <f>((0/21)*100)</f>
        <v>0</v>
      </c>
      <c r="DJ8">
        <f>((14/21)*100)</f>
        <v>66.666666666666657</v>
      </c>
      <c r="DK8">
        <f>((0/21)*100)</f>
        <v>0</v>
      </c>
      <c r="DL8">
        <f>((8/13)*100)</f>
        <v>61.53846153846154</v>
      </c>
      <c r="DM8">
        <f>((0/13)*100)</f>
        <v>0</v>
      </c>
      <c r="DN8">
        <f>((0/13)*100)</f>
        <v>0</v>
      </c>
      <c r="DP8">
        <f>((14/25)*100)</f>
        <v>56.000000000000007</v>
      </c>
      <c r="DQ8">
        <f>((21/25)*100)</f>
        <v>84</v>
      </c>
      <c r="DR8">
        <f>((12/25)*100)</f>
        <v>48</v>
      </c>
      <c r="DS8">
        <f>((16/25)*100)</f>
        <v>64</v>
      </c>
      <c r="DT8">
        <f>((8/25)*100)</f>
        <v>32</v>
      </c>
      <c r="DU8">
        <f>((25/25)*100)</f>
        <v>100</v>
      </c>
      <c r="DV8">
        <f>((15/27)*100)</f>
        <v>55.555555555555557</v>
      </c>
      <c r="DW8">
        <f>((19/27)*100)</f>
        <v>70.370370370370367</v>
      </c>
      <c r="DX8">
        <f>((14/27)*100)</f>
        <v>51.851851851851848</v>
      </c>
      <c r="DY8">
        <f>((21/30)*100)</f>
        <v>70</v>
      </c>
      <c r="DZ8">
        <f>((22/30)*100)</f>
        <v>73.333333333333329</v>
      </c>
      <c r="EA8">
        <f>((15/30)*100)</f>
        <v>50</v>
      </c>
    </row>
    <row r="9" spans="1:131" x14ac:dyDescent="0.25">
      <c r="A9">
        <v>164.76319599999999</v>
      </c>
      <c r="B9">
        <v>5.1242330000000003</v>
      </c>
      <c r="C9">
        <v>160.32821999999999</v>
      </c>
      <c r="D9">
        <v>7.967422</v>
      </c>
      <c r="E9" s="1">
        <v>153.499629</v>
      </c>
      <c r="F9" s="1">
        <v>6.4686599999999999</v>
      </c>
      <c r="G9">
        <v>158.31044400000002</v>
      </c>
      <c r="H9">
        <v>9.3452300000000008</v>
      </c>
      <c r="K9">
        <f>(9/200)</f>
        <v>4.4999999999999998E-2</v>
      </c>
      <c r="L9">
        <f>(8/200)</f>
        <v>0.04</v>
      </c>
      <c r="M9" s="1">
        <f>(16/200)</f>
        <v>0.08</v>
      </c>
      <c r="N9" s="1">
        <f>(17/200)</f>
        <v>8.5000000000000006E-2</v>
      </c>
      <c r="P9">
        <f>(26/200)</f>
        <v>0.13</v>
      </c>
      <c r="Q9">
        <f>(26/200)</f>
        <v>0.13</v>
      </c>
      <c r="R9" s="1">
        <f>(30/200)</f>
        <v>0.15</v>
      </c>
      <c r="S9">
        <f>(33/200)</f>
        <v>0.16500000000000001</v>
      </c>
      <c r="U9">
        <f>0.045+0.13</f>
        <v>0.17499999999999999</v>
      </c>
      <c r="V9">
        <f>0.04+0.13</f>
        <v>0.17</v>
      </c>
      <c r="W9" s="1">
        <f>0.08+0.15</f>
        <v>0.22999999999999998</v>
      </c>
      <c r="X9" s="1">
        <f>0.085+0.165</f>
        <v>0.25</v>
      </c>
      <c r="Z9">
        <f>SQRT((ABS($A$10-$A$9)^2+(ABS($B$10-$B$9)^2)))</f>
        <v>8.6754674463238484</v>
      </c>
      <c r="AA9">
        <f>SQRT((ABS($C$10-$C$9)^2+(ABS($D$10-$D$9)^2)))</f>
        <v>7.4509980232264539</v>
      </c>
      <c r="AB9" s="1">
        <f>SQRT((ABS($E$10-$E$9)^2+(ABS($F$10-$F$9)^2)))</f>
        <v>23.201925773346534</v>
      </c>
      <c r="AC9" s="1">
        <f>SQRT((ABS($G$10-$G$9)^2+(ABS($H$10-$H$9)^2)))</f>
        <v>22.961567247822302</v>
      </c>
      <c r="AJ9">
        <f>1/0.175</f>
        <v>5.7142857142857144</v>
      </c>
      <c r="AK9">
        <f>1/0.17</f>
        <v>5.8823529411764701</v>
      </c>
      <c r="AL9" s="1">
        <f>1/0.23</f>
        <v>4.3478260869565215</v>
      </c>
      <c r="AM9" s="1">
        <f>1/0.25</f>
        <v>4</v>
      </c>
      <c r="AO9">
        <f>$Z9/$U9</f>
        <v>49.574099693279138</v>
      </c>
      <c r="AP9">
        <f>$AA9/$V9</f>
        <v>43.829400136626198</v>
      </c>
      <c r="AQ9" s="1">
        <f>$AB9/$W9</f>
        <v>100.87793814498494</v>
      </c>
      <c r="AR9" s="1">
        <f>$AC9/$X9</f>
        <v>91.846268991289207</v>
      </c>
      <c r="AV9">
        <f>((0.045/0.175)*100)</f>
        <v>25.714285714285719</v>
      </c>
      <c r="AW9">
        <f>((0.04/0.17)*100)</f>
        <v>23.52941176470588</v>
      </c>
      <c r="AX9" s="1">
        <f>((0.08/0.23)*100)</f>
        <v>34.782608695652172</v>
      </c>
      <c r="AY9" s="1">
        <f>((0.085/0.25)*100)</f>
        <v>34</v>
      </c>
      <c r="BA9">
        <f>((0.13/0.175)*100)</f>
        <v>74.285714285714292</v>
      </c>
      <c r="BB9">
        <f>((0.13/0.17)*100)</f>
        <v>76.470588235294116</v>
      </c>
      <c r="BC9" s="1">
        <f>((0.15/0.23)*100)</f>
        <v>65.217391304347814</v>
      </c>
      <c r="BD9" s="1">
        <f>((0.165/0.25)*100)</f>
        <v>66</v>
      </c>
      <c r="BF9">
        <f>ABS($B$9-$D$9)</f>
        <v>2.8431889999999997</v>
      </c>
      <c r="BG9" s="1">
        <f>ABS($F$9-$H$9)</f>
        <v>2.876570000000001</v>
      </c>
      <c r="BL9" s="1">
        <f>SQRT((ABS($A$9-$E$7)^2+(ABS($B$9-$F$7)^2)))</f>
        <v>11.239598888092051</v>
      </c>
      <c r="BM9">
        <f>SQRT((ABS($C$9-$G$8)^2+(ABS($D$9-$H$8)^2)))</f>
        <v>9.240449230645293</v>
      </c>
      <c r="BO9">
        <f>SQRT((ABS($A$9-$G$9)^2+(ABS($B$9-$H$9)^2)))</f>
        <v>7.7106954321586771</v>
      </c>
      <c r="BP9" s="1">
        <f>SQRT((ABS($C$9-$E$9)^2+(ABS($D$9-$F$9)^2)))</f>
        <v>6.9911331397653163</v>
      </c>
      <c r="BR9">
        <f>DEGREES(ACOS((18.2845965246403^2+23.2019257733465^2-6.00104194969007^2)/(2*18.2845965246403*23.2019257733465)))</f>
        <v>9.5798769875415761</v>
      </c>
      <c r="BS9">
        <f>DEGREES(ACOS((5.60522933778137^2+22.9615672478223^2-18.2845965246403^2)/(2*5.60522933778137*22.9615672478223)))</f>
        <v>29.369692770535703</v>
      </c>
      <c r="BU9">
        <v>9</v>
      </c>
      <c r="BV9">
        <v>0</v>
      </c>
      <c r="BW9">
        <v>6</v>
      </c>
      <c r="BX9">
        <v>0</v>
      </c>
      <c r="BY9">
        <v>8</v>
      </c>
      <c r="BZ9">
        <v>0</v>
      </c>
      <c r="CA9">
        <v>0</v>
      </c>
      <c r="CB9">
        <v>0</v>
      </c>
      <c r="CC9">
        <v>16</v>
      </c>
      <c r="CD9">
        <v>0</v>
      </c>
      <c r="CE9">
        <v>5</v>
      </c>
      <c r="CF9">
        <v>0</v>
      </c>
      <c r="CG9">
        <v>17</v>
      </c>
      <c r="CH9">
        <v>10</v>
      </c>
      <c r="CI9">
        <v>0</v>
      </c>
      <c r="CJ9">
        <v>0</v>
      </c>
      <c r="CL9">
        <v>26</v>
      </c>
      <c r="CM9">
        <v>15</v>
      </c>
      <c r="CN9">
        <v>22</v>
      </c>
      <c r="CO9">
        <v>16</v>
      </c>
      <c r="CP9">
        <v>26</v>
      </c>
      <c r="CQ9">
        <v>17</v>
      </c>
      <c r="CR9">
        <v>11</v>
      </c>
      <c r="CS9">
        <v>20</v>
      </c>
      <c r="CT9">
        <v>30</v>
      </c>
      <c r="CU9">
        <v>20</v>
      </c>
      <c r="CV9">
        <v>28</v>
      </c>
      <c r="CW9">
        <v>13</v>
      </c>
      <c r="CX9">
        <v>33</v>
      </c>
      <c r="CY9">
        <v>29</v>
      </c>
      <c r="CZ9">
        <v>19</v>
      </c>
      <c r="DA9">
        <v>12</v>
      </c>
      <c r="DC9">
        <f>((0/9)*100)</f>
        <v>0</v>
      </c>
      <c r="DD9">
        <f>((6/9)*100)</f>
        <v>66.666666666666657</v>
      </c>
      <c r="DE9">
        <f>((0/9)*100)</f>
        <v>0</v>
      </c>
      <c r="DF9">
        <f>((0/8)*100)</f>
        <v>0</v>
      </c>
      <c r="DG9">
        <f>((0/8)*100)</f>
        <v>0</v>
      </c>
      <c r="DH9">
        <f>((0/8)*100)</f>
        <v>0</v>
      </c>
      <c r="DI9">
        <f>((0/16)*100)</f>
        <v>0</v>
      </c>
      <c r="DJ9">
        <f>((5/16)*100)</f>
        <v>31.25</v>
      </c>
      <c r="DK9">
        <f>((0/16)*100)</f>
        <v>0</v>
      </c>
      <c r="DL9">
        <f>((10/17)*100)</f>
        <v>58.82352941176471</v>
      </c>
      <c r="DM9">
        <f>((0/17)*100)</f>
        <v>0</v>
      </c>
      <c r="DN9">
        <f>((0/17)*100)</f>
        <v>0</v>
      </c>
      <c r="DP9">
        <f>((15/26)*100)</f>
        <v>57.692307692307686</v>
      </c>
      <c r="DQ9">
        <f>((22/26)*100)</f>
        <v>84.615384615384613</v>
      </c>
      <c r="DR9">
        <f>((16/26)*100)</f>
        <v>61.53846153846154</v>
      </c>
      <c r="DS9">
        <f>((17/26)*100)</f>
        <v>65.384615384615387</v>
      </c>
      <c r="DT9">
        <f>((11/26)*100)</f>
        <v>42.307692307692307</v>
      </c>
      <c r="DU9">
        <f>((20/26)*100)</f>
        <v>76.923076923076934</v>
      </c>
      <c r="DV9">
        <f>((20/30)*100)</f>
        <v>66.666666666666657</v>
      </c>
      <c r="DW9">
        <f>((28/30)*100)</f>
        <v>93.333333333333329</v>
      </c>
      <c r="DX9">
        <f>((13/30)*100)</f>
        <v>43.333333333333336</v>
      </c>
      <c r="DY9">
        <f>((29/33)*100)</f>
        <v>87.878787878787875</v>
      </c>
      <c r="DZ9">
        <f>((19/33)*100)</f>
        <v>57.575757575757578</v>
      </c>
      <c r="EA9">
        <f>((12/33)*100)</f>
        <v>36.363636363636367</v>
      </c>
    </row>
    <row r="10" spans="1:131" x14ac:dyDescent="0.25">
      <c r="A10">
        <v>156.3109</v>
      </c>
      <c r="B10">
        <v>7.0793359999999996</v>
      </c>
      <c r="C10">
        <v>153.07505500000002</v>
      </c>
      <c r="D10">
        <v>9.6729920000000007</v>
      </c>
      <c r="E10" s="1">
        <v>130.318738</v>
      </c>
      <c r="F10" s="1">
        <v>5.4809089999999996</v>
      </c>
      <c r="G10" s="1">
        <v>135.35682</v>
      </c>
      <c r="H10" s="1">
        <v>8.7413129999999999</v>
      </c>
      <c r="K10">
        <f>(12/200)</f>
        <v>0.06</v>
      </c>
      <c r="L10">
        <f>(14/200)</f>
        <v>7.0000000000000007E-2</v>
      </c>
      <c r="M10" s="1">
        <f>(10/200)</f>
        <v>0.05</v>
      </c>
      <c r="N10" s="1">
        <f>(11/200)</f>
        <v>5.5E-2</v>
      </c>
      <c r="P10">
        <f>(24/200)</f>
        <v>0.12</v>
      </c>
      <c r="Q10">
        <f>(25/200)</f>
        <v>0.125</v>
      </c>
      <c r="R10" s="1">
        <f>(32/200)</f>
        <v>0.16</v>
      </c>
      <c r="S10" s="1">
        <f>(30/200)</f>
        <v>0.15</v>
      </c>
      <c r="U10">
        <f>0.06+0.12</f>
        <v>0.18</v>
      </c>
      <c r="V10">
        <f>0.07+0.125</f>
        <v>0.19500000000000001</v>
      </c>
      <c r="W10" s="1">
        <f>0.05+0.16</f>
        <v>0.21000000000000002</v>
      </c>
      <c r="X10" s="1">
        <f>0.055+0.15</f>
        <v>0.20499999999999999</v>
      </c>
      <c r="Z10">
        <f>SQRT((ABS($A$11-$A$10)^2+(ABS($B$11-$B$10)^2)))</f>
        <v>20.228525467933288</v>
      </c>
      <c r="AA10">
        <f>SQRT((ABS($C$11-$C$10)^2+(ABS($D$11-$D$10)^2)))</f>
        <v>22.201525608742539</v>
      </c>
      <c r="AB10" s="1">
        <f>SQRT((ABS($E$11-$E$10)^2+(ABS($F$11-$F$10)^2)))</f>
        <v>11.127531436673303</v>
      </c>
      <c r="AC10" s="1">
        <f>SQRT((ABS($G$11-$G$10)^2+(ABS($H$11-$H$10)^2)))</f>
        <v>10.806500373466784</v>
      </c>
      <c r="AJ10">
        <f>1/0.18</f>
        <v>5.5555555555555554</v>
      </c>
      <c r="AK10">
        <f>1/0.195</f>
        <v>5.1282051282051277</v>
      </c>
      <c r="AL10" s="1">
        <f>1/0.21</f>
        <v>4.7619047619047619</v>
      </c>
      <c r="AM10" s="1">
        <f>1/0.205</f>
        <v>4.8780487804878048</v>
      </c>
      <c r="AO10">
        <f>$Z10/$U10</f>
        <v>112.38069704407383</v>
      </c>
      <c r="AP10">
        <f>$AA10/$V10</f>
        <v>113.85397748073096</v>
      </c>
      <c r="AQ10" s="1">
        <f>$AB10/$W10</f>
        <v>52.98824493653953</v>
      </c>
      <c r="AR10" s="1">
        <f>$AC10/$X10</f>
        <v>52.714635968130658</v>
      </c>
      <c r="AV10">
        <f>((0.06/0.18)*100)</f>
        <v>33.333333333333329</v>
      </c>
      <c r="AW10">
        <f>((0.07/0.195)*100)</f>
        <v>35.897435897435898</v>
      </c>
      <c r="AX10" s="1">
        <f>((0.05/0.21)*100)</f>
        <v>23.80952380952381</v>
      </c>
      <c r="AY10" s="1">
        <f>((0.055/0.205)*100)</f>
        <v>26.829268292682929</v>
      </c>
      <c r="BA10">
        <f>((0.12/0.18)*100)</f>
        <v>66.666666666666657</v>
      </c>
      <c r="BB10">
        <f>((0.125/0.195)*100)</f>
        <v>64.102564102564102</v>
      </c>
      <c r="BC10" s="1">
        <f>((0.16/0.21)*100)</f>
        <v>76.190476190476204</v>
      </c>
      <c r="BD10" s="1">
        <f>((0.15/0.205)*100)</f>
        <v>73.170731707317074</v>
      </c>
      <c r="BF10">
        <f>ABS($B$10-$D$10)</f>
        <v>2.5936560000000011</v>
      </c>
      <c r="BG10" s="1">
        <f>ABS($F$10-$H$10)</f>
        <v>3.2604040000000003</v>
      </c>
      <c r="BL10" s="1">
        <f>SQRT((ABS($A$10-$E$8)^2+(ABS($B$10-$F$8)^2)))</f>
        <v>8.0776029583936602</v>
      </c>
      <c r="BM10" s="1">
        <f>SQRT((ABS($C$10-$G$9)^2+(ABS($D$10-$H$9)^2)))</f>
        <v>5.2456387513786131</v>
      </c>
      <c r="BO10" s="1">
        <f>SQRT((ABS($A$10-$G$10)^2+(ABS($B$10-$H$10)^2)))</f>
        <v>21.019886683684316</v>
      </c>
      <c r="BP10" s="1">
        <f>SQRT((ABS($C$10-$E$10)^2+(ABS($D$10-$F$10)^2)))</f>
        <v>23.13922045539519</v>
      </c>
      <c r="BR10">
        <f>DEGREES(ACOS((6.59483192520098^2+11.1275314366733^2-6.05574106592058^2)/(2*6.59483192520098*11.1275314366733)))</f>
        <v>27.111433072710479</v>
      </c>
      <c r="BS10">
        <f>DEGREES(ACOS((6.00104194969007^2+10.8065003734668^2-6.59483192520098^2)/(2*6.00104194969007*10.8065003734668)))</f>
        <v>32.571595442210565</v>
      </c>
      <c r="BU10">
        <v>12</v>
      </c>
      <c r="BV10">
        <v>0</v>
      </c>
      <c r="BW10">
        <v>0</v>
      </c>
      <c r="BX10">
        <v>8</v>
      </c>
      <c r="BY10">
        <v>14</v>
      </c>
      <c r="BZ10">
        <v>0</v>
      </c>
      <c r="CA10">
        <v>14</v>
      </c>
      <c r="CB10">
        <v>0</v>
      </c>
      <c r="CC10">
        <v>10</v>
      </c>
      <c r="CD10">
        <v>5</v>
      </c>
      <c r="CE10">
        <v>0</v>
      </c>
      <c r="CF10">
        <v>1</v>
      </c>
      <c r="CG10">
        <v>11</v>
      </c>
      <c r="CH10">
        <v>0</v>
      </c>
      <c r="CI10">
        <v>4</v>
      </c>
      <c r="CJ10">
        <v>0</v>
      </c>
      <c r="CL10">
        <v>24</v>
      </c>
      <c r="CM10">
        <v>16</v>
      </c>
      <c r="CN10">
        <v>15</v>
      </c>
      <c r="CO10">
        <v>19</v>
      </c>
      <c r="CP10">
        <v>25</v>
      </c>
      <c r="CQ10">
        <v>13</v>
      </c>
      <c r="CR10">
        <v>19</v>
      </c>
      <c r="CS10">
        <v>12</v>
      </c>
      <c r="CT10">
        <v>32</v>
      </c>
      <c r="CU10">
        <v>23</v>
      </c>
      <c r="CV10">
        <v>21</v>
      </c>
      <c r="CW10">
        <v>21</v>
      </c>
      <c r="CX10">
        <v>30</v>
      </c>
      <c r="CY10">
        <v>21</v>
      </c>
      <c r="CZ10">
        <v>23</v>
      </c>
      <c r="DA10">
        <v>14</v>
      </c>
      <c r="DC10">
        <f>((0/12)*100)</f>
        <v>0</v>
      </c>
      <c r="DD10">
        <f>((0/12)*100)</f>
        <v>0</v>
      </c>
      <c r="DE10">
        <f>((8/12)*100)</f>
        <v>66.666666666666657</v>
      </c>
      <c r="DF10">
        <f>((0/14)*100)</f>
        <v>0</v>
      </c>
      <c r="DG10">
        <f>((14/14)*100)</f>
        <v>100</v>
      </c>
      <c r="DH10">
        <f>((0/14)*100)</f>
        <v>0</v>
      </c>
      <c r="DI10">
        <f>((5/10)*100)</f>
        <v>50</v>
      </c>
      <c r="DJ10">
        <f>((0/10)*100)</f>
        <v>0</v>
      </c>
      <c r="DK10">
        <f>((1/10)*100)</f>
        <v>10</v>
      </c>
      <c r="DL10">
        <f>((0/11)*100)</f>
        <v>0</v>
      </c>
      <c r="DM10">
        <f>((4/11)*100)</f>
        <v>36.363636363636367</v>
      </c>
      <c r="DN10">
        <f>((0/11)*100)</f>
        <v>0</v>
      </c>
      <c r="DP10">
        <f>((16/24)*100)</f>
        <v>66.666666666666657</v>
      </c>
      <c r="DQ10">
        <f>((15/24)*100)</f>
        <v>62.5</v>
      </c>
      <c r="DR10">
        <f>((19/24)*100)</f>
        <v>79.166666666666657</v>
      </c>
      <c r="DS10">
        <f>((13/25)*100)</f>
        <v>52</v>
      </c>
      <c r="DT10">
        <f>((19/25)*100)</f>
        <v>76</v>
      </c>
      <c r="DU10">
        <f>((12/25)*100)</f>
        <v>48</v>
      </c>
      <c r="DV10">
        <f>((23/32)*100)</f>
        <v>71.875</v>
      </c>
      <c r="DW10">
        <f>((21/32)*100)</f>
        <v>65.625</v>
      </c>
      <c r="DX10">
        <f>((21/32)*100)</f>
        <v>65.625</v>
      </c>
      <c r="DY10">
        <f>((21/30)*100)</f>
        <v>70</v>
      </c>
      <c r="DZ10">
        <f>((23/30)*100)</f>
        <v>76.666666666666671</v>
      </c>
      <c r="EA10">
        <f>((14/30)*100)</f>
        <v>46.666666666666664</v>
      </c>
    </row>
    <row r="11" spans="1:131" x14ac:dyDescent="0.25">
      <c r="A11">
        <v>136.08237500000001</v>
      </c>
      <c r="B11">
        <v>7.0836870000000003</v>
      </c>
      <c r="C11">
        <v>130.89005</v>
      </c>
      <c r="D11">
        <v>8.8166670000000007</v>
      </c>
      <c r="E11" s="1">
        <v>119.19722100000001</v>
      </c>
      <c r="F11" s="1">
        <v>5.8467169999999999</v>
      </c>
      <c r="G11" s="1">
        <v>124.55050700000001</v>
      </c>
      <c r="H11" s="1">
        <v>8.6776759999999999</v>
      </c>
      <c r="K11">
        <f>(10/200)</f>
        <v>0.05</v>
      </c>
      <c r="L11">
        <f>(7/200)</f>
        <v>3.5000000000000003E-2</v>
      </c>
      <c r="M11" s="1">
        <f>(14/200)</f>
        <v>7.0000000000000007E-2</v>
      </c>
      <c r="N11" s="1">
        <f>(1/200)</f>
        <v>5.0000000000000001E-3</v>
      </c>
      <c r="P11">
        <f>(29/200)</f>
        <v>0.14499999999999999</v>
      </c>
      <c r="Q11">
        <f>(29/200)</f>
        <v>0.14499999999999999</v>
      </c>
      <c r="R11" s="1">
        <f>(36/200)</f>
        <v>0.18</v>
      </c>
      <c r="S11" s="1">
        <f>(17/200)</f>
        <v>8.5000000000000006E-2</v>
      </c>
      <c r="U11">
        <f>0.05+0.145</f>
        <v>0.19500000000000001</v>
      </c>
      <c r="V11">
        <f>0.035+0.145</f>
        <v>0.18</v>
      </c>
      <c r="W11" s="1">
        <f>0.07+0.18</f>
        <v>0.25</v>
      </c>
      <c r="X11" s="1">
        <f>0.005+0.085</f>
        <v>9.0000000000000011E-2</v>
      </c>
      <c r="Z11">
        <f>SQRT((ABS($A$12-$A$11)^2+(ABS($B$12-$B$11)^2)))</f>
        <v>9.7775440313240267</v>
      </c>
      <c r="AA11">
        <f>SQRT((ABS($C$12-$C$11)^2+(ABS($D$12-$D$11)^2)))</f>
        <v>8.7497539334912187</v>
      </c>
      <c r="AB11" s="1">
        <f>SQRT((ABS($E$12-$E$11)^2+(ABS($F$12-$F$11)^2)))</f>
        <v>10.561783235247537</v>
      </c>
      <c r="AC11" s="1">
        <f>SQRT((ABS($G$12-$G$11)^2+(ABS($H$12-$H$11)^2)))</f>
        <v>2.0067557431189824</v>
      </c>
      <c r="AJ11">
        <f>1/0.195</f>
        <v>5.1282051282051277</v>
      </c>
      <c r="AK11">
        <f>1/0.18</f>
        <v>5.5555555555555554</v>
      </c>
      <c r="AL11" s="1">
        <f>1/0.25</f>
        <v>4</v>
      </c>
      <c r="AM11" s="1">
        <f>1/0.09</f>
        <v>11.111111111111111</v>
      </c>
      <c r="AO11">
        <f>$Z11/$U11</f>
        <v>50.141251442687313</v>
      </c>
      <c r="AP11">
        <f>$AA11/$V11</f>
        <v>48.609744074951216</v>
      </c>
      <c r="AQ11" s="1">
        <f>$AB11/$W11</f>
        <v>42.247132940990149</v>
      </c>
      <c r="AR11" s="1">
        <f>$AC11/$X11</f>
        <v>22.297286034655357</v>
      </c>
      <c r="AV11">
        <f>((0.05/0.195)*100)</f>
        <v>25.641025641025646</v>
      </c>
      <c r="AW11">
        <f>((0.035/0.18)*100)</f>
        <v>19.444444444444446</v>
      </c>
      <c r="AX11" s="1">
        <f>((0.07/0.25)*100)</f>
        <v>28.000000000000004</v>
      </c>
      <c r="AY11" s="1">
        <f>((0.005/0.09)*100)</f>
        <v>5.5555555555555562</v>
      </c>
      <c r="BA11">
        <f>((0.145/0.195)*100)</f>
        <v>74.358974358974351</v>
      </c>
      <c r="BB11">
        <f>((0.145/0.18)*100)</f>
        <v>80.555555555555557</v>
      </c>
      <c r="BC11" s="1">
        <f>((0.18/0.25)*100)</f>
        <v>72</v>
      </c>
      <c r="BD11" s="1">
        <f>((0.085/0.09)*100)</f>
        <v>94.444444444444457</v>
      </c>
      <c r="BF11">
        <f>ABS($B$11-$D$11)</f>
        <v>1.7329800000000004</v>
      </c>
      <c r="BG11" s="1">
        <f>ABS($F$11-$H$11)</f>
        <v>2.830959</v>
      </c>
      <c r="BL11" s="1">
        <f>SQRT((ABS($A$11-$E$9)^2+(ABS($B$11-$F$9)^2)))</f>
        <v>17.428109338400549</v>
      </c>
      <c r="BM11" s="1">
        <f>SQRT((ABS($C$11-$G$10)^2+(ABS($D$11-$H$10)^2)))</f>
        <v>4.4674055623164515</v>
      </c>
      <c r="BO11" s="1">
        <f>SQRT((ABS($A$11-$G$11)^2+(ABS($B$11-$H$11)^2)))</f>
        <v>11.64151109184478</v>
      </c>
      <c r="BP11" s="1">
        <f>SQRT((ABS($C$11-$E$11)^2+(ABS($D$11-$F$11)^2)))</f>
        <v>12.064114266109252</v>
      </c>
      <c r="BR11">
        <f>DEGREES(ACOS((6.69318164618964^2+10.5617832352475^2-5.05761922284013^2)/(2*6.69318164618964*10.5617832352475)))</f>
        <v>22.341928351808722</v>
      </c>
      <c r="BS11">
        <f>DEGREES(ACOS((6.05574106592058^2+2.00675574311897^2-5.1587825298892^2)/(2*6.05574106592058*2.00675574311897)))</f>
        <v>54.580545282870887</v>
      </c>
      <c r="BU11">
        <v>10</v>
      </c>
      <c r="BV11">
        <v>0</v>
      </c>
      <c r="BW11">
        <v>0</v>
      </c>
      <c r="BX11">
        <v>10</v>
      </c>
      <c r="BY11">
        <v>7</v>
      </c>
      <c r="BZ11">
        <v>0</v>
      </c>
      <c r="CA11">
        <v>5</v>
      </c>
      <c r="CB11">
        <v>0</v>
      </c>
      <c r="CC11">
        <v>14</v>
      </c>
      <c r="CD11">
        <v>7</v>
      </c>
      <c r="CE11">
        <v>0</v>
      </c>
      <c r="CF11">
        <v>0</v>
      </c>
      <c r="CG11">
        <v>1</v>
      </c>
      <c r="CH11">
        <v>1</v>
      </c>
      <c r="CI11">
        <v>0</v>
      </c>
      <c r="CJ11">
        <v>1</v>
      </c>
      <c r="CL11">
        <v>29</v>
      </c>
      <c r="CM11">
        <v>15</v>
      </c>
      <c r="CN11">
        <v>8</v>
      </c>
      <c r="CO11">
        <v>29</v>
      </c>
      <c r="CP11">
        <v>29</v>
      </c>
      <c r="CQ11">
        <v>19</v>
      </c>
      <c r="CR11">
        <v>28</v>
      </c>
      <c r="CS11">
        <v>12</v>
      </c>
      <c r="CT11">
        <v>36</v>
      </c>
      <c r="CU11">
        <v>29</v>
      </c>
      <c r="CV11">
        <v>29</v>
      </c>
      <c r="CW11">
        <v>26</v>
      </c>
      <c r="CX11">
        <v>17</v>
      </c>
      <c r="CY11">
        <v>17</v>
      </c>
      <c r="CZ11">
        <v>10</v>
      </c>
      <c r="DA11">
        <v>12</v>
      </c>
      <c r="DC11">
        <f>((0/10)*100)</f>
        <v>0</v>
      </c>
      <c r="DD11">
        <f>((0/10)*100)</f>
        <v>0</v>
      </c>
      <c r="DE11">
        <f>((10/10)*100)</f>
        <v>100</v>
      </c>
      <c r="DF11">
        <f>((0/7)*100)</f>
        <v>0</v>
      </c>
      <c r="DG11">
        <f>((5/7)*100)</f>
        <v>71.428571428571431</v>
      </c>
      <c r="DH11">
        <f>((0/7)*100)</f>
        <v>0</v>
      </c>
      <c r="DI11">
        <f>((7/14)*100)</f>
        <v>50</v>
      </c>
      <c r="DJ11">
        <f>((0/14)*100)</f>
        <v>0</v>
      </c>
      <c r="DK11">
        <f>((0/14)*100)</f>
        <v>0</v>
      </c>
      <c r="DL11">
        <f>((1/1)*100)</f>
        <v>100</v>
      </c>
      <c r="DM11">
        <f>((0/1)*100)</f>
        <v>0</v>
      </c>
      <c r="DN11">
        <f>((1/1)*100)</f>
        <v>100</v>
      </c>
      <c r="DP11">
        <f>((15/29)*100)</f>
        <v>51.724137931034484</v>
      </c>
      <c r="DQ11">
        <f>((8/29)*100)</f>
        <v>27.586206896551722</v>
      </c>
      <c r="DR11">
        <f>((29/29)*100)</f>
        <v>100</v>
      </c>
      <c r="DS11">
        <f>((19/29)*100)</f>
        <v>65.517241379310349</v>
      </c>
      <c r="DT11">
        <f>((28/29)*100)</f>
        <v>96.551724137931032</v>
      </c>
      <c r="DU11">
        <f>((12/29)*100)</f>
        <v>41.379310344827587</v>
      </c>
      <c r="DV11">
        <f>((29/36)*100)</f>
        <v>80.555555555555557</v>
      </c>
      <c r="DW11">
        <f>((29/36)*100)</f>
        <v>80.555555555555557</v>
      </c>
      <c r="DX11">
        <f>((26/36)*100)</f>
        <v>72.222222222222214</v>
      </c>
      <c r="DY11">
        <f>((17/17)*100)</f>
        <v>100</v>
      </c>
      <c r="DZ11">
        <f>((10/17)*100)</f>
        <v>58.82352941176471</v>
      </c>
      <c r="EA11">
        <f>((12/17)*100)</f>
        <v>70.588235294117652</v>
      </c>
    </row>
    <row r="12" spans="1:131" x14ac:dyDescent="0.25">
      <c r="A12">
        <v>126.44783100000001</v>
      </c>
      <c r="B12">
        <v>5.4175750000000003</v>
      </c>
      <c r="C12">
        <v>122.153436</v>
      </c>
      <c r="D12">
        <v>9.2960100000000008</v>
      </c>
      <c r="E12">
        <v>108.69535100000002</v>
      </c>
      <c r="F12">
        <v>6.9701009999999997</v>
      </c>
      <c r="G12" s="1">
        <v>122.75787800000001</v>
      </c>
      <c r="H12" s="1">
        <v>9.5796460000000003</v>
      </c>
      <c r="K12">
        <f>(9/200)</f>
        <v>4.4999999999999998E-2</v>
      </c>
      <c r="L12">
        <f>(11/200)</f>
        <v>5.5E-2</v>
      </c>
      <c r="M12">
        <f>(15/200)</f>
        <v>7.4999999999999997E-2</v>
      </c>
      <c r="N12" s="1">
        <f>(10/200)</f>
        <v>0.05</v>
      </c>
      <c r="P12">
        <f>(28/200)</f>
        <v>0.14000000000000001</v>
      </c>
      <c r="Q12">
        <f>(27/200)</f>
        <v>0.13500000000000001</v>
      </c>
      <c r="R12">
        <f>(32/200)</f>
        <v>0.16</v>
      </c>
      <c r="S12" s="1">
        <f>(22/200)</f>
        <v>0.11</v>
      </c>
      <c r="U12">
        <f>0.045+0.14</f>
        <v>0.185</v>
      </c>
      <c r="V12">
        <f>0.055+0.135</f>
        <v>0.19</v>
      </c>
      <c r="W12">
        <f>0.075+0.16</f>
        <v>0.23499999999999999</v>
      </c>
      <c r="X12" s="1">
        <f>0.05+0.11</f>
        <v>0.16</v>
      </c>
      <c r="Z12">
        <f>SQRT((ABS($A$13-$A$12)^2+(ABS($B$13-$B$12)^2)))</f>
        <v>11.063807113395693</v>
      </c>
      <c r="AA12">
        <f>SQRT((ABS($C$13-$C$12)^2+(ABS($D$13-$D$12)^2)))</f>
        <v>12.195981308407603</v>
      </c>
      <c r="AB12">
        <f>SQRT((ABS($E$13-$E$12)^2+(ABS($F$13-$F$12)^2)))</f>
        <v>14.238588785142479</v>
      </c>
      <c r="AC12" s="1">
        <f>SQRT((ABS($G$13-$G$12)^2+(ABS($H$13-$H$12)^2)))</f>
        <v>9.4613425090497465</v>
      </c>
      <c r="AJ12">
        <f>1/0.185</f>
        <v>5.4054054054054053</v>
      </c>
      <c r="AK12">
        <f>1/0.19</f>
        <v>5.2631578947368425</v>
      </c>
      <c r="AL12">
        <f>1/0.235</f>
        <v>4.2553191489361701</v>
      </c>
      <c r="AM12" s="1">
        <f>1/0.16</f>
        <v>6.25</v>
      </c>
      <c r="AO12">
        <f>$Z12/$U12</f>
        <v>59.804362775111855</v>
      </c>
      <c r="AP12">
        <f>$AA12/$V12</f>
        <v>64.18937530740844</v>
      </c>
      <c r="AQ12">
        <f>$AB12/$W12</f>
        <v>60.589739511244595</v>
      </c>
      <c r="AR12" s="1">
        <f>$AC12/$X12</f>
        <v>59.133390681560911</v>
      </c>
      <c r="AV12">
        <f>((0.045/0.185)*100)</f>
        <v>24.324324324324323</v>
      </c>
      <c r="AW12">
        <f>((0.055/0.19)*100)</f>
        <v>28.947368421052634</v>
      </c>
      <c r="AX12">
        <f>((0.075/0.235)*100)</f>
        <v>31.914893617021278</v>
      </c>
      <c r="AY12" s="1">
        <f>((0.05/0.16)*100)</f>
        <v>31.25</v>
      </c>
      <c r="BA12">
        <f>((0.14/0.185)*100)</f>
        <v>75.675675675675677</v>
      </c>
      <c r="BB12">
        <f>((0.135/0.19)*100)</f>
        <v>71.05263157894737</v>
      </c>
      <c r="BC12">
        <f>((0.16/0.235)*100)</f>
        <v>68.085106382978736</v>
      </c>
      <c r="BD12" s="1">
        <f>((0.11/0.16)*100)</f>
        <v>68.75</v>
      </c>
      <c r="BF12">
        <f>ABS($B$12-$D$12)</f>
        <v>3.8784350000000005</v>
      </c>
      <c r="BG12" s="1">
        <f>ABS($F$12-$H$12)</f>
        <v>2.6095450000000007</v>
      </c>
      <c r="BL12">
        <f>SQRT((ABS($A$12-$E$10)^2+(ABS($B$12-$F$10)^2)))</f>
        <v>3.8714250862188861</v>
      </c>
      <c r="BM12" s="1">
        <f>SQRT((ABS($C$12-$G$11)^2+(ABS($D$12-$H$11)^2)))</f>
        <v>2.4755375809300602</v>
      </c>
      <c r="BO12" s="1">
        <f>SQRT((ABS($A$12-$G$12)^2+(ABS($B$12-$H$12)^2)))</f>
        <v>5.5622466819847194</v>
      </c>
      <c r="BP12">
        <f>SQRT((ABS($C$12-$E$12)^2+(ABS($D$12-$F$12)^2)))</f>
        <v>13.657595122989463</v>
      </c>
      <c r="BR12">
        <f>DEGREES(ACOS((7.36287865920015^2+14.2385887851425^2-8.02815128620844^2)/(2*7.36287865920015*14.2385887851425)))</f>
        <v>23.352551773664807</v>
      </c>
      <c r="BS12">
        <f>DEGREES(ACOS((5.05761922284013^2+11.3208970329523^2-7.36287865920015^2)/(2*5.05761922284013*11.3208970329523)))</f>
        <v>29.639209439887114</v>
      </c>
      <c r="BU12">
        <v>9</v>
      </c>
      <c r="BV12">
        <v>0</v>
      </c>
      <c r="BW12">
        <v>0</v>
      </c>
      <c r="BX12">
        <v>0</v>
      </c>
      <c r="BY12">
        <v>11</v>
      </c>
      <c r="BZ12">
        <v>0</v>
      </c>
      <c r="CA12">
        <v>0</v>
      </c>
      <c r="CB12">
        <v>4</v>
      </c>
      <c r="CC12">
        <v>15</v>
      </c>
      <c r="CD12">
        <v>9</v>
      </c>
      <c r="CE12">
        <v>1</v>
      </c>
      <c r="CF12">
        <v>0</v>
      </c>
      <c r="CG12">
        <v>10</v>
      </c>
      <c r="CH12">
        <v>0</v>
      </c>
      <c r="CI12">
        <v>5</v>
      </c>
      <c r="CJ12">
        <v>0</v>
      </c>
      <c r="CL12">
        <v>28</v>
      </c>
      <c r="CM12">
        <v>21</v>
      </c>
      <c r="CN12">
        <v>12</v>
      </c>
      <c r="CO12">
        <v>21</v>
      </c>
      <c r="CP12">
        <v>27</v>
      </c>
      <c r="CQ12">
        <v>18</v>
      </c>
      <c r="CR12">
        <v>16</v>
      </c>
      <c r="CS12">
        <v>20</v>
      </c>
      <c r="CT12">
        <v>32</v>
      </c>
      <c r="CU12">
        <v>25</v>
      </c>
      <c r="CV12">
        <v>23</v>
      </c>
      <c r="CW12">
        <v>21</v>
      </c>
      <c r="CX12">
        <v>22</v>
      </c>
      <c r="CY12">
        <v>11</v>
      </c>
      <c r="CZ12">
        <v>20</v>
      </c>
      <c r="DA12">
        <v>18</v>
      </c>
      <c r="DC12">
        <f>((0/9)*100)</f>
        <v>0</v>
      </c>
      <c r="DD12">
        <f>((0/9)*100)</f>
        <v>0</v>
      </c>
      <c r="DE12">
        <f>((0/9)*100)</f>
        <v>0</v>
      </c>
      <c r="DF12">
        <f>((0/11)*100)</f>
        <v>0</v>
      </c>
      <c r="DG12">
        <f>((0/11)*100)</f>
        <v>0</v>
      </c>
      <c r="DH12">
        <f>((4/11)*100)</f>
        <v>36.363636363636367</v>
      </c>
      <c r="DI12">
        <f>((9/15)*100)</f>
        <v>60</v>
      </c>
      <c r="DJ12">
        <f>((1/15)*100)</f>
        <v>6.666666666666667</v>
      </c>
      <c r="DK12">
        <f>((0/15)*100)</f>
        <v>0</v>
      </c>
      <c r="DL12">
        <f>((0/10)*100)</f>
        <v>0</v>
      </c>
      <c r="DM12">
        <f>((5/10)*100)</f>
        <v>50</v>
      </c>
      <c r="DN12">
        <f>((0/10)*100)</f>
        <v>0</v>
      </c>
      <c r="DP12">
        <f>((21/28)*100)</f>
        <v>75</v>
      </c>
      <c r="DQ12">
        <f>((12/28)*100)</f>
        <v>42.857142857142854</v>
      </c>
      <c r="DR12">
        <f>((21/28)*100)</f>
        <v>75</v>
      </c>
      <c r="DS12">
        <f>((18/27)*100)</f>
        <v>66.666666666666657</v>
      </c>
      <c r="DT12">
        <f>((16/27)*100)</f>
        <v>59.259259259259252</v>
      </c>
      <c r="DU12">
        <f>((20/27)*100)</f>
        <v>74.074074074074076</v>
      </c>
      <c r="DV12">
        <f>((25/32)*100)</f>
        <v>78.125</v>
      </c>
      <c r="DW12">
        <f>((23/32)*100)</f>
        <v>71.875</v>
      </c>
      <c r="DX12">
        <f>((21/32)*100)</f>
        <v>65.625</v>
      </c>
      <c r="DY12">
        <f>((11/22)*100)</f>
        <v>50</v>
      </c>
      <c r="DZ12">
        <f>((20/22)*100)</f>
        <v>90.909090909090907</v>
      </c>
      <c r="EA12">
        <f>((18/22)*100)</f>
        <v>81.818181818181827</v>
      </c>
    </row>
    <row r="13" spans="1:131" x14ac:dyDescent="0.25">
      <c r="A13">
        <v>115.479039</v>
      </c>
      <c r="B13">
        <v>6.8644439999999998</v>
      </c>
      <c r="C13">
        <v>109.96671800000001</v>
      </c>
      <c r="D13">
        <v>8.8207579999999997</v>
      </c>
      <c r="E13">
        <v>94.465859000000009</v>
      </c>
      <c r="F13">
        <v>7.4789899999999996</v>
      </c>
      <c r="G13" s="1">
        <v>113.31222200000002</v>
      </c>
      <c r="H13" s="1">
        <v>9.03505</v>
      </c>
      <c r="K13">
        <f>(12/200)</f>
        <v>0.06</v>
      </c>
      <c r="L13">
        <f>(7/200)</f>
        <v>3.5000000000000003E-2</v>
      </c>
      <c r="M13" s="1">
        <f>(25/200)</f>
        <v>0.125</v>
      </c>
      <c r="N13" s="1">
        <f>(11/200)</f>
        <v>5.5E-2</v>
      </c>
      <c r="P13">
        <f>(28/200)</f>
        <v>0.14000000000000001</v>
      </c>
      <c r="Q13">
        <f>(31/200)</f>
        <v>0.155</v>
      </c>
      <c r="R13">
        <f>(23/200)</f>
        <v>0.115</v>
      </c>
      <c r="S13" s="1">
        <f>(33/200)</f>
        <v>0.16500000000000001</v>
      </c>
      <c r="U13">
        <f>0.06+0.14</f>
        <v>0.2</v>
      </c>
      <c r="V13">
        <f>0.035+0.155</f>
        <v>0.19</v>
      </c>
      <c r="W13" s="1">
        <f>0.125+0.115</f>
        <v>0.24</v>
      </c>
      <c r="X13" s="1">
        <f>0.055+0.165</f>
        <v>0.22</v>
      </c>
      <c r="Z13">
        <f>SQRT((ABS($A$14-$A$13)^2+(ABS($B$14-$B$13)^2)))</f>
        <v>11.157821208725867</v>
      </c>
      <c r="AA13">
        <f>SQRT((ABS($C$14-$C$13)^2+(ABS($D$14-$D$13)^2)))</f>
        <v>8.3855836333499223</v>
      </c>
      <c r="AB13" s="1">
        <f>SQRT((ABS($E$14-$E$13)^2+(ABS($F$14-$F$13)^2)))</f>
        <v>16.213888158719399</v>
      </c>
      <c r="AC13" s="1">
        <f>SQRT((ABS($G$14-$G$13)^2+(ABS($H$14-$H$13)^2)))</f>
        <v>11.320897032952351</v>
      </c>
      <c r="AJ13">
        <f>1/0.2</f>
        <v>5</v>
      </c>
      <c r="AK13">
        <f>1/0.19</f>
        <v>5.2631578947368425</v>
      </c>
      <c r="AL13" s="1">
        <f>1/0.24</f>
        <v>4.166666666666667</v>
      </c>
      <c r="AM13" s="1">
        <f>1/0.22</f>
        <v>4.5454545454545459</v>
      </c>
      <c r="AO13">
        <f>$Z13/$U13</f>
        <v>55.789106043629332</v>
      </c>
      <c r="AP13">
        <f>$AA13/$V13</f>
        <v>44.134650701841693</v>
      </c>
      <c r="AQ13" s="1">
        <f>$AB13/$W13</f>
        <v>67.557867327997499</v>
      </c>
      <c r="AR13" s="1">
        <f>$AC13/$X13</f>
        <v>51.458622877056136</v>
      </c>
      <c r="AV13">
        <f>((0.06/0.2)*100)</f>
        <v>30</v>
      </c>
      <c r="AW13">
        <f>((0.035/0.19)*100)</f>
        <v>18.421052631578949</v>
      </c>
      <c r="AX13" s="1">
        <f>((0.125/0.24)*100)</f>
        <v>52.083333333333336</v>
      </c>
      <c r="AY13" s="1">
        <f>((0.055/0.22)*100)</f>
        <v>25</v>
      </c>
      <c r="BA13">
        <f>((0.14/0.2)*100)</f>
        <v>70</v>
      </c>
      <c r="BB13">
        <f>((0.155/0.19)*100)</f>
        <v>81.578947368421055</v>
      </c>
      <c r="BC13" s="1">
        <f>((0.115/0.24)*100)</f>
        <v>47.916666666666671</v>
      </c>
      <c r="BD13" s="1">
        <f>((0.165/0.22)*100)</f>
        <v>75</v>
      </c>
      <c r="BF13">
        <f>ABS($B$13-$D$13)</f>
        <v>1.9563139999999999</v>
      </c>
      <c r="BG13" s="1">
        <f>ABS($F$13-$H$13)</f>
        <v>1.5560600000000004</v>
      </c>
      <c r="BL13">
        <f>SQRT((ABS($A$13-$E$11)^2+(ABS($B$13-$F$11)^2)))</f>
        <v>3.8549507949717201</v>
      </c>
      <c r="BM13" s="1">
        <f>SQRT((ABS($C$13-$G$12)^2+(ABS($D$13-$H$12)^2)))</f>
        <v>12.813652295194519</v>
      </c>
      <c r="BO13" s="1">
        <f>SQRT((ABS($A$13-$G$13)^2+(ABS($B$13-$H$13)^2)))</f>
        <v>3.0670223864075261</v>
      </c>
      <c r="BP13">
        <f>SQRT((ABS($C$13-$E$13)^2+(ABS($D$13-$F$13)^2)))</f>
        <v>15.558822934390159</v>
      </c>
      <c r="BR13">
        <f>DEGREES(ACOS((10.1796297760193^2+16.2138881587194^2-7.30702963551571^2)/(2*10.1796297760193*16.2138881587194)))</f>
        <v>18.457232802602178</v>
      </c>
      <c r="BS13">
        <f>DEGREES(ACOS((8.02815128620844^2+17.4272836094897^2-10.1796297760193^2)/(2*8.02815128620844*17.4272836094897)))</f>
        <v>19.022820254637235</v>
      </c>
      <c r="BU13">
        <v>12</v>
      </c>
      <c r="BV13">
        <v>0</v>
      </c>
      <c r="BW13">
        <v>5</v>
      </c>
      <c r="BX13">
        <v>1</v>
      </c>
      <c r="BY13">
        <v>7</v>
      </c>
      <c r="BZ13">
        <v>0</v>
      </c>
      <c r="CA13">
        <v>0</v>
      </c>
      <c r="CB13">
        <v>5</v>
      </c>
      <c r="CC13">
        <v>25</v>
      </c>
      <c r="CD13">
        <v>4</v>
      </c>
      <c r="CE13">
        <v>13</v>
      </c>
      <c r="CF13">
        <v>1</v>
      </c>
      <c r="CG13">
        <v>11</v>
      </c>
      <c r="CH13">
        <v>0</v>
      </c>
      <c r="CI13">
        <v>9</v>
      </c>
      <c r="CJ13">
        <v>0</v>
      </c>
      <c r="CL13">
        <v>28</v>
      </c>
      <c r="CM13">
        <v>17</v>
      </c>
      <c r="CN13">
        <v>23</v>
      </c>
      <c r="CO13">
        <v>17</v>
      </c>
      <c r="CP13">
        <v>31</v>
      </c>
      <c r="CQ13">
        <v>19</v>
      </c>
      <c r="CR13">
        <v>21</v>
      </c>
      <c r="CS13">
        <v>30</v>
      </c>
      <c r="CT13">
        <v>23</v>
      </c>
      <c r="CU13">
        <v>16</v>
      </c>
      <c r="CV13">
        <v>14</v>
      </c>
      <c r="CW13">
        <v>7</v>
      </c>
      <c r="CX13">
        <v>33</v>
      </c>
      <c r="CY13">
        <v>23</v>
      </c>
      <c r="CZ13">
        <v>33</v>
      </c>
      <c r="DA13">
        <v>19</v>
      </c>
      <c r="DC13">
        <f>((0/12)*100)</f>
        <v>0</v>
      </c>
      <c r="DD13">
        <f>((5/12)*100)</f>
        <v>41.666666666666671</v>
      </c>
      <c r="DE13">
        <f>((1/12)*100)</f>
        <v>8.3333333333333321</v>
      </c>
      <c r="DF13">
        <f>((0/7)*100)</f>
        <v>0</v>
      </c>
      <c r="DG13">
        <f>((0/7)*100)</f>
        <v>0</v>
      </c>
      <c r="DH13">
        <f>((5/7)*100)</f>
        <v>71.428571428571431</v>
      </c>
      <c r="DI13">
        <f>((4/25)*100)</f>
        <v>16</v>
      </c>
      <c r="DJ13">
        <f>((13/25)*100)</f>
        <v>52</v>
      </c>
      <c r="DK13">
        <f>((1/25)*100)</f>
        <v>4</v>
      </c>
      <c r="DL13">
        <f>((0/11)*100)</f>
        <v>0</v>
      </c>
      <c r="DM13">
        <f>((9/11)*100)</f>
        <v>81.818181818181827</v>
      </c>
      <c r="DN13">
        <f>((0/11)*100)</f>
        <v>0</v>
      </c>
      <c r="DP13">
        <f>((17/28)*100)</f>
        <v>60.714285714285708</v>
      </c>
      <c r="DQ13">
        <f>((23/28)*100)</f>
        <v>82.142857142857139</v>
      </c>
      <c r="DR13">
        <f>((17/28)*100)</f>
        <v>60.714285714285708</v>
      </c>
      <c r="DS13">
        <f>((19/31)*100)</f>
        <v>61.29032258064516</v>
      </c>
      <c r="DT13">
        <f>((21/31)*100)</f>
        <v>67.741935483870961</v>
      </c>
      <c r="DU13">
        <f>((30/31)*100)</f>
        <v>96.774193548387103</v>
      </c>
      <c r="DV13">
        <f>((16/23)*100)</f>
        <v>69.565217391304344</v>
      </c>
      <c r="DW13">
        <f>((14/23)*100)</f>
        <v>60.869565217391312</v>
      </c>
      <c r="DX13">
        <f>((7/23)*100)</f>
        <v>30.434782608695656</v>
      </c>
      <c r="DY13">
        <f>((23/33)*100)</f>
        <v>69.696969696969703</v>
      </c>
      <c r="DZ13">
        <f>((33/33)*100)</f>
        <v>100</v>
      </c>
      <c r="EA13">
        <f>((19/33)*100)</f>
        <v>57.575757575757578</v>
      </c>
    </row>
    <row r="14" spans="1:131" x14ac:dyDescent="0.25">
      <c r="A14">
        <v>104.38444600000001</v>
      </c>
      <c r="B14">
        <v>8.0506060000000002</v>
      </c>
      <c r="C14">
        <v>101.80530300000001</v>
      </c>
      <c r="D14">
        <v>10.746717</v>
      </c>
      <c r="E14" s="1">
        <v>78.287778000000003</v>
      </c>
      <c r="F14" s="1">
        <v>6.4020200000000003</v>
      </c>
      <c r="G14">
        <v>102.04424400000001</v>
      </c>
      <c r="H14">
        <v>10.128385</v>
      </c>
      <c r="K14">
        <f>(10/200)</f>
        <v>0.05</v>
      </c>
      <c r="L14">
        <f>(9/200)</f>
        <v>4.4999999999999998E-2</v>
      </c>
      <c r="M14" s="1">
        <f>(15/200)</f>
        <v>7.4999999999999997E-2</v>
      </c>
      <c r="N14">
        <f>(17/200)</f>
        <v>8.5000000000000006E-2</v>
      </c>
      <c r="P14">
        <f>(36/200)</f>
        <v>0.18</v>
      </c>
      <c r="Q14">
        <f>(39/200)</f>
        <v>0.19500000000000001</v>
      </c>
      <c r="R14" s="1">
        <f>(31/200)</f>
        <v>0.155</v>
      </c>
      <c r="S14">
        <f>(32/200)</f>
        <v>0.16</v>
      </c>
      <c r="U14">
        <f>0.05+0.18</f>
        <v>0.22999999999999998</v>
      </c>
      <c r="V14">
        <f>0.045+0.195</f>
        <v>0.24</v>
      </c>
      <c r="W14" s="1">
        <f>0.075+0.155</f>
        <v>0.22999999999999998</v>
      </c>
      <c r="X14">
        <f>0.085+0.16</f>
        <v>0.245</v>
      </c>
      <c r="Z14">
        <f>SQRT((ABS($A$15-$A$14)^2+(ABS($B$15-$B$14)^2)))</f>
        <v>8.9754445843738111</v>
      </c>
      <c r="AA14">
        <f>SQRT((ABS($C$15-$C$14)^2+(ABS($D$15-$D$14)^2)))</f>
        <v>11.667992469805645</v>
      </c>
      <c r="AB14" s="1">
        <f>SQRT((ABS($E$15-$E$14)^2+(ABS($F$15-$F$14)^2)))</f>
        <v>9.1604417538711491</v>
      </c>
      <c r="AC14">
        <f>SQRT((ABS($G$15-$G$14)^2+(ABS($H$15-$H$14)^2)))</f>
        <v>17.427283609489688</v>
      </c>
      <c r="AJ14">
        <f>1/0.23</f>
        <v>4.3478260869565215</v>
      </c>
      <c r="AK14">
        <f>1/0.24</f>
        <v>4.166666666666667</v>
      </c>
      <c r="AL14" s="1">
        <f>1/0.23</f>
        <v>4.3478260869565215</v>
      </c>
      <c r="AM14">
        <f>1/0.245</f>
        <v>4.0816326530612246</v>
      </c>
      <c r="AO14">
        <f>$Z14/$U14</f>
        <v>39.023672105973098</v>
      </c>
      <c r="AP14">
        <f>$AA14/$V14</f>
        <v>48.616635290856856</v>
      </c>
      <c r="AQ14" s="1">
        <f>$AB14/$W14</f>
        <v>39.828007625526737</v>
      </c>
      <c r="AR14">
        <f>$AC14/$X14</f>
        <v>71.131769834651791</v>
      </c>
      <c r="AV14">
        <f>((0.05/0.23)*100)</f>
        <v>21.739130434782609</v>
      </c>
      <c r="AW14">
        <f>((0.045/0.24)*100)</f>
        <v>18.75</v>
      </c>
      <c r="AX14" s="1">
        <f>((0.075/0.23)*100)</f>
        <v>32.608695652173907</v>
      </c>
      <c r="AY14">
        <f>((0.085/0.245)*100)</f>
        <v>34.693877551020414</v>
      </c>
      <c r="BA14">
        <f>((0.18/0.23)*100)</f>
        <v>78.260869565217376</v>
      </c>
      <c r="BB14">
        <f>((0.195/0.24)*100)</f>
        <v>81.250000000000014</v>
      </c>
      <c r="BC14" s="1">
        <f>((0.155/0.23)*100)</f>
        <v>67.391304347826093</v>
      </c>
      <c r="BD14">
        <f>((0.16/0.245)*100)</f>
        <v>65.306122448979593</v>
      </c>
      <c r="BF14">
        <f>ABS($B$14-$D$14)</f>
        <v>2.6961110000000001</v>
      </c>
      <c r="BG14" s="1">
        <f>ABS($F$14-$H$14)</f>
        <v>3.7263649999999995</v>
      </c>
      <c r="BL14" s="1">
        <f>SQRT((ABS($A$14-$E$12)^2+(ABS($B$14-$F$12)^2)))</f>
        <v>4.4442539277194824</v>
      </c>
      <c r="BM14">
        <f>SQRT((ABS($C$14-$G$13)^2+(ABS($D$14-$H$13)^2)))</f>
        <v>11.63352864746764</v>
      </c>
      <c r="BO14">
        <f>SQRT((ABS($A$14-$G$14)^2+(ABS($B$14-$H$14)^2)))</f>
        <v>3.1294905294065072</v>
      </c>
      <c r="BP14" s="1">
        <f>SQRT((ABS($C$14-$E$14)^2+(ABS($D$14-$F$14)^2)))</f>
        <v>23.915483983131814</v>
      </c>
      <c r="BR14">
        <f>DEGREES(ACOS((5.68979089866095^2+9.16044175387116^2-5.00181471517179^2)/(2*5.68979089866095*9.16044175387116)))</f>
        <v>28.889656494403383</v>
      </c>
      <c r="BS14">
        <f>DEGREES(ACOS((7.30702963551571^2+11.272774521254^2-5.68979089866095^2)/(2*7.30702963551571*11.272774521254)))</f>
        <v>25.97922047095031</v>
      </c>
      <c r="BU14">
        <v>10</v>
      </c>
      <c r="BV14">
        <v>0</v>
      </c>
      <c r="BW14">
        <v>7</v>
      </c>
      <c r="BX14">
        <v>0</v>
      </c>
      <c r="BY14">
        <v>9</v>
      </c>
      <c r="BZ14">
        <v>0</v>
      </c>
      <c r="CA14">
        <v>0</v>
      </c>
      <c r="CB14">
        <v>9</v>
      </c>
      <c r="CC14">
        <v>15</v>
      </c>
      <c r="CD14">
        <v>1</v>
      </c>
      <c r="CE14">
        <v>0</v>
      </c>
      <c r="CF14">
        <v>0</v>
      </c>
      <c r="CG14">
        <v>17</v>
      </c>
      <c r="CH14">
        <v>8</v>
      </c>
      <c r="CI14">
        <v>2</v>
      </c>
      <c r="CJ14">
        <v>1</v>
      </c>
      <c r="CL14">
        <v>36</v>
      </c>
      <c r="CM14">
        <v>29</v>
      </c>
      <c r="CN14">
        <v>29</v>
      </c>
      <c r="CO14">
        <v>26</v>
      </c>
      <c r="CP14">
        <v>39</v>
      </c>
      <c r="CQ14">
        <v>29</v>
      </c>
      <c r="CR14">
        <v>25</v>
      </c>
      <c r="CS14">
        <v>33</v>
      </c>
      <c r="CT14">
        <v>31</v>
      </c>
      <c r="CU14">
        <v>23</v>
      </c>
      <c r="CV14">
        <v>25</v>
      </c>
      <c r="CW14">
        <v>16</v>
      </c>
      <c r="CX14">
        <v>32</v>
      </c>
      <c r="CY14">
        <v>19</v>
      </c>
      <c r="CZ14">
        <v>24</v>
      </c>
      <c r="DA14">
        <v>17</v>
      </c>
      <c r="DC14">
        <f>((0/10)*100)</f>
        <v>0</v>
      </c>
      <c r="DD14">
        <f>((7/10)*100)</f>
        <v>70</v>
      </c>
      <c r="DE14">
        <f>((0/10)*100)</f>
        <v>0</v>
      </c>
      <c r="DF14">
        <f>((0/9)*100)</f>
        <v>0</v>
      </c>
      <c r="DG14">
        <f>((0/9)*100)</f>
        <v>0</v>
      </c>
      <c r="DH14">
        <f>((9/9)*100)</f>
        <v>100</v>
      </c>
      <c r="DI14">
        <f>((1/15)*100)</f>
        <v>6.666666666666667</v>
      </c>
      <c r="DJ14">
        <f>((0/15)*100)</f>
        <v>0</v>
      </c>
      <c r="DK14">
        <f>((0/15)*100)</f>
        <v>0</v>
      </c>
      <c r="DL14">
        <f>((8/17)*100)</f>
        <v>47.058823529411761</v>
      </c>
      <c r="DM14">
        <f>((2/17)*100)</f>
        <v>11.76470588235294</v>
      </c>
      <c r="DN14">
        <f>((1/17)*100)</f>
        <v>5.8823529411764701</v>
      </c>
      <c r="DP14">
        <f>((29/36)*100)</f>
        <v>80.555555555555557</v>
      </c>
      <c r="DQ14">
        <f>((29/36)*100)</f>
        <v>80.555555555555557</v>
      </c>
      <c r="DR14">
        <f>((26/36)*100)</f>
        <v>72.222222222222214</v>
      </c>
      <c r="DS14">
        <f>((29/39)*100)</f>
        <v>74.358974358974365</v>
      </c>
      <c r="DT14">
        <f>((25/39)*100)</f>
        <v>64.102564102564102</v>
      </c>
      <c r="DU14">
        <f>((33/39)*100)</f>
        <v>84.615384615384613</v>
      </c>
      <c r="DV14">
        <f>((23/31)*100)</f>
        <v>74.193548387096769</v>
      </c>
      <c r="DW14">
        <f>((25/31)*100)</f>
        <v>80.645161290322577</v>
      </c>
      <c r="DX14">
        <f>((16/31)*100)</f>
        <v>51.612903225806448</v>
      </c>
      <c r="DY14">
        <f>((19/32)*100)</f>
        <v>59.375</v>
      </c>
      <c r="DZ14">
        <f>((24/32)*100)</f>
        <v>75</v>
      </c>
      <c r="EA14">
        <f>((17/32)*100)</f>
        <v>53.125</v>
      </c>
    </row>
    <row r="15" spans="1:131" x14ac:dyDescent="0.25">
      <c r="A15">
        <v>95.423940000000002</v>
      </c>
      <c r="B15">
        <v>8.5682329999999993</v>
      </c>
      <c r="C15">
        <v>90.171717999999998</v>
      </c>
      <c r="D15">
        <v>9.8513129999999993</v>
      </c>
      <c r="E15" s="1">
        <v>69.129849000000007</v>
      </c>
      <c r="F15" s="1">
        <v>6.6165649999999996</v>
      </c>
      <c r="G15">
        <v>84.617122000000009</v>
      </c>
      <c r="H15">
        <v>10.053333</v>
      </c>
      <c r="K15">
        <f>(13/200)</f>
        <v>6.5000000000000002E-2</v>
      </c>
      <c r="L15">
        <f>(10/200)</f>
        <v>0.05</v>
      </c>
      <c r="M15" s="1">
        <f>(11/200)</f>
        <v>5.5E-2</v>
      </c>
      <c r="N15" s="1">
        <f>(15/200)</f>
        <v>7.4999999999999997E-2</v>
      </c>
      <c r="P15">
        <f>(25/200)</f>
        <v>0.125</v>
      </c>
      <c r="Q15">
        <f>(25/200)</f>
        <v>0.125</v>
      </c>
      <c r="R15" s="1">
        <f>(30/200)</f>
        <v>0.15</v>
      </c>
      <c r="S15">
        <f>(29/200)</f>
        <v>0.14499999999999999</v>
      </c>
      <c r="U15">
        <f>0.065+0.125</f>
        <v>0.19</v>
      </c>
      <c r="V15">
        <f>0.05+0.125</f>
        <v>0.17499999999999999</v>
      </c>
      <c r="W15" s="1">
        <f>0.055+0.15</f>
        <v>0.20499999999999999</v>
      </c>
      <c r="X15" s="1">
        <f>0.075+0.145</f>
        <v>0.21999999999999997</v>
      </c>
      <c r="Z15">
        <f>SQRT((ABS($A$16-$A$15)^2+(ABS($B$16-$B$15)^2)))</f>
        <v>11.34459777773808</v>
      </c>
      <c r="AA15">
        <f>SQRT((ABS($C$16-$C$15)^2+(ABS($D$16-$D$15)^2)))</f>
        <v>11.000054683036661</v>
      </c>
      <c r="AB15" s="1">
        <f>SQRT((ABS($E$16-$E$15)^2+(ABS($F$16-$F$15)^2)))</f>
        <v>13.663254001988324</v>
      </c>
      <c r="AC15" s="1">
        <f>SQRT((ABS($G$16-$G$15)^2+(ABS($H$16-$H$15)^2)))</f>
        <v>11.272774521254036</v>
      </c>
      <c r="AJ15">
        <f>1/0.19</f>
        <v>5.2631578947368425</v>
      </c>
      <c r="AK15">
        <f>1/0.175</f>
        <v>5.7142857142857144</v>
      </c>
      <c r="AL15" s="1">
        <f>1/0.205</f>
        <v>4.8780487804878048</v>
      </c>
      <c r="AM15" s="1">
        <f>1/0.22</f>
        <v>4.5454545454545459</v>
      </c>
      <c r="AO15">
        <f>$Z15/$U15</f>
        <v>59.708409356516214</v>
      </c>
      <c r="AP15">
        <f>$AA15/$V15</f>
        <v>62.857455331638064</v>
      </c>
      <c r="AQ15" s="1">
        <f>$AB15/$W15</f>
        <v>66.650019521894265</v>
      </c>
      <c r="AR15" s="1">
        <f>$AC15/$X15</f>
        <v>51.239884187518349</v>
      </c>
      <c r="AV15">
        <f>((0.065/0.19)*100)</f>
        <v>34.210526315789473</v>
      </c>
      <c r="AW15">
        <f>((0.05/0.175)*100)</f>
        <v>28.571428571428577</v>
      </c>
      <c r="AX15" s="1">
        <f>((0.055/0.205)*100)</f>
        <v>26.829268292682929</v>
      </c>
      <c r="AY15" s="1">
        <f>((0.075/0.22)*100)</f>
        <v>34.090909090909086</v>
      </c>
      <c r="BA15">
        <f>((0.125/0.19)*100)</f>
        <v>65.789473684210535</v>
      </c>
      <c r="BB15">
        <f>((0.125/0.175)*100)</f>
        <v>71.428571428571431</v>
      </c>
      <c r="BC15" s="1">
        <f>((0.15/0.205)*100)</f>
        <v>73.170731707317074</v>
      </c>
      <c r="BD15" s="1">
        <f>((0.145/0.22)*100)</f>
        <v>65.909090909090907</v>
      </c>
      <c r="BF15">
        <f>ABS($B$15-$D$15)</f>
        <v>1.28308</v>
      </c>
      <c r="BG15" s="1">
        <f>ABS($F$15-$H$15)</f>
        <v>3.4367680000000007</v>
      </c>
      <c r="BL15" s="1"/>
      <c r="BM15">
        <f>SQRT((ABS($C$15-$G$14)^2+(ABS($D$15-$H$14)^2)))</f>
        <v>11.875758607931546</v>
      </c>
      <c r="BO15">
        <f>SQRT((ABS($A$15-$G$15)^2+(ABS($B$15-$H$15)^2)))</f>
        <v>10.908383807655644</v>
      </c>
      <c r="BP15" s="1">
        <f>SQRT((ABS($C$15-$E$15)^2+(ABS($D$15-$F$15)^2)))</f>
        <v>21.289054597061483</v>
      </c>
      <c r="BR15">
        <f>DEGREES(ACOS((7.86386079124916^2+13.6632540019883^2-6.81661197031164^2)/(2*7.86386079124916*13.6632540019883)))</f>
        <v>19.901286169593085</v>
      </c>
      <c r="BS15">
        <f>DEGREES(ACOS((5.00181471517179^2+11.7806842646309^2-7.86386079124916^2)/(2*5.00181471517179*11.7806842646309)))</f>
        <v>30.095523914309606</v>
      </c>
      <c r="BU15">
        <v>13</v>
      </c>
      <c r="BV15">
        <v>0</v>
      </c>
      <c r="BW15">
        <v>9</v>
      </c>
      <c r="BX15">
        <v>0</v>
      </c>
      <c r="BY15">
        <v>10</v>
      </c>
      <c r="BZ15">
        <v>0</v>
      </c>
      <c r="CA15">
        <v>1</v>
      </c>
      <c r="CB15">
        <v>2</v>
      </c>
      <c r="CC15">
        <v>11</v>
      </c>
      <c r="CD15">
        <v>7</v>
      </c>
      <c r="CE15">
        <v>0</v>
      </c>
      <c r="CF15">
        <v>0</v>
      </c>
      <c r="CG15">
        <v>15</v>
      </c>
      <c r="CH15">
        <v>8</v>
      </c>
      <c r="CI15">
        <v>0</v>
      </c>
      <c r="CJ15">
        <v>0</v>
      </c>
      <c r="CL15">
        <v>25</v>
      </c>
      <c r="CM15">
        <v>16</v>
      </c>
      <c r="CN15">
        <v>25</v>
      </c>
      <c r="CO15">
        <v>14</v>
      </c>
      <c r="CP15">
        <v>25</v>
      </c>
      <c r="CQ15">
        <v>12</v>
      </c>
      <c r="CR15">
        <v>11</v>
      </c>
      <c r="CS15">
        <v>24</v>
      </c>
      <c r="CT15">
        <v>30</v>
      </c>
      <c r="CU15">
        <v>23</v>
      </c>
      <c r="CV15">
        <v>22</v>
      </c>
      <c r="CW15">
        <v>19</v>
      </c>
      <c r="CX15">
        <v>29</v>
      </c>
      <c r="CY15">
        <v>26</v>
      </c>
      <c r="CZ15">
        <v>16</v>
      </c>
      <c r="DA15">
        <v>5</v>
      </c>
      <c r="DC15">
        <f>((0/13)*100)</f>
        <v>0</v>
      </c>
      <c r="DD15">
        <f>((9/13)*100)</f>
        <v>69.230769230769226</v>
      </c>
      <c r="DE15">
        <f>((0/13)*100)</f>
        <v>0</v>
      </c>
      <c r="DF15">
        <f>((0/10)*100)</f>
        <v>0</v>
      </c>
      <c r="DG15">
        <f>((1/10)*100)</f>
        <v>10</v>
      </c>
      <c r="DH15">
        <f>((2/10)*100)</f>
        <v>20</v>
      </c>
      <c r="DI15">
        <f>((7/11)*100)</f>
        <v>63.636363636363633</v>
      </c>
      <c r="DJ15">
        <f>((0/11)*100)</f>
        <v>0</v>
      </c>
      <c r="DK15">
        <f>((0/11)*100)</f>
        <v>0</v>
      </c>
      <c r="DL15">
        <f>((8/15)*100)</f>
        <v>53.333333333333336</v>
      </c>
      <c r="DM15">
        <f>((0/15)*100)</f>
        <v>0</v>
      </c>
      <c r="DN15">
        <f>((0/15)*100)</f>
        <v>0</v>
      </c>
      <c r="DP15">
        <f>((16/25)*100)</f>
        <v>64</v>
      </c>
      <c r="DQ15">
        <f>((25/25)*100)</f>
        <v>100</v>
      </c>
      <c r="DR15">
        <f>((14/25)*100)</f>
        <v>56.000000000000007</v>
      </c>
      <c r="DS15">
        <f>((12/25)*100)</f>
        <v>48</v>
      </c>
      <c r="DT15">
        <f>((11/25)*100)</f>
        <v>44</v>
      </c>
      <c r="DU15">
        <f>((24/25)*100)</f>
        <v>96</v>
      </c>
      <c r="DV15">
        <f>((23/30)*100)</f>
        <v>76.666666666666671</v>
      </c>
      <c r="DW15">
        <f>((22/30)*100)</f>
        <v>73.333333333333329</v>
      </c>
      <c r="DX15">
        <f>((19/30)*100)</f>
        <v>63.333333333333329</v>
      </c>
      <c r="DY15">
        <f>((26/29)*100)</f>
        <v>89.65517241379311</v>
      </c>
      <c r="DZ15">
        <f>((16/29)*100)</f>
        <v>55.172413793103445</v>
      </c>
      <c r="EA15">
        <f>((5/29)*100)</f>
        <v>17.241379310344829</v>
      </c>
    </row>
    <row r="16" spans="1:131" x14ac:dyDescent="0.25">
      <c r="A16">
        <v>84.14878800000001</v>
      </c>
      <c r="B16">
        <v>7.3148989999999996</v>
      </c>
      <c r="C16">
        <v>79.185909000000009</v>
      </c>
      <c r="D16">
        <v>9.2916670000000003</v>
      </c>
      <c r="E16" s="1">
        <v>55.48793400000001</v>
      </c>
      <c r="F16" s="1">
        <v>5.8532400000000004</v>
      </c>
      <c r="G16" s="1">
        <v>73.371819000000002</v>
      </c>
      <c r="H16" s="1">
        <v>9.2668180000000007</v>
      </c>
      <c r="K16">
        <f>(11/200)</f>
        <v>5.5E-2</v>
      </c>
      <c r="L16">
        <f>(13/200)</f>
        <v>6.5000000000000002E-2</v>
      </c>
      <c r="M16" s="1">
        <f>(10/200)</f>
        <v>0.05</v>
      </c>
      <c r="N16" s="1">
        <f>(11/200)</f>
        <v>5.5E-2</v>
      </c>
      <c r="P16">
        <f>(22/200)</f>
        <v>0.11</v>
      </c>
      <c r="Q16">
        <f>(24/200)</f>
        <v>0.12</v>
      </c>
      <c r="R16" s="1">
        <f>(30/200)</f>
        <v>0.15</v>
      </c>
      <c r="S16" s="1">
        <f>(33/200)</f>
        <v>0.16500000000000001</v>
      </c>
      <c r="U16">
        <f>0.055+0.11</f>
        <v>0.16500000000000001</v>
      </c>
      <c r="V16">
        <f>0.065+0.12</f>
        <v>0.185</v>
      </c>
      <c r="W16" s="1">
        <f>0.05+0.15</f>
        <v>0.2</v>
      </c>
      <c r="X16" s="1">
        <f>0.055+0.165</f>
        <v>0.22</v>
      </c>
      <c r="Z16">
        <f>SQRT((ABS($A$17-$A$16)^2+(ABS($B$17-$B$16)^2)))</f>
        <v>10.549705130533704</v>
      </c>
      <c r="AA16">
        <f>SQRT((ABS($C$17-$C$16)^2+(ABS($D$17-$D$16)^2)))</f>
        <v>9.9565405052947984</v>
      </c>
      <c r="AB16" s="1">
        <f>SQRT((ABS($E$17-$E$16)^2+(ABS($F$17-$F$16)^2)))</f>
        <v>10.050473408009248</v>
      </c>
      <c r="AC16" s="1">
        <f>SQRT((ABS($G$17-$G$16)^2+(ABS($H$17-$H$16)^2)))</f>
        <v>11.78068426463085</v>
      </c>
      <c r="AJ16">
        <f>1/0.165</f>
        <v>6.0606060606060606</v>
      </c>
      <c r="AK16">
        <f>1/0.185</f>
        <v>5.4054054054054053</v>
      </c>
      <c r="AL16" s="1">
        <f>1/0.2</f>
        <v>5</v>
      </c>
      <c r="AM16" s="1">
        <f>1/0.22</f>
        <v>4.5454545454545459</v>
      </c>
      <c r="AO16">
        <f>$Z16/$U16</f>
        <v>63.937606851719416</v>
      </c>
      <c r="AP16">
        <f>$AA16/$V16</f>
        <v>53.81913786645837</v>
      </c>
      <c r="AQ16" s="1">
        <f>$AB16/$W16</f>
        <v>50.252367040046238</v>
      </c>
      <c r="AR16" s="1">
        <f>$AC16/$X16</f>
        <v>53.548564839231133</v>
      </c>
      <c r="AV16">
        <f>((0.055/0.165)*100)</f>
        <v>33.333333333333329</v>
      </c>
      <c r="AW16">
        <f>((0.065/0.185)*100)</f>
        <v>35.135135135135137</v>
      </c>
      <c r="AX16" s="1">
        <f>((0.05/0.2)*100)</f>
        <v>25</v>
      </c>
      <c r="AY16" s="1">
        <f>((0.055/0.22)*100)</f>
        <v>25</v>
      </c>
      <c r="BA16">
        <f>((0.11/0.165)*100)</f>
        <v>66.666666666666657</v>
      </c>
      <c r="BB16">
        <f>((0.12/0.185)*100)</f>
        <v>64.86486486486487</v>
      </c>
      <c r="BC16" s="1">
        <f>((0.15/0.2)*100)</f>
        <v>74.999999999999986</v>
      </c>
      <c r="BD16" s="1">
        <f>((0.165/0.22)*100)</f>
        <v>75</v>
      </c>
      <c r="BF16">
        <f>ABS($B$16-$D$16)</f>
        <v>1.9767680000000007</v>
      </c>
      <c r="BG16" s="1">
        <f>ABS($F$16-$H$16)</f>
        <v>3.4135780000000002</v>
      </c>
      <c r="BL16" s="1">
        <f>SQRT((ABS($A$16-$E$13)^2+(ABS($B$16-$F$13)^2)))</f>
        <v>10.318375835145856</v>
      </c>
      <c r="BM16" s="1">
        <f>SQRT((ABS($C$16-$G$15)^2+(ABS($D$16-$H$15)^2)))</f>
        <v>5.4843604683613743</v>
      </c>
      <c r="BO16" s="1">
        <f>SQRT((ABS($A$16-$G$16)^2+(ABS($B$16-$H$16)^2)))</f>
        <v>10.952307912468594</v>
      </c>
      <c r="BP16" s="1">
        <f>SQRT((ABS($C$16-$E$16)^2+(ABS($D$16-$F$16)^2)))</f>
        <v>23.946122845566336</v>
      </c>
      <c r="BR16">
        <f>DEGREES(ACOS((6.07527605882334^2+10.0504734080092^2-5.77819077941019^2)/(2*6.07527605882334*10.0504734080092)))</f>
        <v>31.129783380020541</v>
      </c>
      <c r="BS16">
        <f>DEGREES(ACOS((6.81661197031164^2+11.351964090121^2-6.07527605882334^2)/(2*6.81661197031164*11.351964090121)))</f>
        <v>26.565633959091315</v>
      </c>
      <c r="BU16">
        <v>11</v>
      </c>
      <c r="BV16">
        <v>0</v>
      </c>
      <c r="BW16">
        <v>4</v>
      </c>
      <c r="BX16">
        <v>8</v>
      </c>
      <c r="BY16">
        <v>13</v>
      </c>
      <c r="BZ16">
        <v>0</v>
      </c>
      <c r="CA16">
        <v>13</v>
      </c>
      <c r="CB16">
        <v>0</v>
      </c>
      <c r="CC16">
        <v>10</v>
      </c>
      <c r="CD16">
        <v>7</v>
      </c>
      <c r="CE16">
        <v>0</v>
      </c>
      <c r="CF16">
        <v>0</v>
      </c>
      <c r="CG16">
        <v>11</v>
      </c>
      <c r="CH16">
        <v>0</v>
      </c>
      <c r="CI16">
        <v>3</v>
      </c>
      <c r="CJ16">
        <v>0</v>
      </c>
      <c r="CL16">
        <v>22</v>
      </c>
      <c r="CM16">
        <v>12</v>
      </c>
      <c r="CN16">
        <v>16</v>
      </c>
      <c r="CO16">
        <v>13</v>
      </c>
      <c r="CP16">
        <v>24</v>
      </c>
      <c r="CQ16">
        <v>13</v>
      </c>
      <c r="CR16">
        <v>14</v>
      </c>
      <c r="CS16">
        <v>9</v>
      </c>
      <c r="CT16">
        <v>30</v>
      </c>
      <c r="CU16">
        <v>28</v>
      </c>
      <c r="CV16">
        <v>21</v>
      </c>
      <c r="CW16">
        <v>17</v>
      </c>
      <c r="CX16">
        <v>33</v>
      </c>
      <c r="CY16">
        <v>25</v>
      </c>
      <c r="CZ16">
        <v>27</v>
      </c>
      <c r="DA16">
        <v>18</v>
      </c>
      <c r="DC16">
        <f>((0/11)*100)</f>
        <v>0</v>
      </c>
      <c r="DD16">
        <f>((4/11)*100)</f>
        <v>36.363636363636367</v>
      </c>
      <c r="DE16">
        <f>((8/11)*100)</f>
        <v>72.727272727272734</v>
      </c>
      <c r="DF16">
        <f>((0/13)*100)</f>
        <v>0</v>
      </c>
      <c r="DG16">
        <f>((13/13)*100)</f>
        <v>100</v>
      </c>
      <c r="DH16">
        <f>((0/13)*100)</f>
        <v>0</v>
      </c>
      <c r="DI16">
        <f>((7/10)*100)</f>
        <v>70</v>
      </c>
      <c r="DJ16">
        <f>((0/10)*100)</f>
        <v>0</v>
      </c>
      <c r="DK16">
        <f>((0/10)*100)</f>
        <v>0</v>
      </c>
      <c r="DL16">
        <f>((0/11)*100)</f>
        <v>0</v>
      </c>
      <c r="DM16">
        <f>((3/11)*100)</f>
        <v>27.27272727272727</v>
      </c>
      <c r="DN16">
        <f>((0/11)*100)</f>
        <v>0</v>
      </c>
      <c r="DP16">
        <f>((12/22)*100)</f>
        <v>54.54545454545454</v>
      </c>
      <c r="DQ16">
        <f>((16/22)*100)</f>
        <v>72.727272727272734</v>
      </c>
      <c r="DR16">
        <f>((13/22)*100)</f>
        <v>59.090909090909093</v>
      </c>
      <c r="DS16">
        <f>((13/24)*100)</f>
        <v>54.166666666666664</v>
      </c>
      <c r="DT16">
        <f>((14/24)*100)</f>
        <v>58.333333333333336</v>
      </c>
      <c r="DU16">
        <f>((9/24)*100)</f>
        <v>37.5</v>
      </c>
      <c r="DV16">
        <f>((28/30)*100)</f>
        <v>93.333333333333329</v>
      </c>
      <c r="DW16">
        <f>((21/30)*100)</f>
        <v>70</v>
      </c>
      <c r="DX16">
        <f>((17/30)*100)</f>
        <v>56.666666666666664</v>
      </c>
      <c r="DY16">
        <f>((25/33)*100)</f>
        <v>75.757575757575751</v>
      </c>
      <c r="DZ16">
        <f>((27/33)*100)</f>
        <v>81.818181818181827</v>
      </c>
      <c r="EA16">
        <f>((18/33)*100)</f>
        <v>54.54545454545454</v>
      </c>
    </row>
    <row r="17" spans="1:131" x14ac:dyDescent="0.25">
      <c r="A17">
        <v>73.601516000000004</v>
      </c>
      <c r="B17">
        <v>7.5414640000000004</v>
      </c>
      <c r="C17">
        <v>69.230859000000009</v>
      </c>
      <c r="D17">
        <v>9.1193930000000005</v>
      </c>
      <c r="E17" s="1">
        <v>45.438369000000009</v>
      </c>
      <c r="F17" s="1">
        <v>5.7181139999999999</v>
      </c>
      <c r="G17" s="1">
        <v>61.597614000000007</v>
      </c>
      <c r="H17" s="1">
        <v>8.8761539999999997</v>
      </c>
      <c r="K17">
        <f>(8/200)</f>
        <v>0.04</v>
      </c>
      <c r="L17">
        <f>(6/200)</f>
        <v>0.03</v>
      </c>
      <c r="M17" s="1">
        <f>(12/200)</f>
        <v>0.06</v>
      </c>
      <c r="N17" s="1">
        <f>(13/200)</f>
        <v>6.5000000000000002E-2</v>
      </c>
      <c r="P17">
        <f>(26/200)</f>
        <v>0.13</v>
      </c>
      <c r="Q17">
        <f>(27/200)</f>
        <v>0.13500000000000001</v>
      </c>
      <c r="R17" s="1">
        <f>(33/200)</f>
        <v>0.16500000000000001</v>
      </c>
      <c r="S17" s="1">
        <f>(29/200)</f>
        <v>0.14499999999999999</v>
      </c>
      <c r="U17">
        <f>0.04+0.13</f>
        <v>0.17</v>
      </c>
      <c r="V17">
        <f>0.03+0.135</f>
        <v>0.16500000000000001</v>
      </c>
      <c r="W17" s="1">
        <f>0.06+0.165</f>
        <v>0.22500000000000001</v>
      </c>
      <c r="X17" s="1">
        <f>0.065+0.145</f>
        <v>0.21</v>
      </c>
      <c r="Z17">
        <f>SQRT((ABS($A$18-$A$17)^2+(ABS($B$18-$B$17)^2)))</f>
        <v>10.803011403029894</v>
      </c>
      <c r="AA17">
        <f>SQRT((ABS($C$18-$C$17)^2+(ABS($D$18-$D$17)^2)))</f>
        <v>10.094798202495484</v>
      </c>
      <c r="AB17" s="1">
        <f>SQRT((ABS($E$18-$E$17)^2+(ABS($F$18-$F$17)^2)))</f>
        <v>10.905581322873395</v>
      </c>
      <c r="AC17" s="1">
        <f>SQRT((ABS($G$18-$G$17)^2+(ABS($H$18-$H$17)^2)))</f>
        <v>11.351964090120967</v>
      </c>
      <c r="AJ17">
        <f>1/0.17</f>
        <v>5.8823529411764701</v>
      </c>
      <c r="AK17">
        <f>1/0.165</f>
        <v>6.0606060606060606</v>
      </c>
      <c r="AL17" s="1">
        <f>1/0.225</f>
        <v>4.4444444444444446</v>
      </c>
      <c r="AM17" s="1">
        <f>1/0.21</f>
        <v>4.7619047619047619</v>
      </c>
      <c r="AO17">
        <f>$Z17/$U17</f>
        <v>63.547125900175843</v>
      </c>
      <c r="AP17">
        <f>$AA17/$V17</f>
        <v>61.180595166639293</v>
      </c>
      <c r="AQ17" s="1">
        <f>$AB17/$W17</f>
        <v>48.469250323881752</v>
      </c>
      <c r="AR17" s="1">
        <f>$AC17/$X17</f>
        <v>54.056971857718892</v>
      </c>
      <c r="AV17">
        <f>((0.04/0.17)*100)</f>
        <v>23.52941176470588</v>
      </c>
      <c r="AW17">
        <f>((0.03/0.165)*100)</f>
        <v>18.18181818181818</v>
      </c>
      <c r="AX17" s="1">
        <f>((0.06/0.225)*100)</f>
        <v>26.666666666666668</v>
      </c>
      <c r="AY17" s="1">
        <f>((0.065/0.21)*100)</f>
        <v>30.952380952380953</v>
      </c>
      <c r="BA17">
        <f>((0.13/0.17)*100)</f>
        <v>76.470588235294116</v>
      </c>
      <c r="BB17">
        <f>((0.135/0.165)*100)</f>
        <v>81.818181818181827</v>
      </c>
      <c r="BC17" s="1">
        <f>((0.165/0.225)*100)</f>
        <v>73.333333333333343</v>
      </c>
      <c r="BD17" s="1">
        <f>((0.145/0.21)*100)</f>
        <v>69.047619047619051</v>
      </c>
      <c r="BF17">
        <f>ABS($B$17-$D$17)</f>
        <v>1.5779290000000001</v>
      </c>
      <c r="BG17" s="1">
        <f>ABS($F$17-$H$17)</f>
        <v>3.1580399999999997</v>
      </c>
      <c r="BL17" s="1">
        <f>SQRT((ABS($A$17-$E$14)^2+(ABS($B$17-$F$14)^2)))</f>
        <v>4.8227983745725878</v>
      </c>
      <c r="BM17" s="1">
        <f>SQRT((ABS($C$17-$G$16)^2+(ABS($D$17-$H$16)^2)))</f>
        <v>4.1435834554434816</v>
      </c>
      <c r="BO17" s="1">
        <f>SQRT((ABS($A$17-$G$17)^2+(ABS($B$17-$H$17)^2)))</f>
        <v>12.077874838799412</v>
      </c>
      <c r="BP17" s="1">
        <f>SQRT((ABS($C$17-$E$17)^2+(ABS($D$17-$F$17)^2)))</f>
        <v>24.034377030327644</v>
      </c>
      <c r="BR17">
        <f>DEGREES(ACOS((6.42829292706703^2+10.9055813228734^2-6.03908744624095^2)/(2*6.42829292706703*10.9055813228734)))</f>
        <v>28.011068589682395</v>
      </c>
      <c r="BS17">
        <f>DEGREES(ACOS((5.77819077941019^2+10.5039937086113^2-6.42829292706703^2)/(2*5.77819077941019*10.5039937086113)))</f>
        <v>32.481822027657842</v>
      </c>
      <c r="BU17">
        <v>8</v>
      </c>
      <c r="BV17">
        <v>0</v>
      </c>
      <c r="BW17">
        <v>0</v>
      </c>
      <c r="BX17">
        <v>8</v>
      </c>
      <c r="BY17">
        <v>6</v>
      </c>
      <c r="BZ17">
        <v>0</v>
      </c>
      <c r="CA17">
        <v>0</v>
      </c>
      <c r="CB17">
        <v>0</v>
      </c>
      <c r="CC17">
        <v>12</v>
      </c>
      <c r="CD17">
        <v>9</v>
      </c>
      <c r="CE17">
        <v>0</v>
      </c>
      <c r="CF17">
        <v>0</v>
      </c>
      <c r="CG17">
        <v>13</v>
      </c>
      <c r="CH17">
        <v>0</v>
      </c>
      <c r="CI17">
        <v>9</v>
      </c>
      <c r="CJ17">
        <v>0</v>
      </c>
      <c r="CL17">
        <v>26</v>
      </c>
      <c r="CM17">
        <v>13</v>
      </c>
      <c r="CN17">
        <v>5</v>
      </c>
      <c r="CO17">
        <v>26</v>
      </c>
      <c r="CP17">
        <v>27</v>
      </c>
      <c r="CQ17">
        <v>19</v>
      </c>
      <c r="CR17">
        <v>25</v>
      </c>
      <c r="CS17">
        <v>12</v>
      </c>
      <c r="CT17">
        <v>33</v>
      </c>
      <c r="CU17">
        <v>30</v>
      </c>
      <c r="CV17">
        <v>22</v>
      </c>
      <c r="CW17">
        <v>21</v>
      </c>
      <c r="CX17">
        <v>29</v>
      </c>
      <c r="CY17">
        <v>20</v>
      </c>
      <c r="CZ17">
        <v>24</v>
      </c>
      <c r="DA17">
        <v>18</v>
      </c>
      <c r="DC17">
        <f>((0/8)*100)</f>
        <v>0</v>
      </c>
      <c r="DD17">
        <f>((0/8)*100)</f>
        <v>0</v>
      </c>
      <c r="DE17">
        <f>((8/8)*100)</f>
        <v>100</v>
      </c>
      <c r="DF17">
        <f>((0/6)*100)</f>
        <v>0</v>
      </c>
      <c r="DG17">
        <f>((0/6)*100)</f>
        <v>0</v>
      </c>
      <c r="DH17">
        <f>((0/6)*100)</f>
        <v>0</v>
      </c>
      <c r="DI17">
        <f>((9/12)*100)</f>
        <v>75</v>
      </c>
      <c r="DJ17">
        <f>((0/12)*100)</f>
        <v>0</v>
      </c>
      <c r="DK17">
        <f>((0/12)*100)</f>
        <v>0</v>
      </c>
      <c r="DL17">
        <f>((0/13)*100)</f>
        <v>0</v>
      </c>
      <c r="DM17">
        <f>((9/13)*100)</f>
        <v>69.230769230769226</v>
      </c>
      <c r="DN17">
        <f>((0/13)*100)</f>
        <v>0</v>
      </c>
      <c r="DP17">
        <f>((13/26)*100)</f>
        <v>50</v>
      </c>
      <c r="DQ17">
        <f>((5/26)*100)</f>
        <v>19.230769230769234</v>
      </c>
      <c r="DR17">
        <f>((26/26)*100)</f>
        <v>100</v>
      </c>
      <c r="DS17">
        <f>((19/27)*100)</f>
        <v>70.370370370370367</v>
      </c>
      <c r="DT17">
        <f>((25/27)*100)</f>
        <v>92.592592592592595</v>
      </c>
      <c r="DU17">
        <f>((12/27)*100)</f>
        <v>44.444444444444443</v>
      </c>
      <c r="DV17">
        <f>((30/33)*100)</f>
        <v>90.909090909090907</v>
      </c>
      <c r="DW17">
        <f>((22/33)*100)</f>
        <v>66.666666666666657</v>
      </c>
      <c r="DX17">
        <f>((21/33)*100)</f>
        <v>63.636363636363633</v>
      </c>
      <c r="DY17">
        <f>((20/29)*100)</f>
        <v>68.965517241379317</v>
      </c>
      <c r="DZ17">
        <f>((24/29)*100)</f>
        <v>82.758620689655174</v>
      </c>
      <c r="EA17">
        <f>((18/29)*100)</f>
        <v>62.068965517241381</v>
      </c>
    </row>
    <row r="18" spans="1:131" x14ac:dyDescent="0.25">
      <c r="A18">
        <v>62.955829000000008</v>
      </c>
      <c r="B18">
        <v>5.7045089999999998</v>
      </c>
      <c r="C18">
        <v>59.157154000000006</v>
      </c>
      <c r="D18">
        <v>9.7716340000000006</v>
      </c>
      <c r="E18" s="1">
        <v>34.533006000000007</v>
      </c>
      <c r="F18" s="1">
        <v>5.649108</v>
      </c>
      <c r="G18" s="1">
        <v>50.245750000000008</v>
      </c>
      <c r="H18" s="1">
        <v>8.9238239999999998</v>
      </c>
      <c r="K18">
        <f>(8/200)</f>
        <v>0.04</v>
      </c>
      <c r="L18">
        <f>(8/200)</f>
        <v>0.04</v>
      </c>
      <c r="N18" s="1">
        <f>(12/200)</f>
        <v>0.06</v>
      </c>
      <c r="P18">
        <f>(32/200)</f>
        <v>0.16</v>
      </c>
      <c r="Q18">
        <f>(30/200)</f>
        <v>0.15</v>
      </c>
      <c r="R18" s="1">
        <f>(31/200)</f>
        <v>0.155</v>
      </c>
      <c r="S18" s="1">
        <f>(30/200)</f>
        <v>0.15</v>
      </c>
      <c r="U18">
        <f>0.04+0.16</f>
        <v>0.2</v>
      </c>
      <c r="V18">
        <f>0.04+0.15</f>
        <v>0.19</v>
      </c>
      <c r="X18" s="1">
        <f>0.06+0.15</f>
        <v>0.21</v>
      </c>
      <c r="Z18">
        <f>SQRT((ABS($A$19-$A$18)^2+(ABS($B$19-$B$18)^2)))</f>
        <v>10.416848290915249</v>
      </c>
      <c r="AA18">
        <f>SQRT((ABS($C$19-$C$18)^2+(ABS($D$19-$D$18)^2)))</f>
        <v>11.402422619506829</v>
      </c>
      <c r="AC18" s="1">
        <f>SQRT((ABS($G$19-$G$18)^2+(ABS($H$19-$H$18)^2)))</f>
        <v>10.503993708611262</v>
      </c>
      <c r="AJ18">
        <f>1/0.2</f>
        <v>5</v>
      </c>
      <c r="AK18">
        <f>1/0.19</f>
        <v>5.2631578947368425</v>
      </c>
      <c r="AM18" s="1">
        <f>1/0.21</f>
        <v>4.7619047619047619</v>
      </c>
      <c r="AO18">
        <f>$Z18/$U18</f>
        <v>52.084241454576244</v>
      </c>
      <c r="AP18">
        <f>$AA18/$V18</f>
        <v>60.012750628983312</v>
      </c>
      <c r="AR18" s="1">
        <f>$AC18/$X18</f>
        <v>50.019017660053628</v>
      </c>
      <c r="AV18">
        <f>((0.04/0.2)*100)</f>
        <v>20</v>
      </c>
      <c r="AW18">
        <f>((0.04/0.19)*100)</f>
        <v>21.052631578947366</v>
      </c>
      <c r="AY18" s="1">
        <f>((0.06/0.21)*100)</f>
        <v>28.571428571428569</v>
      </c>
      <c r="BA18">
        <f>((0.16/0.2)*100)</f>
        <v>80</v>
      </c>
      <c r="BB18">
        <f>((0.15/0.19)*100)</f>
        <v>78.94736842105263</v>
      </c>
      <c r="BD18" s="1">
        <f>((0.15/0.21)*100)</f>
        <v>71.428571428571431</v>
      </c>
      <c r="BF18">
        <f>ABS($B$18-$D$18)</f>
        <v>4.0671250000000008</v>
      </c>
      <c r="BG18" s="1">
        <f>ABS($F$18-$H$18)</f>
        <v>3.2747159999999997</v>
      </c>
      <c r="BL18" s="1">
        <f>SQRT((ABS($A$18-$E$15)^2+(ABS($B$18-$F$15)^2)))</f>
        <v>6.2410230817980468</v>
      </c>
      <c r="BM18" s="1">
        <f>SQRT((ABS($C$18-$G$17)^2+(ABS($D$18-$H$17)^2)))</f>
        <v>2.5995633175593182</v>
      </c>
      <c r="BO18" s="1">
        <f>SQRT((ABS($A$18-$G$18)^2+(ABS($B$18-$H$18)^2)))</f>
        <v>13.111449090602687</v>
      </c>
      <c r="BP18" s="1">
        <f>SQRT((ABS($C$18-$E$18)^2+(ABS($D$18-$F$18)^2)))</f>
        <v>24.966855736086991</v>
      </c>
      <c r="BS18">
        <f>DEGREES(ACOS((6.03908744624095^2+10.4072163460755^2-5.92893213157926^2)/(2*6.03908744624095*10.4072163460755)))</f>
        <v>29.291402693213453</v>
      </c>
      <c r="BU18">
        <v>8</v>
      </c>
      <c r="BV18">
        <v>0</v>
      </c>
      <c r="BW18">
        <v>1</v>
      </c>
      <c r="BX18">
        <v>0</v>
      </c>
      <c r="BY18">
        <v>8</v>
      </c>
      <c r="BZ18">
        <v>0</v>
      </c>
      <c r="CA18">
        <v>0</v>
      </c>
      <c r="CB18">
        <v>3</v>
      </c>
      <c r="CG18">
        <v>12</v>
      </c>
      <c r="CH18">
        <v>0</v>
      </c>
      <c r="CI18">
        <v>6</v>
      </c>
      <c r="CJ18">
        <v>0</v>
      </c>
      <c r="CL18">
        <v>32</v>
      </c>
      <c r="CM18">
        <v>26</v>
      </c>
      <c r="CN18">
        <v>18</v>
      </c>
      <c r="CO18">
        <v>25</v>
      </c>
      <c r="CP18">
        <v>30</v>
      </c>
      <c r="CQ18">
        <v>22</v>
      </c>
      <c r="CR18">
        <v>15</v>
      </c>
      <c r="CS18">
        <v>22</v>
      </c>
      <c r="CT18">
        <v>31</v>
      </c>
      <c r="CU18">
        <v>31</v>
      </c>
      <c r="CV18">
        <v>22</v>
      </c>
      <c r="CW18">
        <v>19</v>
      </c>
      <c r="CX18">
        <v>30</v>
      </c>
      <c r="CY18">
        <v>20</v>
      </c>
      <c r="CZ18">
        <v>30</v>
      </c>
      <c r="DA18">
        <v>20</v>
      </c>
      <c r="DC18">
        <f>((0/8)*100)</f>
        <v>0</v>
      </c>
      <c r="DD18">
        <f>((1/8)*100)</f>
        <v>12.5</v>
      </c>
      <c r="DE18">
        <f>((0/8)*100)</f>
        <v>0</v>
      </c>
      <c r="DF18">
        <f>((0/8)*100)</f>
        <v>0</v>
      </c>
      <c r="DG18">
        <f>((0/8)*100)</f>
        <v>0</v>
      </c>
      <c r="DH18">
        <f>((3/8)*100)</f>
        <v>37.5</v>
      </c>
      <c r="DL18">
        <f>((0/12)*100)</f>
        <v>0</v>
      </c>
      <c r="DM18">
        <f>((6/12)*100)</f>
        <v>50</v>
      </c>
      <c r="DN18">
        <f>((0/12)*100)</f>
        <v>0</v>
      </c>
      <c r="DP18">
        <f>((26/32)*100)</f>
        <v>81.25</v>
      </c>
      <c r="DQ18">
        <f>((18/32)*100)</f>
        <v>56.25</v>
      </c>
      <c r="DR18">
        <f>((25/32)*100)</f>
        <v>78.125</v>
      </c>
      <c r="DS18">
        <f>((22/30)*100)</f>
        <v>73.333333333333329</v>
      </c>
      <c r="DT18">
        <f>((15/30)*100)</f>
        <v>50</v>
      </c>
      <c r="DU18">
        <f>((22/30)*100)</f>
        <v>73.333333333333329</v>
      </c>
      <c r="DV18">
        <f>((31/31)*100)</f>
        <v>100</v>
      </c>
      <c r="DW18">
        <f>((22/31)*100)</f>
        <v>70.967741935483872</v>
      </c>
      <c r="DX18">
        <f>((19/31)*100)</f>
        <v>61.29032258064516</v>
      </c>
      <c r="DY18">
        <f>((20/30)*100)</f>
        <v>66.666666666666657</v>
      </c>
      <c r="DZ18">
        <f>((30/30)*100)</f>
        <v>100</v>
      </c>
      <c r="EA18">
        <f>((20/30)*100)</f>
        <v>66.666666666666657</v>
      </c>
    </row>
    <row r="19" spans="1:131" x14ac:dyDescent="0.25">
      <c r="A19">
        <v>52.665699000000011</v>
      </c>
      <c r="B19">
        <v>7.3243710000000002</v>
      </c>
      <c r="C19">
        <v>47.754734000000006</v>
      </c>
      <c r="D19">
        <v>9.7639049999999994</v>
      </c>
      <c r="G19" s="1">
        <v>39.74411700000001</v>
      </c>
      <c r="H19" s="1">
        <v>8.7011400000000005</v>
      </c>
      <c r="K19">
        <f>(9/200)</f>
        <v>4.4999999999999998E-2</v>
      </c>
      <c r="L19">
        <f>(9/200)</f>
        <v>4.4999999999999998E-2</v>
      </c>
      <c r="N19" s="1">
        <f>(12/200)</f>
        <v>0.06</v>
      </c>
      <c r="P19">
        <f>(27/200)</f>
        <v>0.13500000000000001</v>
      </c>
      <c r="Q19">
        <f>(28/200)</f>
        <v>0.14000000000000001</v>
      </c>
      <c r="S19" s="1">
        <f>(32/200)</f>
        <v>0.16</v>
      </c>
      <c r="U19">
        <f>0.045+0.135</f>
        <v>0.18</v>
      </c>
      <c r="V19">
        <f>0.045+0.14</f>
        <v>0.185</v>
      </c>
      <c r="X19" s="1">
        <f>0.06+0.16</f>
        <v>0.22</v>
      </c>
      <c r="Z19">
        <f>SQRT((ABS($A$20-$A$19)^2+(ABS($B$20-$B$19)^2)))</f>
        <v>11.353082220729753</v>
      </c>
      <c r="AA19">
        <f>SQRT((ABS($C$20-$C$19)^2+(ABS($D$20-$D$19)^2)))</f>
        <v>10.997962769171844</v>
      </c>
      <c r="AC19" s="1">
        <f>SQRT((ABS($G$20-$G$19)^2+(ABS($H$20-$H$19)^2)))</f>
        <v>10.407216346075453</v>
      </c>
      <c r="AJ19">
        <f>1/0.18</f>
        <v>5.5555555555555554</v>
      </c>
      <c r="AK19">
        <f>1/0.185</f>
        <v>5.4054054054054053</v>
      </c>
      <c r="AM19" s="1">
        <f>1/0.22</f>
        <v>4.5454545454545459</v>
      </c>
      <c r="AO19">
        <f>$Z19/$U19</f>
        <v>63.072679004054187</v>
      </c>
      <c r="AP19">
        <f>$AA19/$V19</f>
        <v>59.448447400928885</v>
      </c>
      <c r="AR19" s="1">
        <f>$AC19/$X19</f>
        <v>47.305528845797511</v>
      </c>
      <c r="AV19">
        <f>((0.045/0.18)*100)</f>
        <v>25</v>
      </c>
      <c r="AW19">
        <f>((0.045/0.185)*100)</f>
        <v>24.324324324324323</v>
      </c>
      <c r="AY19" s="1">
        <f>((0.06/0.22)*100)</f>
        <v>27.27272727272727</v>
      </c>
      <c r="BA19">
        <f>((0.135/0.18)*100)</f>
        <v>75.000000000000014</v>
      </c>
      <c r="BB19">
        <f>((0.14/0.185)*100)</f>
        <v>75.675675675675677</v>
      </c>
      <c r="BD19" s="1">
        <f>((0.16/0.22)*100)</f>
        <v>72.727272727272734</v>
      </c>
      <c r="BF19">
        <f>ABS($B$19-$D$19)</f>
        <v>2.4395339999999992</v>
      </c>
      <c r="BG19" s="1"/>
      <c r="BM19" s="1"/>
      <c r="BO19" s="1">
        <f>SQRT((ABS($A$19-$G$19)^2+(ABS($B$19-$H$19)^2)))</f>
        <v>12.994721015169391</v>
      </c>
      <c r="BU19">
        <v>9</v>
      </c>
      <c r="BV19">
        <v>0</v>
      </c>
      <c r="BW19">
        <v>7</v>
      </c>
      <c r="BX19">
        <v>0</v>
      </c>
      <c r="BY19">
        <v>9</v>
      </c>
      <c r="BZ19">
        <v>0</v>
      </c>
      <c r="CA19">
        <v>0</v>
      </c>
      <c r="CB19">
        <v>9</v>
      </c>
      <c r="CG19">
        <v>12</v>
      </c>
      <c r="CH19">
        <v>0</v>
      </c>
      <c r="CI19">
        <v>9</v>
      </c>
      <c r="CJ19">
        <v>0</v>
      </c>
      <c r="CL19">
        <v>27</v>
      </c>
      <c r="CM19">
        <v>19</v>
      </c>
      <c r="CN19">
        <v>23</v>
      </c>
      <c r="CO19">
        <v>16</v>
      </c>
      <c r="CP19">
        <v>28</v>
      </c>
      <c r="CQ19">
        <v>19</v>
      </c>
      <c r="CR19">
        <v>17</v>
      </c>
      <c r="CS19">
        <v>24</v>
      </c>
      <c r="CX19">
        <v>32</v>
      </c>
      <c r="CY19">
        <v>23</v>
      </c>
      <c r="CZ19">
        <v>27</v>
      </c>
      <c r="DA19">
        <v>20</v>
      </c>
      <c r="DC19">
        <f>((0/9)*100)</f>
        <v>0</v>
      </c>
      <c r="DD19">
        <f>((7/9)*100)</f>
        <v>77.777777777777786</v>
      </c>
      <c r="DE19">
        <f>((0/9)*100)</f>
        <v>0</v>
      </c>
      <c r="DF19">
        <f>((0/9)*100)</f>
        <v>0</v>
      </c>
      <c r="DG19">
        <f>((0/9)*100)</f>
        <v>0</v>
      </c>
      <c r="DH19">
        <f>((9/9)*100)</f>
        <v>100</v>
      </c>
      <c r="DL19">
        <f>((0/12)*100)</f>
        <v>0</v>
      </c>
      <c r="DM19">
        <f>((9/12)*100)</f>
        <v>75</v>
      </c>
      <c r="DN19">
        <f>((0/12)*100)</f>
        <v>0</v>
      </c>
      <c r="DP19">
        <f>((19/27)*100)</f>
        <v>70.370370370370367</v>
      </c>
      <c r="DQ19">
        <f>((23/27)*100)</f>
        <v>85.18518518518519</v>
      </c>
      <c r="DR19">
        <f>((16/27)*100)</f>
        <v>59.259259259259252</v>
      </c>
      <c r="DS19">
        <f>((19/28)*100)</f>
        <v>67.857142857142861</v>
      </c>
      <c r="DT19">
        <f>((17/28)*100)</f>
        <v>60.714285714285708</v>
      </c>
      <c r="DU19">
        <f>((24/28)*100)</f>
        <v>85.714285714285708</v>
      </c>
      <c r="DY19">
        <f>((23/32)*100)</f>
        <v>71.875</v>
      </c>
      <c r="DZ19">
        <f>((27/32)*100)</f>
        <v>84.375</v>
      </c>
      <c r="EA19">
        <f>((20/32)*100)</f>
        <v>62.5</v>
      </c>
    </row>
    <row r="20" spans="1:131" x14ac:dyDescent="0.25">
      <c r="A20">
        <v>41.323368000000009</v>
      </c>
      <c r="B20">
        <v>6.8304039999999997</v>
      </c>
      <c r="C20">
        <v>36.811493000000006</v>
      </c>
      <c r="D20">
        <v>8.668158</v>
      </c>
      <c r="G20" s="1">
        <v>29.338699000000005</v>
      </c>
      <c r="H20" s="1">
        <v>8.507676</v>
      </c>
      <c r="K20">
        <f>(10/200)</f>
        <v>0.05</v>
      </c>
      <c r="L20">
        <f>(11/200)</f>
        <v>5.5E-2</v>
      </c>
      <c r="P20">
        <f>(31/200)</f>
        <v>0.155</v>
      </c>
      <c r="Q20">
        <f>(36/200)</f>
        <v>0.18</v>
      </c>
      <c r="U20">
        <f>0.05+0.155</f>
        <v>0.20500000000000002</v>
      </c>
      <c r="V20">
        <f>0.055+0.18</f>
        <v>0.23499999999999999</v>
      </c>
      <c r="Z20">
        <f>SQRT((ABS($A$21-$A$20)^2+(ABS($B$21-$B$20)^2)))</f>
        <v>10.141008804139016</v>
      </c>
      <c r="AA20">
        <f>SQRT((ABS($C$21-$C$20)^2+(ABS($D$21-$D$20)^2)))</f>
        <v>10.770880165223682</v>
      </c>
      <c r="AJ20">
        <f>1/0.205</f>
        <v>4.8780487804878048</v>
      </c>
      <c r="AK20">
        <f>1/0.235</f>
        <v>4.2553191489361701</v>
      </c>
      <c r="AO20">
        <f>$Z20/$U20</f>
        <v>49.468335629946417</v>
      </c>
      <c r="AP20">
        <f>$AA20/$V20</f>
        <v>45.83353261797312</v>
      </c>
      <c r="AV20">
        <f>((0.05/0.205)*100)</f>
        <v>24.390243902439028</v>
      </c>
      <c r="AW20">
        <f>((0.055/0.235)*100)</f>
        <v>23.404255319148938</v>
      </c>
      <c r="BA20">
        <f>((0.155/0.205)*100)</f>
        <v>75.609756097560975</v>
      </c>
      <c r="BB20">
        <f>((0.18/0.235)*100)</f>
        <v>76.59574468085107</v>
      </c>
      <c r="BF20">
        <f>ABS($B$20-$D$20)</f>
        <v>1.8377540000000003</v>
      </c>
      <c r="BG20" s="1"/>
      <c r="BI20">
        <v>3.6585890000000001</v>
      </c>
      <c r="BJ20" s="1">
        <v>3.7388315000000003</v>
      </c>
      <c r="BM20" s="1">
        <f>SQRT((ABS($C$20-$G$19)^2+(ABS($D$20-$H$19)^2)))</f>
        <v>2.9328094615402525</v>
      </c>
      <c r="BO20" s="1">
        <f>SQRT((ABS($A$20-$G$20)^2+(ABS($B$20-$H$20)^2)))</f>
        <v>12.101468191981711</v>
      </c>
      <c r="BR20">
        <f>DEGREES(ACOS((6.28122288832675^2+12.9192574704884^2-7.26766775753283^2)/(2*6.28122288832675*12.9192574704884)))</f>
        <v>18.905755420134813</v>
      </c>
      <c r="BU20">
        <v>10</v>
      </c>
      <c r="BV20">
        <v>0</v>
      </c>
      <c r="BW20">
        <v>7</v>
      </c>
      <c r="BX20">
        <v>0</v>
      </c>
      <c r="BY20">
        <v>11</v>
      </c>
      <c r="BZ20">
        <v>0</v>
      </c>
      <c r="CA20">
        <v>0</v>
      </c>
      <c r="CB20">
        <v>6</v>
      </c>
      <c r="CL20">
        <v>31</v>
      </c>
      <c r="CM20">
        <v>22</v>
      </c>
      <c r="CN20">
        <v>28</v>
      </c>
      <c r="CO20">
        <v>18</v>
      </c>
      <c r="CP20">
        <v>36</v>
      </c>
      <c r="CQ20">
        <v>26</v>
      </c>
      <c r="CR20">
        <v>26</v>
      </c>
      <c r="CS20">
        <v>30</v>
      </c>
      <c r="DC20">
        <f>((0/10)*100)</f>
        <v>0</v>
      </c>
      <c r="DD20">
        <f>((7/10)*100)</f>
        <v>70</v>
      </c>
      <c r="DE20">
        <f>((0/10)*100)</f>
        <v>0</v>
      </c>
      <c r="DF20">
        <f>((0/11)*100)</f>
        <v>0</v>
      </c>
      <c r="DG20">
        <f>((0/11)*100)</f>
        <v>0</v>
      </c>
      <c r="DH20">
        <f>((6/11)*100)</f>
        <v>54.54545454545454</v>
      </c>
      <c r="DP20">
        <f>((22/31)*100)</f>
        <v>70.967741935483872</v>
      </c>
      <c r="DQ20">
        <f>((28/31)*100)</f>
        <v>90.322580645161281</v>
      </c>
      <c r="DR20">
        <f>((18/31)*100)</f>
        <v>58.064516129032263</v>
      </c>
      <c r="DS20">
        <f>((26/36)*100)</f>
        <v>72.222222222222214</v>
      </c>
      <c r="DT20">
        <f>((26/36)*100)</f>
        <v>72.222222222222214</v>
      </c>
      <c r="DU20">
        <f>((30/36)*100)</f>
        <v>83.333333333333343</v>
      </c>
    </row>
    <row r="21" spans="1:131" x14ac:dyDescent="0.25">
      <c r="A21">
        <v>31.183408000000007</v>
      </c>
      <c r="B21">
        <v>6.9762490000000001</v>
      </c>
      <c r="C21">
        <v>26.046821000000008</v>
      </c>
      <c r="D21">
        <v>8.3025129999999994</v>
      </c>
      <c r="K21">
        <f>(9/200)</f>
        <v>4.4999999999999998E-2</v>
      </c>
      <c r="L21">
        <f>(9/200)</f>
        <v>4.4999999999999998E-2</v>
      </c>
      <c r="P21">
        <f>(33/200)</f>
        <v>0.16500000000000001</v>
      </c>
      <c r="Q21">
        <f>(30/200)</f>
        <v>0.15</v>
      </c>
      <c r="U21">
        <f>0.045+0.165</f>
        <v>0.21000000000000002</v>
      </c>
      <c r="V21">
        <f>0.045+0.15</f>
        <v>0.19500000000000001</v>
      </c>
      <c r="Z21">
        <f>SQRT((ABS($A$22-$A$21)^2+(ABS($B$22-$B$21)^2)))</f>
        <v>9.687777505288711</v>
      </c>
      <c r="AA21">
        <f>SQRT((ABS($C$22-$C$21)^2+(ABS($D$22-$D$21)^2)))</f>
        <v>8.0084951257916099</v>
      </c>
      <c r="AJ21">
        <f>1/0.21</f>
        <v>4.7619047619047619</v>
      </c>
      <c r="AK21">
        <f>1/0.195</f>
        <v>5.1282051282051277</v>
      </c>
      <c r="AO21">
        <f>$Z21/$U21</f>
        <v>46.132273834708144</v>
      </c>
      <c r="AP21">
        <f>$AA21/$V21</f>
        <v>41.069205773290307</v>
      </c>
      <c r="AV21">
        <f>((0.045/0.21)*100)</f>
        <v>21.428571428571427</v>
      </c>
      <c r="AW21">
        <f>((0.045/0.195)*100)</f>
        <v>23.076923076923077</v>
      </c>
      <c r="BA21">
        <f>((0.165/0.21)*100)</f>
        <v>78.571428571428584</v>
      </c>
      <c r="BB21">
        <f>((0.15/0.195)*100)</f>
        <v>76.92307692307692</v>
      </c>
      <c r="BF21">
        <f>ABS($B$21-$D$21)</f>
        <v>1.3262639999999992</v>
      </c>
      <c r="BR21">
        <f>DEGREES(ACOS((7.29841821407823^2+14.1801220543854^2-7.69261429629909^2)/(2*7.29841821407823*14.1801220543854)))</f>
        <v>19.455270758974031</v>
      </c>
      <c r="BS21">
        <f>DEGREES(ACOS((7.10602960068322^2+12.8185234747508^2-6.28122288832675^2)/(2*7.10602960068322*12.8185234747508)))</f>
        <v>15.728387404085742</v>
      </c>
      <c r="BU21">
        <v>9</v>
      </c>
      <c r="BV21">
        <v>0</v>
      </c>
      <c r="BW21">
        <v>9</v>
      </c>
      <c r="BX21">
        <v>0</v>
      </c>
      <c r="BY21">
        <v>9</v>
      </c>
      <c r="BZ21">
        <v>0</v>
      </c>
      <c r="CA21">
        <v>0</v>
      </c>
      <c r="CB21">
        <v>9</v>
      </c>
      <c r="CL21">
        <v>33</v>
      </c>
      <c r="CM21">
        <v>22</v>
      </c>
      <c r="CN21">
        <v>30</v>
      </c>
      <c r="CO21">
        <v>21</v>
      </c>
      <c r="CP21">
        <v>30</v>
      </c>
      <c r="CQ21">
        <v>21</v>
      </c>
      <c r="CR21">
        <v>18</v>
      </c>
      <c r="CS21">
        <v>27</v>
      </c>
      <c r="DC21">
        <f>((0/9)*100)</f>
        <v>0</v>
      </c>
      <c r="DD21">
        <f>((9/9)*100)</f>
        <v>100</v>
      </c>
      <c r="DE21">
        <f>((0/9)*100)</f>
        <v>0</v>
      </c>
      <c r="DF21">
        <f>((0/9)*100)</f>
        <v>0</v>
      </c>
      <c r="DG21">
        <f>((0/9)*100)</f>
        <v>0</v>
      </c>
      <c r="DH21">
        <f>((9/9)*100)</f>
        <v>100</v>
      </c>
      <c r="DP21">
        <f>((22/33)*100)</f>
        <v>66.666666666666657</v>
      </c>
      <c r="DQ21">
        <f>((30/33)*100)</f>
        <v>90.909090909090907</v>
      </c>
      <c r="DR21">
        <f>((21/33)*100)</f>
        <v>63.636363636363633</v>
      </c>
      <c r="DS21">
        <f>((21/30)*100)</f>
        <v>70</v>
      </c>
      <c r="DT21">
        <f>((18/30)*100)</f>
        <v>60</v>
      </c>
      <c r="DU21">
        <f>((27/30)*100)</f>
        <v>90</v>
      </c>
    </row>
    <row r="22" spans="1:131" x14ac:dyDescent="0.25">
      <c r="A22">
        <v>21.51077500000001</v>
      </c>
      <c r="B22">
        <v>6.4347659999999998</v>
      </c>
      <c r="C22">
        <v>18.03836900000001</v>
      </c>
      <c r="D22">
        <v>8.2762309999999992</v>
      </c>
      <c r="P22">
        <f>(37/200)</f>
        <v>0.185</v>
      </c>
      <c r="BF22">
        <f>ABS($B$22-$D$22)</f>
        <v>1.8414649999999995</v>
      </c>
      <c r="BR22">
        <f>DEGREES(ACOS((8.76497377782847^2+14.7600079592785^2-8.16494205249556^2)/(2*8.76497377782847*14.7600079592785)))</f>
        <v>28.20657946618228</v>
      </c>
      <c r="BS22">
        <f>DEGREES(ACOS((7.26766775753283^2+13.9224615429527^2-7.29841821407823^2)/(2*7.26766775753283*13.9224615429527)))</f>
        <v>17.133250204859227</v>
      </c>
      <c r="CL22">
        <v>37</v>
      </c>
      <c r="CM22">
        <v>28</v>
      </c>
      <c r="CN22">
        <v>31</v>
      </c>
      <c r="CO22">
        <v>25</v>
      </c>
      <c r="DP22">
        <f>((28/37)*100)</f>
        <v>75.675675675675677</v>
      </c>
      <c r="DQ22">
        <f>((31/37)*100)</f>
        <v>83.78378378378379</v>
      </c>
      <c r="DR22">
        <f>((25/37)*100)</f>
        <v>67.567567567567565</v>
      </c>
    </row>
    <row r="23" spans="1:131" x14ac:dyDescent="0.25">
      <c r="A23" t="s">
        <v>22</v>
      </c>
      <c r="B23" t="s">
        <v>22</v>
      </c>
      <c r="C23" t="s">
        <v>22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  <c r="BR23">
        <f>DEGREES(ACOS((8.49860640613929^2+14.0790536200553^2-7.68196842444228^2)/(2*8.49860640613929*14.0790536200553)))</f>
        <v>27.928548124453251</v>
      </c>
      <c r="BS23">
        <f>DEGREES(ACOS((7.69261429629909^2+14.6908164940356^2-8.76497377782847^2)/(2*7.69261429629909*14.6908164940356)))</f>
        <v>28.743421473332777</v>
      </c>
    </row>
    <row r="24" spans="1:131" x14ac:dyDescent="0.25">
      <c r="A24">
        <v>226.55248499999999</v>
      </c>
      <c r="B24">
        <v>6.3438699999999999</v>
      </c>
      <c r="C24">
        <v>222.03895299999999</v>
      </c>
      <c r="D24">
        <v>8.7792569999999994</v>
      </c>
      <c r="E24">
        <v>226.839631</v>
      </c>
      <c r="F24">
        <v>5.7266450000000004</v>
      </c>
      <c r="G24">
        <v>233.66178600000001</v>
      </c>
      <c r="H24">
        <v>7.7150759999999998</v>
      </c>
      <c r="K24">
        <f>(12/200)</f>
        <v>0.06</v>
      </c>
      <c r="L24">
        <f>(13/200)</f>
        <v>6.5000000000000002E-2</v>
      </c>
      <c r="M24">
        <f>(17/200)</f>
        <v>8.5000000000000006E-2</v>
      </c>
      <c r="N24">
        <f>(19/200)</f>
        <v>9.5000000000000001E-2</v>
      </c>
      <c r="P24">
        <f>(29/200)</f>
        <v>0.14499999999999999</v>
      </c>
      <c r="Q24">
        <f>(28/200)</f>
        <v>0.14000000000000001</v>
      </c>
      <c r="R24">
        <f>(41/200)</f>
        <v>0.20499999999999999</v>
      </c>
      <c r="S24">
        <f>(41/200)</f>
        <v>0.20499999999999999</v>
      </c>
      <c r="U24">
        <f>0.06+0.145</f>
        <v>0.20499999999999999</v>
      </c>
      <c r="V24">
        <f>0.065+0.14</f>
        <v>0.20500000000000002</v>
      </c>
      <c r="W24">
        <f>0.085+0.205</f>
        <v>0.28999999999999998</v>
      </c>
      <c r="X24">
        <f>0.095+0.205</f>
        <v>0.3</v>
      </c>
      <c r="Z24">
        <f>SQRT((ABS($A$25-$A$24)^2+(ABS($B$25-$B$24)^2)))</f>
        <v>8.9965744637648104</v>
      </c>
      <c r="AA24">
        <f>SQRT((ABS($C$25-$C$24)^2+(ABS($D$25-$D$24)^2)))</f>
        <v>8.3346552846262938</v>
      </c>
      <c r="AB24">
        <f>SQRT((ABS($E$25-$E$24)^2+(ABS($F$25-$F$24)^2)))</f>
        <v>12.919257470488397</v>
      </c>
      <c r="AC24">
        <f>SQRT((ABS($G$25-$G$24)^2+(ABS($H$25-$H$24)^2)))</f>
        <v>12.818523474750828</v>
      </c>
      <c r="AJ24">
        <f>1/0.205</f>
        <v>4.8780487804878048</v>
      </c>
      <c r="AK24">
        <f>1/0.205</f>
        <v>4.8780487804878048</v>
      </c>
      <c r="AL24">
        <f>1/0.29</f>
        <v>3.4482758620689657</v>
      </c>
      <c r="AM24">
        <f>1/0.3</f>
        <v>3.3333333333333335</v>
      </c>
      <c r="AO24">
        <f>$Z24/$U24</f>
        <v>43.885729091535666</v>
      </c>
      <c r="AP24">
        <f>$AA24/$V24</f>
        <v>40.656855046957524</v>
      </c>
      <c r="AQ24">
        <f>$AB24/$W24</f>
        <v>44.549163691339302</v>
      </c>
      <c r="AR24">
        <f>$AC24/$X24</f>
        <v>42.728411582502758</v>
      </c>
      <c r="AV24">
        <f>((0.06/0.205)*100)</f>
        <v>29.268292682926827</v>
      </c>
      <c r="AW24">
        <f>((0.065/0.205)*100)</f>
        <v>31.707317073170731</v>
      </c>
      <c r="AX24">
        <f>((0.085/0.29)*100)</f>
        <v>29.31034482758621</v>
      </c>
      <c r="AY24">
        <f>((0.095/0.3)*100)</f>
        <v>31.666666666666671</v>
      </c>
      <c r="BA24">
        <f>((0.145/0.205)*100)</f>
        <v>70.731707317073173</v>
      </c>
      <c r="BB24">
        <f>((0.14/0.205)*100)</f>
        <v>68.292682926829272</v>
      </c>
      <c r="BC24">
        <f>((0.205/0.29)*100)</f>
        <v>70.689655172413794</v>
      </c>
      <c r="BD24">
        <f>((0.205/0.3)*100)</f>
        <v>68.333333333333329</v>
      </c>
      <c r="BF24">
        <f>ABS($B$24-$D$24)</f>
        <v>2.4353869999999995</v>
      </c>
      <c r="BG24">
        <f>ABS($F$24-$H$24)</f>
        <v>1.9884309999999994</v>
      </c>
      <c r="BM24">
        <f>SQRT((ABS($C$24-$G$24)^2+(ABS($D$24-$H$24)^2)))</f>
        <v>11.671449273618522</v>
      </c>
      <c r="BO24">
        <f>SQRT((ABS($A$24-$G$24)^2+(ABS($B$24-$H$24)^2)))</f>
        <v>7.240329177809337</v>
      </c>
      <c r="BP24">
        <f>SQRT((ABS($C$24-$E$24)^2+(ABS($D$24-$F$24)^2)))</f>
        <v>5.6890200634404549</v>
      </c>
      <c r="BR24">
        <f>DEGREES(ACOS((7.75199681747303^2+9.02069136787773^2-3.85445025267053^2)/(2*7.75199681747303*9.02069136787773)))</f>
        <v>25.138950596750323</v>
      </c>
      <c r="BS24">
        <f>DEGREES(ACOS((8.16494205249556^2+14.8356570812861^2-8.49860640613929^2)/(2*8.16494205249556*14.8356570812861)))</f>
        <v>27.681072091514796</v>
      </c>
      <c r="BU24">
        <v>12</v>
      </c>
      <c r="BV24">
        <v>0</v>
      </c>
      <c r="BW24">
        <v>12</v>
      </c>
      <c r="BX24">
        <v>0</v>
      </c>
      <c r="BY24">
        <v>13</v>
      </c>
      <c r="BZ24">
        <v>0</v>
      </c>
      <c r="CA24">
        <v>3</v>
      </c>
      <c r="CB24">
        <v>0</v>
      </c>
      <c r="CC24">
        <v>17</v>
      </c>
      <c r="CD24">
        <v>1</v>
      </c>
      <c r="CE24">
        <v>13</v>
      </c>
      <c r="CF24">
        <v>0</v>
      </c>
      <c r="CG24">
        <v>19</v>
      </c>
      <c r="CH24">
        <v>9</v>
      </c>
      <c r="CI24">
        <v>0</v>
      </c>
      <c r="CJ24">
        <v>0</v>
      </c>
      <c r="CL24">
        <v>29</v>
      </c>
      <c r="CM24">
        <v>9</v>
      </c>
      <c r="CN24">
        <v>0</v>
      </c>
      <c r="CO24">
        <v>6</v>
      </c>
      <c r="CP24">
        <v>28</v>
      </c>
      <c r="CQ24">
        <v>16</v>
      </c>
      <c r="CR24">
        <v>0</v>
      </c>
      <c r="CS24">
        <v>25</v>
      </c>
      <c r="CT24">
        <v>41</v>
      </c>
      <c r="CU24">
        <v>32</v>
      </c>
      <c r="CV24">
        <v>30</v>
      </c>
      <c r="CW24">
        <v>22</v>
      </c>
      <c r="CX24">
        <v>41</v>
      </c>
      <c r="CY24">
        <v>29</v>
      </c>
      <c r="CZ24">
        <v>28</v>
      </c>
      <c r="DA24">
        <v>13</v>
      </c>
      <c r="DC24">
        <f>((0/12)*100)</f>
        <v>0</v>
      </c>
      <c r="DD24">
        <f>((12/12)*100)</f>
        <v>100</v>
      </c>
      <c r="DE24">
        <f>((0/12)*100)</f>
        <v>0</v>
      </c>
      <c r="DF24">
        <f>((0/13)*100)</f>
        <v>0</v>
      </c>
      <c r="DG24">
        <f>((3/13)*100)</f>
        <v>23.076923076923077</v>
      </c>
      <c r="DH24">
        <f>((0/13)*100)</f>
        <v>0</v>
      </c>
      <c r="DI24">
        <f>((1/17)*100)</f>
        <v>5.8823529411764701</v>
      </c>
      <c r="DJ24">
        <f>((13/17)*100)</f>
        <v>76.470588235294116</v>
      </c>
      <c r="DK24">
        <f>((0/17)*100)</f>
        <v>0</v>
      </c>
      <c r="DL24">
        <f>((9/19)*100)</f>
        <v>47.368421052631575</v>
      </c>
      <c r="DM24">
        <f>((0/19)*100)</f>
        <v>0</v>
      </c>
      <c r="DN24">
        <f>((0/19)*100)</f>
        <v>0</v>
      </c>
      <c r="DP24">
        <f>((9/29)*100)</f>
        <v>31.03448275862069</v>
      </c>
      <c r="DQ24">
        <f>((0/29)*100)</f>
        <v>0</v>
      </c>
      <c r="DR24">
        <f>((6/29)*100)</f>
        <v>20.689655172413794</v>
      </c>
      <c r="DS24">
        <f>((16/28)*100)</f>
        <v>57.142857142857139</v>
      </c>
      <c r="DT24">
        <f>((0/28)*100)</f>
        <v>0</v>
      </c>
      <c r="DU24">
        <f>((25/28)*100)</f>
        <v>89.285714285714292</v>
      </c>
      <c r="DV24">
        <f>((32/41)*100)</f>
        <v>78.048780487804876</v>
      </c>
      <c r="DW24">
        <f>((30/41)*100)</f>
        <v>73.170731707317074</v>
      </c>
      <c r="DX24">
        <f>((22/41)*100)</f>
        <v>53.658536585365859</v>
      </c>
      <c r="DY24">
        <f>((29/41)*100)</f>
        <v>70.731707317073173</v>
      </c>
      <c r="DZ24">
        <f>((28/41)*100)</f>
        <v>68.292682926829272</v>
      </c>
      <c r="EA24">
        <f>((13/41)*100)</f>
        <v>31.707317073170731</v>
      </c>
    </row>
    <row r="25" spans="1:131" x14ac:dyDescent="0.25">
      <c r="A25">
        <v>217.58786799999999</v>
      </c>
      <c r="B25">
        <v>7.1014939999999998</v>
      </c>
      <c r="C25">
        <v>213.70430999999999</v>
      </c>
      <c r="D25">
        <v>8.7649469999999994</v>
      </c>
      <c r="E25">
        <v>213.92521199999999</v>
      </c>
      <c r="F25">
        <v>5.3730979999999997</v>
      </c>
      <c r="G25">
        <v>220.84379300000001</v>
      </c>
      <c r="H25">
        <v>7.5984590000000001</v>
      </c>
      <c r="K25">
        <f>(9/200)</f>
        <v>4.4999999999999998E-2</v>
      </c>
      <c r="L25">
        <f>(14/200)</f>
        <v>7.0000000000000007E-2</v>
      </c>
      <c r="M25">
        <f>(15/200)</f>
        <v>7.4999999999999997E-2</v>
      </c>
      <c r="N25">
        <f>(19/200)</f>
        <v>9.5000000000000001E-2</v>
      </c>
      <c r="P25">
        <f>(30/200)</f>
        <v>0.15</v>
      </c>
      <c r="Q25">
        <f>(30/200)</f>
        <v>0.15</v>
      </c>
      <c r="R25">
        <f>(30/200)</f>
        <v>0.15</v>
      </c>
      <c r="S25">
        <f>(28/200)</f>
        <v>0.14000000000000001</v>
      </c>
      <c r="U25">
        <f>0.045+0.15</f>
        <v>0.19500000000000001</v>
      </c>
      <c r="V25">
        <f>0.07+0.15</f>
        <v>0.22</v>
      </c>
      <c r="W25">
        <f>0.075+0.15</f>
        <v>0.22499999999999998</v>
      </c>
      <c r="X25">
        <f>0.095+0.14</f>
        <v>0.23500000000000001</v>
      </c>
      <c r="Z25">
        <f>SQRT((ABS($A$26-$A$25)^2+(ABS($B$26-$B$25)^2)))</f>
        <v>8.9242885445440177</v>
      </c>
      <c r="AA25">
        <f>SQRT((ABS($C$26-$C$25)^2+(ABS($D$26-$D$25)^2)))</f>
        <v>11.551790815932256</v>
      </c>
      <c r="AB25">
        <f>SQRT((ABS($E$26-$E$25)^2+(ABS($F$26-$F$25)^2)))</f>
        <v>14.1801220543854</v>
      </c>
      <c r="AC25">
        <f>SQRT((ABS($G$26-$G$25)^2+(ABS($H$26-$H$25)^2)))</f>
        <v>13.922461542952718</v>
      </c>
      <c r="AJ25">
        <f>1/0.195</f>
        <v>5.1282051282051277</v>
      </c>
      <c r="AK25">
        <f>1/0.22</f>
        <v>4.5454545454545459</v>
      </c>
      <c r="AL25">
        <f>1/0.225</f>
        <v>4.4444444444444446</v>
      </c>
      <c r="AM25">
        <f>1/0.235</f>
        <v>4.2553191489361701</v>
      </c>
      <c r="AO25">
        <f>$Z25/$U25</f>
        <v>45.765582279712909</v>
      </c>
      <c r="AP25">
        <f>$AA25/$V25</f>
        <v>52.508140072419344</v>
      </c>
      <c r="AQ25">
        <f>$AB25/$W25</f>
        <v>63.022764686157338</v>
      </c>
      <c r="AR25">
        <f>$AC25/$X25</f>
        <v>59.244517204054112</v>
      </c>
      <c r="AV25">
        <f>((0.045/0.195)*100)</f>
        <v>23.076923076923077</v>
      </c>
      <c r="AW25">
        <f>((0.07/0.22)*100)</f>
        <v>31.818181818181824</v>
      </c>
      <c r="AX25">
        <f>((0.075/0.225)*100)</f>
        <v>33.333333333333329</v>
      </c>
      <c r="AY25">
        <f>((0.095/0.235)*100)</f>
        <v>40.425531914893618</v>
      </c>
      <c r="BA25">
        <f>((0.15/0.195)*100)</f>
        <v>76.92307692307692</v>
      </c>
      <c r="BB25">
        <f>((0.15/0.22)*100)</f>
        <v>68.181818181818173</v>
      </c>
      <c r="BC25">
        <f>((0.15/0.225)*100)</f>
        <v>66.666666666666657</v>
      </c>
      <c r="BD25">
        <f>((0.14/0.235)*100)</f>
        <v>59.574468085106389</v>
      </c>
      <c r="BF25">
        <f>ABS($B$25-$D$25)</f>
        <v>1.6634529999999996</v>
      </c>
      <c r="BG25">
        <f>ABS($F$25-$H$25)</f>
        <v>2.2253610000000004</v>
      </c>
      <c r="BL25">
        <f>SQRT((ABS($A$25-$E$24)^2+(ABS($B$25-$F$24)^2)))</f>
        <v>9.3533592030334329</v>
      </c>
      <c r="BM25">
        <f>SQRT((ABS($C$25-$G$25)^2+(ABS($D$25-$H$25)^2)))</f>
        <v>7.2341490004998636</v>
      </c>
      <c r="BO25">
        <f>SQRT((ABS($A$25-$G$25)^2+(ABS($B$25-$H$25)^2)))</f>
        <v>3.2936335280128124</v>
      </c>
      <c r="BP25">
        <f>SQRT((ABS($C$25-$E$25)^2+(ABS($D$25-$F$25)^2)))</f>
        <v>3.3990347648126513</v>
      </c>
      <c r="BR25">
        <f>DEGREES(ACOS((5.83500351723021^2+9.39011033073979^2-4.78487919135281^2)/(2*5.83500351723021*9.39011033073979)))</f>
        <v>24.986688473433471</v>
      </c>
      <c r="BS25">
        <f>DEGREES(ACOS((7.68196842444228^2+13.6102433906425^2-7.75199681747303^2)/(2*7.68196842444228*13.6102433906425)))</f>
        <v>28.274558335547329</v>
      </c>
      <c r="BU25">
        <v>9</v>
      </c>
      <c r="BV25">
        <v>0</v>
      </c>
      <c r="BW25">
        <v>0</v>
      </c>
      <c r="BX25">
        <v>9</v>
      </c>
      <c r="BY25">
        <v>14</v>
      </c>
      <c r="BZ25">
        <v>0</v>
      </c>
      <c r="CA25">
        <v>13</v>
      </c>
      <c r="CB25">
        <v>0</v>
      </c>
      <c r="CC25">
        <v>15</v>
      </c>
      <c r="CD25">
        <v>0</v>
      </c>
      <c r="CE25">
        <v>6</v>
      </c>
      <c r="CF25">
        <v>0</v>
      </c>
      <c r="CG25">
        <v>19</v>
      </c>
      <c r="CH25">
        <v>15</v>
      </c>
      <c r="CI25">
        <v>0</v>
      </c>
      <c r="CJ25">
        <v>0</v>
      </c>
      <c r="CL25">
        <v>30</v>
      </c>
      <c r="CM25">
        <v>17</v>
      </c>
      <c r="CN25">
        <v>20</v>
      </c>
      <c r="CO25">
        <v>23</v>
      </c>
      <c r="CP25">
        <v>30</v>
      </c>
      <c r="CQ25">
        <v>21</v>
      </c>
      <c r="CR25">
        <v>30</v>
      </c>
      <c r="CS25">
        <v>11</v>
      </c>
      <c r="CT25">
        <v>30</v>
      </c>
      <c r="CU25">
        <v>13</v>
      </c>
      <c r="CV25">
        <v>24</v>
      </c>
      <c r="CW25">
        <v>11</v>
      </c>
      <c r="CX25">
        <v>28</v>
      </c>
      <c r="CY25">
        <v>25</v>
      </c>
      <c r="CZ25">
        <v>14</v>
      </c>
      <c r="DA25">
        <v>11</v>
      </c>
      <c r="DC25">
        <f>((0/9)*100)</f>
        <v>0</v>
      </c>
      <c r="DD25">
        <f>((0/9)*100)</f>
        <v>0</v>
      </c>
      <c r="DE25">
        <f>((9/9)*100)</f>
        <v>100</v>
      </c>
      <c r="DF25">
        <f>((0/14)*100)</f>
        <v>0</v>
      </c>
      <c r="DG25">
        <f>((13/14)*100)</f>
        <v>92.857142857142861</v>
      </c>
      <c r="DH25">
        <f>((0/14)*100)</f>
        <v>0</v>
      </c>
      <c r="DI25">
        <f>((0/15)*100)</f>
        <v>0</v>
      </c>
      <c r="DJ25">
        <f>((6/15)*100)</f>
        <v>40</v>
      </c>
      <c r="DK25">
        <f>((0/15)*100)</f>
        <v>0</v>
      </c>
      <c r="DL25">
        <f>((15/19)*100)</f>
        <v>78.94736842105263</v>
      </c>
      <c r="DM25">
        <f>((0/19)*100)</f>
        <v>0</v>
      </c>
      <c r="DN25">
        <f>((0/19)*100)</f>
        <v>0</v>
      </c>
      <c r="DP25">
        <f>((17/30)*100)</f>
        <v>56.666666666666664</v>
      </c>
      <c r="DQ25">
        <f>((20/30)*100)</f>
        <v>66.666666666666657</v>
      </c>
      <c r="DR25">
        <f>((23/30)*100)</f>
        <v>76.666666666666671</v>
      </c>
      <c r="DS25">
        <f>((21/30)*100)</f>
        <v>70</v>
      </c>
      <c r="DT25">
        <f>((30/30)*100)</f>
        <v>100</v>
      </c>
      <c r="DU25">
        <f>((11/30)*100)</f>
        <v>36.666666666666664</v>
      </c>
      <c r="DV25">
        <f>((13/30)*100)</f>
        <v>43.333333333333336</v>
      </c>
      <c r="DW25">
        <f>((24/30)*100)</f>
        <v>80</v>
      </c>
      <c r="DX25">
        <f>((11/30)*100)</f>
        <v>36.666666666666664</v>
      </c>
      <c r="DY25">
        <f>((25/28)*100)</f>
        <v>89.285714285714292</v>
      </c>
      <c r="DZ25">
        <f>((14/28)*100)</f>
        <v>50</v>
      </c>
      <c r="EA25">
        <f>((11/28)*100)</f>
        <v>39.285714285714285</v>
      </c>
    </row>
    <row r="26" spans="1:131" x14ac:dyDescent="0.25">
      <c r="A26">
        <v>209.15103400000001</v>
      </c>
      <c r="B26">
        <v>4.192412</v>
      </c>
      <c r="C26">
        <v>202.572631</v>
      </c>
      <c r="D26">
        <v>5.677943</v>
      </c>
      <c r="E26">
        <v>199.76575400000002</v>
      </c>
      <c r="F26">
        <v>4.6078460000000003</v>
      </c>
      <c r="G26">
        <v>206.92236199999999</v>
      </c>
      <c r="H26">
        <v>7.4290649999999996</v>
      </c>
      <c r="K26">
        <f>(18/200)</f>
        <v>0.09</v>
      </c>
      <c r="L26">
        <f>(12/200)</f>
        <v>0.06</v>
      </c>
      <c r="M26">
        <f>(16/200)</f>
        <v>0.08</v>
      </c>
      <c r="N26">
        <f>(14/200)</f>
        <v>7.0000000000000007E-2</v>
      </c>
      <c r="P26">
        <f>(28/200)</f>
        <v>0.14000000000000001</v>
      </c>
      <c r="Q26">
        <f>(28/200)</f>
        <v>0.14000000000000001</v>
      </c>
      <c r="R26">
        <f>(27/200)</f>
        <v>0.13500000000000001</v>
      </c>
      <c r="S26">
        <f>(31/200)</f>
        <v>0.155</v>
      </c>
      <c r="U26">
        <f>0.09+0.14</f>
        <v>0.23</v>
      </c>
      <c r="V26">
        <f>0.06+0.14</f>
        <v>0.2</v>
      </c>
      <c r="W26">
        <f>0.08+0.135</f>
        <v>0.21500000000000002</v>
      </c>
      <c r="X26">
        <f>0.07+0.155</f>
        <v>0.22500000000000001</v>
      </c>
      <c r="Z26">
        <f>SQRT((ABS($A$27-$A$26)^2+(ABS($B$27-$B$26)^2)))</f>
        <v>13.771632905297528</v>
      </c>
      <c r="AA26">
        <f>SQRT((ABS($C$27-$C$26)^2+(ABS($D$27-$D$26)^2)))</f>
        <v>12.71651728156621</v>
      </c>
      <c r="AB26">
        <f>SQRT((ABS($E$27-$E$26)^2+(ABS($F$27-$F$26)^2)))</f>
        <v>14.760007959278536</v>
      </c>
      <c r="AC26">
        <f>SQRT((ABS($G$27-$G$26)^2+(ABS($H$27-$H$26)^2)))</f>
        <v>14.690816494035566</v>
      </c>
      <c r="AJ26">
        <f>1/0.23</f>
        <v>4.3478260869565215</v>
      </c>
      <c r="AK26">
        <f>1/0.2</f>
        <v>5</v>
      </c>
      <c r="AL26">
        <f>1/0.215</f>
        <v>4.6511627906976747</v>
      </c>
      <c r="AM26">
        <f>1/0.225</f>
        <v>4.4444444444444446</v>
      </c>
      <c r="AO26">
        <f>$Z26/$U26</f>
        <v>59.876664805641425</v>
      </c>
      <c r="AP26">
        <f>$AA26/$V26</f>
        <v>63.582586407831045</v>
      </c>
      <c r="AQ26">
        <f>$AB26/$W26</f>
        <v>68.651199810597831</v>
      </c>
      <c r="AR26">
        <f>$AC26/$X26</f>
        <v>65.292517751269187</v>
      </c>
      <c r="AV26">
        <f>((0.09/0.23)*100)</f>
        <v>39.130434782608688</v>
      </c>
      <c r="AW26">
        <f>((0.06/0.2)*100)</f>
        <v>30</v>
      </c>
      <c r="AX26">
        <f>((0.08/0.215)*100)</f>
        <v>37.209302325581397</v>
      </c>
      <c r="AY26">
        <f>((0.07/0.225)*100)</f>
        <v>31.111111111111111</v>
      </c>
      <c r="BA26">
        <f>((0.14/0.23)*100)</f>
        <v>60.869565217391312</v>
      </c>
      <c r="BB26">
        <f>((0.14/0.2)*100)</f>
        <v>70</v>
      </c>
      <c r="BC26">
        <f>((0.135/0.215)*100)</f>
        <v>62.790697674418603</v>
      </c>
      <c r="BD26">
        <f>((0.155/0.225)*100)</f>
        <v>68.888888888888886</v>
      </c>
      <c r="BF26">
        <f>ABS($B$26-$D$26)</f>
        <v>1.4855309999999999</v>
      </c>
      <c r="BG26">
        <f>ABS($F$26-$H$26)</f>
        <v>2.8212189999999993</v>
      </c>
      <c r="BL26">
        <f>SQRT((ABS($A$26-$E$25)^2+(ABS($B$26-$F$25)^2)))</f>
        <v>4.9180072190146067</v>
      </c>
      <c r="BM26">
        <f>SQRT((ABS($C$26-$G$26)^2+(ABS($D$26-$H$26)^2)))</f>
        <v>4.6889858211819027</v>
      </c>
      <c r="BO26">
        <f>SQRT((ABS($A$26-$G$26)^2+(ABS($B$26-$H$26)^2)))</f>
        <v>3.9297457329950847</v>
      </c>
      <c r="BP26">
        <f>SQRT((ABS($C$26-$E$26)^2+(ABS($D$26-$F$26)^2)))</f>
        <v>3.0039417575142697</v>
      </c>
      <c r="BR26">
        <f>DEGREES(ACOS((18.6632484772583^2+25.9148776695662^2-8.21826467368192^2)/(2*18.6632484772583*25.9148776695662)))</f>
        <v>10.087662419127428</v>
      </c>
      <c r="BS26">
        <f>DEGREES(ACOS((3.85445025267053^2+7.02727676728082^2-5.83500351723021^2)/(2*3.85445025267053*7.02727676728082)))</f>
        <v>56.12847579686575</v>
      </c>
      <c r="BU26">
        <v>18</v>
      </c>
      <c r="BV26">
        <v>0</v>
      </c>
      <c r="BW26">
        <v>1</v>
      </c>
      <c r="BX26">
        <v>15</v>
      </c>
      <c r="BY26">
        <v>12</v>
      </c>
      <c r="BZ26">
        <v>0</v>
      </c>
      <c r="CA26">
        <v>6</v>
      </c>
      <c r="CB26">
        <v>0</v>
      </c>
      <c r="CC26">
        <v>16</v>
      </c>
      <c r="CD26">
        <v>1</v>
      </c>
      <c r="CE26">
        <v>10</v>
      </c>
      <c r="CF26">
        <v>0</v>
      </c>
      <c r="CG26">
        <v>14</v>
      </c>
      <c r="CH26">
        <v>8</v>
      </c>
      <c r="CI26">
        <v>2</v>
      </c>
      <c r="CJ26">
        <v>0</v>
      </c>
      <c r="CL26">
        <v>28</v>
      </c>
      <c r="CM26">
        <v>14</v>
      </c>
      <c r="CN26">
        <v>12</v>
      </c>
      <c r="CO26">
        <v>25</v>
      </c>
      <c r="CP26">
        <v>28</v>
      </c>
      <c r="CQ26">
        <v>10</v>
      </c>
      <c r="CR26">
        <v>24</v>
      </c>
      <c r="CS26">
        <v>9</v>
      </c>
      <c r="CT26">
        <v>27</v>
      </c>
      <c r="CU26">
        <v>13</v>
      </c>
      <c r="CV26">
        <v>19</v>
      </c>
      <c r="CW26">
        <v>13</v>
      </c>
      <c r="CX26">
        <v>31</v>
      </c>
      <c r="CY26">
        <v>25</v>
      </c>
      <c r="CZ26">
        <v>19</v>
      </c>
      <c r="DA26">
        <v>16</v>
      </c>
      <c r="DC26">
        <f>((0/18)*100)</f>
        <v>0</v>
      </c>
      <c r="DD26">
        <f>((1/18)*100)</f>
        <v>5.5555555555555554</v>
      </c>
      <c r="DE26">
        <f>((15/18)*100)</f>
        <v>83.333333333333343</v>
      </c>
      <c r="DF26">
        <f>((0/12)*100)</f>
        <v>0</v>
      </c>
      <c r="DG26">
        <f>((6/12)*100)</f>
        <v>50</v>
      </c>
      <c r="DH26">
        <f>((0/12)*100)</f>
        <v>0</v>
      </c>
      <c r="DI26">
        <f>((1/16)*100)</f>
        <v>6.25</v>
      </c>
      <c r="DJ26">
        <f>((10/16)*100)</f>
        <v>62.5</v>
      </c>
      <c r="DK26">
        <f>((0/16)*100)</f>
        <v>0</v>
      </c>
      <c r="DL26">
        <f>((8/14)*100)</f>
        <v>57.142857142857139</v>
      </c>
      <c r="DM26">
        <f>((2/14)*100)</f>
        <v>14.285714285714285</v>
      </c>
      <c r="DN26">
        <f>((0/14)*100)</f>
        <v>0</v>
      </c>
      <c r="DP26">
        <f>((14/28)*100)</f>
        <v>50</v>
      </c>
      <c r="DQ26">
        <f>((12/28)*100)</f>
        <v>42.857142857142854</v>
      </c>
      <c r="DR26">
        <f>((25/28)*100)</f>
        <v>89.285714285714292</v>
      </c>
      <c r="DS26">
        <f>((10/28)*100)</f>
        <v>35.714285714285715</v>
      </c>
      <c r="DT26">
        <f>((24/28)*100)</f>
        <v>85.714285714285708</v>
      </c>
      <c r="DU26">
        <f>((9/28)*100)</f>
        <v>32.142857142857146</v>
      </c>
      <c r="DV26">
        <f>((13/27)*100)</f>
        <v>48.148148148148145</v>
      </c>
      <c r="DW26">
        <f>((19/27)*100)</f>
        <v>70.370370370370367</v>
      </c>
      <c r="DX26">
        <f>((13/27)*100)</f>
        <v>48.148148148148145</v>
      </c>
      <c r="DY26">
        <f>((25/31)*100)</f>
        <v>80.645161290322577</v>
      </c>
      <c r="DZ26">
        <f>((19/31)*100)</f>
        <v>61.29032258064516</v>
      </c>
      <c r="EA26">
        <f>((16/31)*100)</f>
        <v>51.612903225806448</v>
      </c>
    </row>
    <row r="27" spans="1:131" x14ac:dyDescent="0.25">
      <c r="A27">
        <v>195.44405699999999</v>
      </c>
      <c r="B27">
        <v>5.5253240000000003</v>
      </c>
      <c r="C27">
        <v>190.138667</v>
      </c>
      <c r="D27">
        <v>8.3437169999999998</v>
      </c>
      <c r="E27">
        <v>185.04145299999999</v>
      </c>
      <c r="F27">
        <v>5.6339040000000002</v>
      </c>
      <c r="G27">
        <v>192.34830400000001</v>
      </c>
      <c r="H27">
        <v>9.2775569999999998</v>
      </c>
      <c r="K27">
        <f>(14/200)</f>
        <v>7.0000000000000007E-2</v>
      </c>
      <c r="L27">
        <f>(18/200)</f>
        <v>0.09</v>
      </c>
      <c r="M27">
        <f>(14/200)</f>
        <v>7.0000000000000007E-2</v>
      </c>
      <c r="N27">
        <f>(12/200)</f>
        <v>0.06</v>
      </c>
      <c r="P27">
        <f>(29/200)</f>
        <v>0.14499999999999999</v>
      </c>
      <c r="Q27">
        <f>(28/200)</f>
        <v>0.14000000000000001</v>
      </c>
      <c r="R27">
        <f>(29/200)</f>
        <v>0.14499999999999999</v>
      </c>
      <c r="S27">
        <f>(32/200)</f>
        <v>0.16</v>
      </c>
      <c r="U27">
        <f>0.07+0.145</f>
        <v>0.215</v>
      </c>
      <c r="V27">
        <f>0.09+0.14</f>
        <v>0.23</v>
      </c>
      <c r="W27">
        <f>0.07+0.145</f>
        <v>0.215</v>
      </c>
      <c r="X27">
        <f>0.06+0.16</f>
        <v>0.22</v>
      </c>
      <c r="Z27">
        <f>SQRT((ABS($A$28-$A$27)^2+(ABS($B$28-$B$27)^2)))</f>
        <v>14.168135095320238</v>
      </c>
      <c r="AA27">
        <f>SQRT((ABS($C$28-$C$27)^2+(ABS($D$28-$D$27)^2)))</f>
        <v>15.806423856814325</v>
      </c>
      <c r="AB27">
        <f>SQRT((ABS($E$28-$E$27)^2+(ABS($F$28-$F$27)^2)))</f>
        <v>14.079053620055287</v>
      </c>
      <c r="AC27">
        <f>SQRT((ABS($G$28-$G$27)^2+(ABS($H$28-$H$27)^2)))</f>
        <v>14.83565708128609</v>
      </c>
      <c r="AJ27">
        <f>1/0.215</f>
        <v>4.6511627906976747</v>
      </c>
      <c r="AK27">
        <f>1/0.23</f>
        <v>4.3478260869565215</v>
      </c>
      <c r="AL27">
        <f>1/0.215</f>
        <v>4.6511627906976747</v>
      </c>
      <c r="AM27">
        <f>1/0.22</f>
        <v>4.5454545454545459</v>
      </c>
      <c r="AO27">
        <f>$Z27/$U27</f>
        <v>65.898302768931345</v>
      </c>
      <c r="AP27">
        <f>$AA27/$V27</f>
        <v>68.723581986149242</v>
      </c>
      <c r="AQ27">
        <f>$AB27/$W27</f>
        <v>65.483970325838541</v>
      </c>
      <c r="AR27">
        <f>$AC27/$X27</f>
        <v>67.434804914936777</v>
      </c>
      <c r="AV27">
        <f>((0.07/0.215)*100)</f>
        <v>32.558139534883722</v>
      </c>
      <c r="AW27">
        <f>((0.09/0.23)*100)</f>
        <v>39.130434782608688</v>
      </c>
      <c r="AX27">
        <f>((0.07/0.215)*100)</f>
        <v>32.558139534883722</v>
      </c>
      <c r="AY27">
        <f>((0.06/0.22)*100)</f>
        <v>27.27272727272727</v>
      </c>
      <c r="BA27">
        <f>((0.145/0.215)*100)</f>
        <v>67.441860465116278</v>
      </c>
      <c r="BB27">
        <f>((0.14/0.23)*100)</f>
        <v>60.869565217391312</v>
      </c>
      <c r="BC27">
        <f>((0.145/0.215)*100)</f>
        <v>67.441860465116278</v>
      </c>
      <c r="BD27">
        <f>((0.16/0.22)*100)</f>
        <v>72.727272727272734</v>
      </c>
      <c r="BF27">
        <f>ABS($B$27-$D$27)</f>
        <v>2.8183929999999995</v>
      </c>
      <c r="BG27">
        <f>ABS($F$27-$H$27)</f>
        <v>3.6436529999999996</v>
      </c>
      <c r="BL27">
        <f>SQRT((ABS($A$27-$E$26)^2+(ABS($B$27-$F$26)^2)))</f>
        <v>4.4180120914607341</v>
      </c>
      <c r="BM27">
        <f>SQRT((ABS($C$27-$G$27)^2+(ABS($D$27-$H$27)^2)))</f>
        <v>2.398864901858599</v>
      </c>
      <c r="BO27">
        <f>SQRT((ABS($A$27-$G$27)^2+(ABS($B$27-$H$27)^2)))</f>
        <v>4.8644567140943735</v>
      </c>
      <c r="BP27">
        <f>SQRT((ABS($C$27-$E$27)^2+(ABS($D$27-$F$27)^2)))</f>
        <v>5.7727529876797155</v>
      </c>
      <c r="BR27">
        <f>DEGREES(ACOS((10.1513581098772^2+18.2484952917194^2-9.88310370883787^2)/(2*10.1513581098772*18.2484952917194)))</f>
        <v>24.030861296215836</v>
      </c>
      <c r="BS27">
        <f>DEGREES(ACOS((4.78487919135281^2+22.7802212582242^2-18.6632484772583^2)/(2*4.78487919135281*22.7802212582242)))</f>
        <v>27.416058300242895</v>
      </c>
      <c r="BU27">
        <v>14</v>
      </c>
      <c r="BV27">
        <v>0</v>
      </c>
      <c r="BW27">
        <v>0</v>
      </c>
      <c r="BX27">
        <v>8</v>
      </c>
      <c r="BY27">
        <v>18</v>
      </c>
      <c r="BZ27">
        <v>0</v>
      </c>
      <c r="CA27">
        <v>10</v>
      </c>
      <c r="CB27">
        <v>2</v>
      </c>
      <c r="CC27">
        <v>14</v>
      </c>
      <c r="CD27">
        <v>3</v>
      </c>
      <c r="CE27">
        <v>3</v>
      </c>
      <c r="CF27">
        <v>0</v>
      </c>
      <c r="CG27">
        <v>12</v>
      </c>
      <c r="CH27">
        <v>4</v>
      </c>
      <c r="CI27">
        <v>2</v>
      </c>
      <c r="CJ27">
        <v>0</v>
      </c>
      <c r="CL27">
        <v>29</v>
      </c>
      <c r="CM27">
        <v>17</v>
      </c>
      <c r="CN27">
        <v>14</v>
      </c>
      <c r="CO27">
        <v>25</v>
      </c>
      <c r="CP27">
        <v>28</v>
      </c>
      <c r="CQ27">
        <v>14</v>
      </c>
      <c r="CR27">
        <v>19</v>
      </c>
      <c r="CS27">
        <v>16</v>
      </c>
      <c r="CT27">
        <v>29</v>
      </c>
      <c r="CU27">
        <v>15</v>
      </c>
      <c r="CV27">
        <v>20</v>
      </c>
      <c r="CW27">
        <v>17</v>
      </c>
      <c r="CX27">
        <v>32</v>
      </c>
      <c r="CY27">
        <v>21</v>
      </c>
      <c r="CZ27">
        <v>16</v>
      </c>
      <c r="DA27">
        <v>16</v>
      </c>
      <c r="DC27">
        <f>((0/14)*100)</f>
        <v>0</v>
      </c>
      <c r="DD27">
        <f>((0/14)*100)</f>
        <v>0</v>
      </c>
      <c r="DE27">
        <f>((8/14)*100)</f>
        <v>57.142857142857139</v>
      </c>
      <c r="DF27">
        <f>((0/18)*100)</f>
        <v>0</v>
      </c>
      <c r="DG27">
        <f>((10/18)*100)</f>
        <v>55.555555555555557</v>
      </c>
      <c r="DH27">
        <f>((2/18)*100)</f>
        <v>11.111111111111111</v>
      </c>
      <c r="DI27">
        <f>((3/14)*100)</f>
        <v>21.428571428571427</v>
      </c>
      <c r="DJ27">
        <f>((3/14)*100)</f>
        <v>21.428571428571427</v>
      </c>
      <c r="DK27">
        <f>((0/14)*100)</f>
        <v>0</v>
      </c>
      <c r="DL27">
        <f>((4/12)*100)</f>
        <v>33.333333333333329</v>
      </c>
      <c r="DM27">
        <f>((2/12)*100)</f>
        <v>16.666666666666664</v>
      </c>
      <c r="DN27">
        <f>((0/12)*100)</f>
        <v>0</v>
      </c>
      <c r="DP27">
        <f>((17/29)*100)</f>
        <v>58.620689655172406</v>
      </c>
      <c r="DQ27">
        <f>((14/29)*100)</f>
        <v>48.275862068965516</v>
      </c>
      <c r="DR27">
        <f>((25/29)*100)</f>
        <v>86.206896551724128</v>
      </c>
      <c r="DS27">
        <f>((14/28)*100)</f>
        <v>50</v>
      </c>
      <c r="DT27">
        <f>((19/28)*100)</f>
        <v>67.857142857142861</v>
      </c>
      <c r="DU27">
        <f>((16/28)*100)</f>
        <v>57.142857142857139</v>
      </c>
      <c r="DV27">
        <f>((15/29)*100)</f>
        <v>51.724137931034484</v>
      </c>
      <c r="DW27">
        <f>((20/29)*100)</f>
        <v>68.965517241379317</v>
      </c>
      <c r="DX27">
        <f>((17/29)*100)</f>
        <v>58.620689655172406</v>
      </c>
      <c r="DY27">
        <f>((21/32)*100)</f>
        <v>65.625</v>
      </c>
      <c r="DZ27">
        <f>((16/32)*100)</f>
        <v>50</v>
      </c>
      <c r="EA27">
        <f>((16/32)*100)</f>
        <v>50</v>
      </c>
    </row>
    <row r="28" spans="1:131" x14ac:dyDescent="0.25">
      <c r="A28">
        <v>181.50133399999999</v>
      </c>
      <c r="B28">
        <v>8.0425699999999996</v>
      </c>
      <c r="C28">
        <v>174.332404</v>
      </c>
      <c r="D28">
        <v>8.2724069999999994</v>
      </c>
      <c r="E28">
        <v>170.96252699999999</v>
      </c>
      <c r="F28">
        <v>5.5739580000000002</v>
      </c>
      <c r="G28">
        <v>177.51577900000001</v>
      </c>
      <c r="H28">
        <v>9.5823900000000002</v>
      </c>
      <c r="K28">
        <f>(15/200)</f>
        <v>7.4999999999999997E-2</v>
      </c>
      <c r="L28">
        <f>(12/200)</f>
        <v>0.06</v>
      </c>
      <c r="M28" s="1">
        <f>(16/200)</f>
        <v>0.08</v>
      </c>
      <c r="N28" s="1">
        <f>(17/200)</f>
        <v>8.5000000000000006E-2</v>
      </c>
      <c r="P28">
        <f>(27/200)</f>
        <v>0.13500000000000001</v>
      </c>
      <c r="Q28">
        <f>(26/200)</f>
        <v>0.13</v>
      </c>
      <c r="R28">
        <f>(29/200)</f>
        <v>0.14499999999999999</v>
      </c>
      <c r="S28">
        <f>(30/200)</f>
        <v>0.15</v>
      </c>
      <c r="U28">
        <f>0.075+0.135</f>
        <v>0.21000000000000002</v>
      </c>
      <c r="V28">
        <f>0.06+0.13</f>
        <v>0.19</v>
      </c>
      <c r="W28" s="1">
        <f>0.08+0.145</f>
        <v>0.22499999999999998</v>
      </c>
      <c r="X28" s="1">
        <f>0.085+0.15</f>
        <v>0.23499999999999999</v>
      </c>
      <c r="Z28">
        <f>SQRT((ABS($A$29-$A$28)^2+(ABS($B$29-$B$28)^2)))</f>
        <v>13.89912377951519</v>
      </c>
      <c r="AA28">
        <f>SQRT((ABS($C$29-$C$28)^2+(ABS($D$29-$D$28)^2)))</f>
        <v>12.000061808028239</v>
      </c>
      <c r="AB28" s="1">
        <f>SQRT((ABS($E$29-$E$28)^2+(ABS($F$29-$F$28)^2)))</f>
        <v>9.0206913678777276</v>
      </c>
      <c r="AC28" s="1">
        <f>SQRT((ABS($G$29-$G$28)^2+(ABS($H$29-$H$28)^2)))</f>
        <v>13.610243390642522</v>
      </c>
      <c r="AJ28">
        <f>1/0.21</f>
        <v>4.7619047619047619</v>
      </c>
      <c r="AK28">
        <f>1/0.19</f>
        <v>5.2631578947368425</v>
      </c>
      <c r="AL28" s="1">
        <f>1/0.225</f>
        <v>4.4444444444444446</v>
      </c>
      <c r="AM28" s="1">
        <f>1/0.235</f>
        <v>4.2553191489361701</v>
      </c>
      <c r="AO28">
        <f>$Z28/$U28</f>
        <v>66.186303711977089</v>
      </c>
      <c r="AP28">
        <f>$AA28/$V28</f>
        <v>63.158220042253888</v>
      </c>
      <c r="AQ28" s="1">
        <f>$AB28/$W28</f>
        <v>40.091961635012126</v>
      </c>
      <c r="AR28" s="1">
        <f>$AC28/$X28</f>
        <v>57.915929321883077</v>
      </c>
      <c r="AV28">
        <f>((0.075/0.21)*100)</f>
        <v>35.714285714285715</v>
      </c>
      <c r="AW28">
        <f>((0.06/0.19)*100)</f>
        <v>31.578947368421051</v>
      </c>
      <c r="AX28" s="1">
        <f>((0.08/0.225)*100)</f>
        <v>35.555555555555557</v>
      </c>
      <c r="AY28" s="1">
        <f>((0.085/0.235)*100)</f>
        <v>36.170212765957451</v>
      </c>
      <c r="BA28">
        <f>((0.135/0.21)*100)</f>
        <v>64.285714285714292</v>
      </c>
      <c r="BB28">
        <f>((0.13/0.19)*100)</f>
        <v>68.421052631578945</v>
      </c>
      <c r="BC28" s="1">
        <f>((0.145/0.225)*100)</f>
        <v>64.444444444444443</v>
      </c>
      <c r="BD28" s="1">
        <f>((0.15/0.235)*100)</f>
        <v>63.829787234042556</v>
      </c>
      <c r="BF28">
        <f>ABS($B$28-$D$28)</f>
        <v>0.22983699999999985</v>
      </c>
      <c r="BG28">
        <f>ABS($F$28-$H$28)</f>
        <v>4.008432</v>
      </c>
      <c r="BL28">
        <f>SQRT((ABS($A$28-$E$27)^2+(ABS($B$28-$F$27)^2)))</f>
        <v>4.2818354047904537</v>
      </c>
      <c r="BM28">
        <f>SQRT((ABS($C$28-$G$28)^2+(ABS($D$28-$H$28)^2)))</f>
        <v>3.4423729970638104</v>
      </c>
      <c r="BO28">
        <f>SQRT((ABS($A$28-$G$28)^2+(ABS($B$28-$H$28)^2)))</f>
        <v>4.2726682869636416</v>
      </c>
      <c r="BP28">
        <f>SQRT((ABS($C$28-$E$28)^2+(ABS($D$28-$F$28)^2)))</f>
        <v>4.3171400256107066</v>
      </c>
      <c r="BR28">
        <f>DEGREES(ACOS((9.87198348194698^2+16.5123851223717^2-8.27288972606259^2)/(2*9.87198348194698*16.5123851223717)))</f>
        <v>22.282692333911228</v>
      </c>
      <c r="BS28">
        <f>DEGREES(ACOS((8.21826467368192^2+16.6638003054228^2-10.1513581098772^2)/(2*8.21826467368192*16.6638003054228)))</f>
        <v>27.84943280474311</v>
      </c>
      <c r="BU28">
        <v>15</v>
      </c>
      <c r="BV28">
        <v>0</v>
      </c>
      <c r="BW28">
        <v>1</v>
      </c>
      <c r="BX28">
        <v>4</v>
      </c>
      <c r="BY28">
        <v>12</v>
      </c>
      <c r="BZ28">
        <v>0</v>
      </c>
      <c r="CA28">
        <v>3</v>
      </c>
      <c r="CB28">
        <v>2</v>
      </c>
      <c r="CC28">
        <v>16</v>
      </c>
      <c r="CD28">
        <v>7</v>
      </c>
      <c r="CE28">
        <v>0</v>
      </c>
      <c r="CF28">
        <v>0</v>
      </c>
      <c r="CG28">
        <v>17</v>
      </c>
      <c r="CH28">
        <v>0</v>
      </c>
      <c r="CI28">
        <v>10</v>
      </c>
      <c r="CJ28">
        <v>0</v>
      </c>
      <c r="CL28">
        <v>27</v>
      </c>
      <c r="CM28">
        <v>9</v>
      </c>
      <c r="CN28">
        <v>12</v>
      </c>
      <c r="CO28">
        <v>21</v>
      </c>
      <c r="CP28">
        <v>26</v>
      </c>
      <c r="CQ28">
        <v>11</v>
      </c>
      <c r="CR28">
        <v>20</v>
      </c>
      <c r="CS28">
        <v>16</v>
      </c>
      <c r="CT28">
        <v>29</v>
      </c>
      <c r="CU28">
        <v>21</v>
      </c>
      <c r="CV28">
        <v>19</v>
      </c>
      <c r="CW28">
        <v>12</v>
      </c>
      <c r="CX28">
        <v>30</v>
      </c>
      <c r="CY28">
        <v>19</v>
      </c>
      <c r="CZ28">
        <v>20</v>
      </c>
      <c r="DA28">
        <v>16</v>
      </c>
      <c r="DC28">
        <f>((0/15)*100)</f>
        <v>0</v>
      </c>
      <c r="DD28">
        <f>((1/15)*100)</f>
        <v>6.666666666666667</v>
      </c>
      <c r="DE28">
        <f>((4/15)*100)</f>
        <v>26.666666666666668</v>
      </c>
      <c r="DF28">
        <f>((0/12)*100)</f>
        <v>0</v>
      </c>
      <c r="DG28">
        <f>((3/12)*100)</f>
        <v>25</v>
      </c>
      <c r="DH28">
        <f>((2/12)*100)</f>
        <v>16.666666666666664</v>
      </c>
      <c r="DI28">
        <f>((7/16)*100)</f>
        <v>43.75</v>
      </c>
      <c r="DJ28">
        <f>((0/16)*100)</f>
        <v>0</v>
      </c>
      <c r="DK28">
        <f>((0/16)*100)</f>
        <v>0</v>
      </c>
      <c r="DL28">
        <f>((0/17)*100)</f>
        <v>0</v>
      </c>
      <c r="DM28">
        <f>((10/17)*100)</f>
        <v>58.82352941176471</v>
      </c>
      <c r="DN28">
        <f>((0/17)*100)</f>
        <v>0</v>
      </c>
      <c r="DP28">
        <f>((9/27)*100)</f>
        <v>33.333333333333329</v>
      </c>
      <c r="DQ28">
        <f>((12/27)*100)</f>
        <v>44.444444444444443</v>
      </c>
      <c r="DR28">
        <f>((21/27)*100)</f>
        <v>77.777777777777786</v>
      </c>
      <c r="DS28">
        <f>((11/26)*100)</f>
        <v>42.307692307692307</v>
      </c>
      <c r="DT28">
        <f>((20/26)*100)</f>
        <v>76.923076923076934</v>
      </c>
      <c r="DU28">
        <f>((16/26)*100)</f>
        <v>61.53846153846154</v>
      </c>
      <c r="DV28">
        <f>((21/29)*100)</f>
        <v>72.41379310344827</v>
      </c>
      <c r="DW28">
        <f>((19/29)*100)</f>
        <v>65.517241379310349</v>
      </c>
      <c r="DX28">
        <f>((12/29)*100)</f>
        <v>41.379310344827587</v>
      </c>
      <c r="DY28">
        <f>((19/30)*100)</f>
        <v>63.333333333333329</v>
      </c>
      <c r="DZ28">
        <f>((20/30)*100)</f>
        <v>66.666666666666657</v>
      </c>
      <c r="EA28">
        <f>((16/30)*100)</f>
        <v>53.333333333333336</v>
      </c>
    </row>
    <row r="29" spans="1:131" x14ac:dyDescent="0.25">
      <c r="A29">
        <v>167.636888</v>
      </c>
      <c r="B29">
        <v>7.0613570000000001</v>
      </c>
      <c r="C29">
        <v>162.340137</v>
      </c>
      <c r="D29">
        <v>8.70486</v>
      </c>
      <c r="E29" s="1">
        <v>161.94197700000001</v>
      </c>
      <c r="F29" s="1">
        <v>5.5234560000000004</v>
      </c>
      <c r="G29" s="1">
        <v>163.92647099999999</v>
      </c>
      <c r="H29" s="1">
        <v>8.8277819999999991</v>
      </c>
      <c r="K29">
        <f>(11/200)</f>
        <v>5.5E-2</v>
      </c>
      <c r="L29">
        <f>(10/200)</f>
        <v>0.05</v>
      </c>
      <c r="M29" s="1">
        <f>(15/200)</f>
        <v>7.4999999999999997E-2</v>
      </c>
      <c r="N29" s="1">
        <f>(10/200)</f>
        <v>0.05</v>
      </c>
      <c r="P29">
        <f>(26/200)</f>
        <v>0.13</v>
      </c>
      <c r="Q29">
        <f>(26/200)</f>
        <v>0.13</v>
      </c>
      <c r="R29" s="1">
        <f>(38/200)</f>
        <v>0.19</v>
      </c>
      <c r="S29" s="1">
        <f>(35/200)</f>
        <v>0.17499999999999999</v>
      </c>
      <c r="U29">
        <f>0.055+0.13</f>
        <v>0.185</v>
      </c>
      <c r="V29">
        <f>0.05+0.13</f>
        <v>0.18</v>
      </c>
      <c r="W29" s="1">
        <f>0.075+0.19</f>
        <v>0.26500000000000001</v>
      </c>
      <c r="X29" s="1">
        <f>0.05+0.175</f>
        <v>0.22499999999999998</v>
      </c>
      <c r="Z29">
        <f>SQRT((ABS($A$30-$A$29)^2+(ABS($B$30-$B$29)^2)))</f>
        <v>10.379227656800916</v>
      </c>
      <c r="AA29">
        <f>SQRT((ABS($C$30-$C$29)^2+(ABS($D$30-$D$29)^2)))</f>
        <v>8.6084137034746391</v>
      </c>
      <c r="AB29" s="1">
        <f>SQRT((ABS($E$30-$E$29)^2+(ABS($F$30-$F$29)^2)))</f>
        <v>9.3901103307397911</v>
      </c>
      <c r="AC29" s="1">
        <f>SQRT((ABS($G$30-$G$29)^2+(ABS($H$30-$H$29)^2)))</f>
        <v>7.0272767672808181</v>
      </c>
      <c r="AJ29">
        <f>1/0.185</f>
        <v>5.4054054054054053</v>
      </c>
      <c r="AK29">
        <f>1/0.18</f>
        <v>5.5555555555555554</v>
      </c>
      <c r="AL29" s="1">
        <f>1/0.265</f>
        <v>3.773584905660377</v>
      </c>
      <c r="AM29" s="1">
        <f>1/0.225</f>
        <v>4.4444444444444446</v>
      </c>
      <c r="AO29">
        <f>$Z29/$U29</f>
        <v>56.103933280004952</v>
      </c>
      <c r="AP29">
        <f>$AA29/$V29</f>
        <v>47.824520574859108</v>
      </c>
      <c r="AQ29" s="1">
        <f>$AB29/$W29</f>
        <v>35.434378606565247</v>
      </c>
      <c r="AR29" s="1">
        <f>$AC29/$X29</f>
        <v>31.232341187914749</v>
      </c>
      <c r="AV29">
        <f>((0.055/0.185)*100)</f>
        <v>29.72972972972973</v>
      </c>
      <c r="AW29">
        <f>((0.05/0.18)*100)</f>
        <v>27.777777777777779</v>
      </c>
      <c r="AX29" s="1">
        <f>((0.075/0.265)*100)</f>
        <v>28.30188679245283</v>
      </c>
      <c r="AY29" s="1">
        <f>((0.05/0.225)*100)</f>
        <v>22.222222222222225</v>
      </c>
      <c r="BA29">
        <f>((0.13/0.185)*100)</f>
        <v>70.270270270270274</v>
      </c>
      <c r="BB29">
        <f>((0.13/0.18)*100)</f>
        <v>72.222222222222229</v>
      </c>
      <c r="BC29" s="1">
        <f>((0.19/0.265)*100)</f>
        <v>71.698113207547166</v>
      </c>
      <c r="BD29" s="1">
        <f>((0.175/0.225)*100)</f>
        <v>77.777777777777771</v>
      </c>
      <c r="BF29">
        <f>ABS($B$29-$D$29)</f>
        <v>1.6435029999999999</v>
      </c>
      <c r="BG29" s="1">
        <f>ABS($F$29-$H$29)</f>
        <v>3.3043259999999988</v>
      </c>
      <c r="BL29" s="1">
        <f>SQRT((ABS($A$29-$E$28)^2+(ABS($B$29-$F$28)^2)))</f>
        <v>3.6431072648937981</v>
      </c>
      <c r="BM29" s="1"/>
      <c r="BO29" s="1">
        <f>SQRT((ABS($A$29-$G$29)^2+(ABS($B$29-$H$29)^2)))</f>
        <v>4.1094344616399523</v>
      </c>
      <c r="BP29" s="1">
        <f>SQRT((ABS($C$29-$E$29)^2+(ABS($D$29-$F$29)^2)))</f>
        <v>3.2062225120562031</v>
      </c>
      <c r="BR29">
        <f>DEGREES(ACOS((8.44234501749331^2+12.6709042168084^2-5.58050488988487^2)/(2*8.44234501749331*12.6709042168084)))</f>
        <v>20.279158784401261</v>
      </c>
      <c r="BS29">
        <f>DEGREES(ACOS((9.88310370883787^2+18.1708593921805^2-9.87198348194698^2)/(2*9.88310370883787*18.1708593921805)))</f>
        <v>23.088422621919744</v>
      </c>
      <c r="BU29">
        <v>11</v>
      </c>
      <c r="BV29">
        <v>0</v>
      </c>
      <c r="BW29">
        <v>3</v>
      </c>
      <c r="BX29">
        <v>0</v>
      </c>
      <c r="BY29">
        <v>10</v>
      </c>
      <c r="BZ29">
        <v>0</v>
      </c>
      <c r="CA29">
        <v>0</v>
      </c>
      <c r="CB29">
        <v>10</v>
      </c>
      <c r="CC29">
        <v>15</v>
      </c>
      <c r="CD29">
        <v>9</v>
      </c>
      <c r="CE29">
        <v>0</v>
      </c>
      <c r="CF29">
        <v>0</v>
      </c>
      <c r="CG29">
        <v>10</v>
      </c>
      <c r="CH29">
        <v>0</v>
      </c>
      <c r="CI29">
        <v>4</v>
      </c>
      <c r="CJ29">
        <v>0</v>
      </c>
      <c r="CL29">
        <v>26</v>
      </c>
      <c r="CM29">
        <v>14</v>
      </c>
      <c r="CN29">
        <v>15</v>
      </c>
      <c r="CO29">
        <v>18</v>
      </c>
      <c r="CP29">
        <v>26</v>
      </c>
      <c r="CQ29">
        <v>15</v>
      </c>
      <c r="CR29">
        <v>15</v>
      </c>
      <c r="CS29">
        <v>20</v>
      </c>
      <c r="CT29">
        <v>38</v>
      </c>
      <c r="CU29">
        <v>38</v>
      </c>
      <c r="CV29">
        <v>32</v>
      </c>
      <c r="CW29">
        <v>28</v>
      </c>
      <c r="CX29">
        <v>35</v>
      </c>
      <c r="CY29">
        <v>28</v>
      </c>
      <c r="CZ29">
        <v>33</v>
      </c>
      <c r="DA29">
        <v>19</v>
      </c>
      <c r="DC29">
        <f>((0/11)*100)</f>
        <v>0</v>
      </c>
      <c r="DD29">
        <f>((3/11)*100)</f>
        <v>27.27272727272727</v>
      </c>
      <c r="DE29">
        <f>((0/11)*100)</f>
        <v>0</v>
      </c>
      <c r="DF29">
        <f>((0/10)*100)</f>
        <v>0</v>
      </c>
      <c r="DG29">
        <f>((0/10)*100)</f>
        <v>0</v>
      </c>
      <c r="DH29">
        <f>((10/10)*100)</f>
        <v>100</v>
      </c>
      <c r="DI29">
        <f>((9/15)*100)</f>
        <v>60</v>
      </c>
      <c r="DJ29">
        <f>((0/15)*100)</f>
        <v>0</v>
      </c>
      <c r="DK29">
        <f>((0/15)*100)</f>
        <v>0</v>
      </c>
      <c r="DL29">
        <f>((0/10)*100)</f>
        <v>0</v>
      </c>
      <c r="DM29">
        <f>((4/10)*100)</f>
        <v>40</v>
      </c>
      <c r="DN29">
        <f>((0/10)*100)</f>
        <v>0</v>
      </c>
      <c r="DP29">
        <f>((14/26)*100)</f>
        <v>53.846153846153847</v>
      </c>
      <c r="DQ29">
        <f>((15/26)*100)</f>
        <v>57.692307692307686</v>
      </c>
      <c r="DR29">
        <f>((18/26)*100)</f>
        <v>69.230769230769226</v>
      </c>
      <c r="DS29">
        <f>((15/26)*100)</f>
        <v>57.692307692307686</v>
      </c>
      <c r="DT29">
        <f>((15/26)*100)</f>
        <v>57.692307692307686</v>
      </c>
      <c r="DU29">
        <f>((20/26)*100)</f>
        <v>76.923076923076934</v>
      </c>
      <c r="DV29">
        <f>((38/38)*100)</f>
        <v>100</v>
      </c>
      <c r="DW29">
        <f>((32/38)*100)</f>
        <v>84.210526315789465</v>
      </c>
      <c r="DX29">
        <f>((28/38)*100)</f>
        <v>73.68421052631578</v>
      </c>
      <c r="DY29">
        <f>((28/35)*100)</f>
        <v>80</v>
      </c>
      <c r="DZ29">
        <f>((33/35)*100)</f>
        <v>94.285714285714278</v>
      </c>
      <c r="EA29">
        <f>((19/35)*100)</f>
        <v>54.285714285714285</v>
      </c>
    </row>
    <row r="30" spans="1:131" x14ac:dyDescent="0.25">
      <c r="A30">
        <v>157.262114</v>
      </c>
      <c r="B30">
        <v>6.7573319999999999</v>
      </c>
      <c r="C30">
        <v>153.736536</v>
      </c>
      <c r="D30">
        <v>8.9926729999999999</v>
      </c>
      <c r="E30">
        <v>152.593412</v>
      </c>
      <c r="F30">
        <v>6.4057849999999998</v>
      </c>
      <c r="G30">
        <v>156.90809200000001</v>
      </c>
      <c r="H30">
        <v>8.4742639999999998</v>
      </c>
      <c r="K30">
        <f>(7/200)</f>
        <v>3.5000000000000003E-2</v>
      </c>
      <c r="L30">
        <f>(6/200)</f>
        <v>0.03</v>
      </c>
      <c r="M30">
        <f>(22/200)</f>
        <v>0.11</v>
      </c>
      <c r="N30">
        <f>(10/200)</f>
        <v>0.05</v>
      </c>
      <c r="P30">
        <f>(27/200)</f>
        <v>0.13500000000000001</v>
      </c>
      <c r="Q30">
        <f>(34/200)</f>
        <v>0.17</v>
      </c>
      <c r="R30">
        <f>(26/200)</f>
        <v>0.13</v>
      </c>
      <c r="S30">
        <f>(42/200)</f>
        <v>0.21</v>
      </c>
      <c r="U30">
        <f>0.035+0.135</f>
        <v>0.17</v>
      </c>
      <c r="V30">
        <f>0.03+0.17</f>
        <v>0.2</v>
      </c>
      <c r="W30">
        <f>0.11+0.13</f>
        <v>0.24</v>
      </c>
      <c r="X30">
        <f>0.05+0.21</f>
        <v>0.26</v>
      </c>
      <c r="Z30">
        <f>SQRT((ABS($A$31-$A$30)^2+(ABS($B$31-$B$30)^2)))</f>
        <v>5.4183715417782068</v>
      </c>
      <c r="AA30">
        <f>SQRT((ABS($C$31-$C$30)^2+(ABS($D$31-$D$30)^2)))</f>
        <v>3.7254255247898742</v>
      </c>
      <c r="AB30">
        <f>SQRT((ABS($E$31-$E$30)^2+(ABS($F$31-$F$30)^2)))</f>
        <v>25.914877669566206</v>
      </c>
      <c r="AC30">
        <f>SQRT((ABS($G$31-$G$30)^2+(ABS($H$31-$H$30)^2)))</f>
        <v>22.780221258224248</v>
      </c>
      <c r="AJ30">
        <f>1/0.17</f>
        <v>5.8823529411764701</v>
      </c>
      <c r="AK30">
        <f>1/0.2</f>
        <v>5</v>
      </c>
      <c r="AL30">
        <f>1/0.24</f>
        <v>4.166666666666667</v>
      </c>
      <c r="AM30">
        <f>1/0.26</f>
        <v>3.8461538461538458</v>
      </c>
      <c r="AO30">
        <f>$Z30/$U30</f>
        <v>31.872773775165921</v>
      </c>
      <c r="AP30">
        <f>$AA30/$V30</f>
        <v>18.62712762394937</v>
      </c>
      <c r="AQ30">
        <f>$AB30/$W30</f>
        <v>107.97865695652587</v>
      </c>
      <c r="AR30">
        <f>$AC30/$X30</f>
        <v>87.616235608554803</v>
      </c>
      <c r="AV30">
        <f>((0.035/0.17)*100)</f>
        <v>20.588235294117649</v>
      </c>
      <c r="AW30">
        <f>((0.03/0.2)*100)</f>
        <v>15</v>
      </c>
      <c r="AX30">
        <f>((0.11/0.24)*100)</f>
        <v>45.833333333333336</v>
      </c>
      <c r="AY30">
        <f>((0.05/0.26)*100)</f>
        <v>19.230769230769234</v>
      </c>
      <c r="BA30">
        <f>((0.135/0.17)*100)</f>
        <v>79.411764705882348</v>
      </c>
      <c r="BB30">
        <f>((0.17/0.2)*100)</f>
        <v>85</v>
      </c>
      <c r="BC30">
        <f>((0.13/0.24)*100)</f>
        <v>54.166666666666671</v>
      </c>
      <c r="BD30">
        <f>((0.21/0.26)*100)</f>
        <v>80.769230769230759</v>
      </c>
      <c r="BF30">
        <f>ABS($B$30-$D$30)</f>
        <v>2.235341</v>
      </c>
      <c r="BG30">
        <f>ABS($F$30-$H$30)</f>
        <v>2.068479</v>
      </c>
      <c r="BM30">
        <f>SQRT((ABS($C$30-$G$29)^2+(ABS($D$30-$H$29)^2)))</f>
        <v>10.191269025303267</v>
      </c>
      <c r="BO30">
        <f>SQRT((ABS($A$30-$G$30)^2+(ABS($B$30-$H$30)^2)))</f>
        <v>1.753050789083987</v>
      </c>
      <c r="BP30">
        <f>SQRT((ABS($C$30-$E$30)^2+(ABS($D$30-$F$30)^2)))</f>
        <v>2.8282011957991959</v>
      </c>
      <c r="BR30">
        <f>DEGREES(ACOS((5.59217546381388^2+8.63617949460582^2-5.14385794046181^2)/(2*5.59217546381388*8.63617949460582)))</f>
        <v>34.714789206722905</v>
      </c>
      <c r="BS30">
        <f>DEGREES(ACOS((8.27288972606259^2+15.2056882647518^2-8.44234501749331^2)/(2*8.27288972606259*15.2056882647518)))</f>
        <v>24.803926705913362</v>
      </c>
      <c r="BU30">
        <v>7</v>
      </c>
      <c r="BV30">
        <v>0</v>
      </c>
      <c r="BW30">
        <v>7</v>
      </c>
      <c r="BX30">
        <v>0</v>
      </c>
      <c r="BY30">
        <v>6</v>
      </c>
      <c r="BZ30">
        <v>0</v>
      </c>
      <c r="CA30">
        <v>0</v>
      </c>
      <c r="CB30">
        <v>4</v>
      </c>
      <c r="CC30">
        <v>22</v>
      </c>
      <c r="CD30">
        <v>2</v>
      </c>
      <c r="CE30">
        <v>12</v>
      </c>
      <c r="CF30">
        <v>0</v>
      </c>
      <c r="CG30">
        <v>10</v>
      </c>
      <c r="CH30">
        <v>7</v>
      </c>
      <c r="CI30">
        <v>0</v>
      </c>
      <c r="CJ30">
        <v>0</v>
      </c>
      <c r="CL30">
        <v>27</v>
      </c>
      <c r="CM30">
        <v>17</v>
      </c>
      <c r="CN30">
        <v>21</v>
      </c>
      <c r="CO30">
        <v>10</v>
      </c>
      <c r="CP30">
        <v>34</v>
      </c>
      <c r="CQ30">
        <v>27</v>
      </c>
      <c r="CR30">
        <v>18</v>
      </c>
      <c r="CS30">
        <v>33</v>
      </c>
      <c r="CT30">
        <v>26</v>
      </c>
      <c r="CU30">
        <v>18</v>
      </c>
      <c r="CV30">
        <v>16</v>
      </c>
      <c r="CW30">
        <v>16</v>
      </c>
      <c r="CX30">
        <v>42</v>
      </c>
      <c r="CY30">
        <v>33</v>
      </c>
      <c r="CZ30">
        <v>32</v>
      </c>
      <c r="DA30">
        <v>27</v>
      </c>
      <c r="DC30">
        <f>((0/7)*100)</f>
        <v>0</v>
      </c>
      <c r="DD30">
        <f>((7/7)*100)</f>
        <v>100</v>
      </c>
      <c r="DE30">
        <f>((0/7)*100)</f>
        <v>0</v>
      </c>
      <c r="DF30">
        <f>((0/6)*100)</f>
        <v>0</v>
      </c>
      <c r="DG30">
        <f>((0/6)*100)</f>
        <v>0</v>
      </c>
      <c r="DH30">
        <f>((4/6)*100)</f>
        <v>66.666666666666657</v>
      </c>
      <c r="DI30">
        <f>((2/22)*100)</f>
        <v>9.0909090909090917</v>
      </c>
      <c r="DJ30">
        <f>((12/22)*100)</f>
        <v>54.54545454545454</v>
      </c>
      <c r="DK30">
        <f>((0/22)*100)</f>
        <v>0</v>
      </c>
      <c r="DL30">
        <f>((7/10)*100)</f>
        <v>70</v>
      </c>
      <c r="DM30">
        <f>((0/10)*100)</f>
        <v>0</v>
      </c>
      <c r="DN30">
        <f>((0/10)*100)</f>
        <v>0</v>
      </c>
      <c r="DP30">
        <f>((17/27)*100)</f>
        <v>62.962962962962962</v>
      </c>
      <c r="DQ30">
        <f>((21/27)*100)</f>
        <v>77.777777777777786</v>
      </c>
      <c r="DR30">
        <f>((10/27)*100)</f>
        <v>37.037037037037038</v>
      </c>
      <c r="DS30">
        <f>((27/34)*100)</f>
        <v>79.411764705882348</v>
      </c>
      <c r="DT30">
        <f>((18/34)*100)</f>
        <v>52.941176470588239</v>
      </c>
      <c r="DU30">
        <f>((33/34)*100)</f>
        <v>97.058823529411768</v>
      </c>
      <c r="DV30">
        <f>((18/26)*100)</f>
        <v>69.230769230769226</v>
      </c>
      <c r="DW30">
        <f>((16/26)*100)</f>
        <v>61.53846153846154</v>
      </c>
      <c r="DX30">
        <f>((16/26)*100)</f>
        <v>61.53846153846154</v>
      </c>
      <c r="DY30">
        <f>((33/42)*100)</f>
        <v>78.571428571428569</v>
      </c>
      <c r="DZ30">
        <f>((32/42)*100)</f>
        <v>76.19047619047619</v>
      </c>
      <c r="EA30">
        <f>((27/42)*100)</f>
        <v>64.285714285714292</v>
      </c>
    </row>
    <row r="31" spans="1:131" x14ac:dyDescent="0.25">
      <c r="A31">
        <v>151.865318</v>
      </c>
      <c r="B31">
        <v>6.2742760000000004</v>
      </c>
      <c r="C31">
        <v>150.05450200000001</v>
      </c>
      <c r="D31">
        <v>9.5596130000000006</v>
      </c>
      <c r="E31">
        <v>126.687478</v>
      </c>
      <c r="F31">
        <v>5.7249999999999996</v>
      </c>
      <c r="G31">
        <v>134.13914600000001</v>
      </c>
      <c r="H31">
        <v>9.1909080000000003</v>
      </c>
      <c r="K31">
        <f>(9/200)</f>
        <v>4.4999999999999998E-2</v>
      </c>
      <c r="L31">
        <f>(10/200)</f>
        <v>0.05</v>
      </c>
      <c r="M31">
        <f>(20/200)</f>
        <v>0.1</v>
      </c>
      <c r="N31">
        <f>(15/200)</f>
        <v>7.4999999999999997E-2</v>
      </c>
      <c r="P31">
        <f>(43/200)</f>
        <v>0.215</v>
      </c>
      <c r="Q31">
        <f>(33/200)</f>
        <v>0.16500000000000001</v>
      </c>
      <c r="R31">
        <f>(19/200)</f>
        <v>9.5000000000000001E-2</v>
      </c>
      <c r="S31">
        <f>(26/200)</f>
        <v>0.13</v>
      </c>
      <c r="U31">
        <f>0.045+0.215</f>
        <v>0.26</v>
      </c>
      <c r="V31">
        <f>0.05+0.165</f>
        <v>0.21500000000000002</v>
      </c>
      <c r="W31">
        <f>0.1+0.095</f>
        <v>0.19500000000000001</v>
      </c>
      <c r="X31">
        <f>0.075+0.13</f>
        <v>0.20500000000000002</v>
      </c>
      <c r="Z31">
        <f>SQRT((ABS($A$32-$A$31)^2+(ABS($B$32-$B$31)^2)))</f>
        <v>19.570951805874433</v>
      </c>
      <c r="AA31">
        <f>SQRT((ABS($C$32-$C$31)^2+(ABS($D$32-$D$31)^2)))</f>
        <v>22.637569537562989</v>
      </c>
      <c r="AB31">
        <f>SQRT((ABS($E$32-$E$31)^2+(ABS($F$32-$F$31)^2)))</f>
        <v>18.248495291719408</v>
      </c>
      <c r="AC31">
        <f>SQRT((ABS($G$32-$G$31)^2+(ABS($H$32-$H$31)^2)))</f>
        <v>16.6638003054228</v>
      </c>
      <c r="AJ31">
        <f>1/0.26</f>
        <v>3.8461538461538458</v>
      </c>
      <c r="AK31">
        <f>1/0.215</f>
        <v>4.6511627906976747</v>
      </c>
      <c r="AL31">
        <f>1/0.195</f>
        <v>5.1282051282051277</v>
      </c>
      <c r="AM31">
        <f>1/0.205</f>
        <v>4.8780487804878048</v>
      </c>
      <c r="AO31">
        <f>$Z31/$U31</f>
        <v>75.272891561055502</v>
      </c>
      <c r="AP31">
        <f>$AA31/$V31</f>
        <v>105.29102110494412</v>
      </c>
      <c r="AQ31">
        <f>$AB31/$W31</f>
        <v>93.582027137022607</v>
      </c>
      <c r="AR31">
        <f>$AC31/$X31</f>
        <v>81.286830758159994</v>
      </c>
      <c r="AV31">
        <f>((0.045/0.26)*100)</f>
        <v>17.307692307692307</v>
      </c>
      <c r="AW31">
        <f>((0.05/0.215)*100)</f>
        <v>23.255813953488374</v>
      </c>
      <c r="AX31">
        <f>((0.1/0.195)*100)</f>
        <v>51.282051282051292</v>
      </c>
      <c r="AY31">
        <f>((0.075/0.205)*100)</f>
        <v>36.585365853658537</v>
      </c>
      <c r="BA31">
        <f>((0.215/0.26)*100)</f>
        <v>82.692307692307693</v>
      </c>
      <c r="BB31">
        <f>((0.165/0.215)*100)</f>
        <v>76.744186046511629</v>
      </c>
      <c r="BC31">
        <f>((0.095/0.195)*100)</f>
        <v>48.717948717948715</v>
      </c>
      <c r="BD31">
        <f>((0.13/0.205)*100)</f>
        <v>63.414634146341463</v>
      </c>
      <c r="BF31">
        <f>ABS($B$31-$D$31)</f>
        <v>3.2853370000000002</v>
      </c>
      <c r="BG31">
        <f>ABS($F$31-$H$31)</f>
        <v>3.4659080000000007</v>
      </c>
      <c r="BL31">
        <f>SQRT((ABS($A$31-$E$29)^2+(ABS($B$31-$F$29)^2)))</f>
        <v>10.104592385380082</v>
      </c>
      <c r="BM31">
        <f>SQRT((ABS($C$31-$G$30)^2+(ABS($D$31-$H$30)^2)))</f>
        <v>6.9389969260622211</v>
      </c>
      <c r="BO31">
        <f>SQRT((ABS($A$31-$G$31)^2+(ABS($B$31-$H$31)^2)))</f>
        <v>17.964518251180788</v>
      </c>
      <c r="BP31">
        <f>SQRT((ABS($C$31-$E$31)^2+(ABS($D$31-$F$31)^2)))</f>
        <v>23.679570677618834</v>
      </c>
      <c r="BR31">
        <f>DEGREES(ACOS((7.67432719185336^2+11.9055437996038^2-5.83417291106743^2)/(2*7.67432719185336*11.9055437996038)))</f>
        <v>24.257860447283164</v>
      </c>
      <c r="BS31">
        <f>DEGREES(ACOS((5.58050488988487^2+9.8924185040958^2-5.59217546381388^2)/(2*5.58050488988487*9.8924185040958)))</f>
        <v>27.729244617627252</v>
      </c>
      <c r="BU31">
        <v>9</v>
      </c>
      <c r="BV31">
        <v>0</v>
      </c>
      <c r="BW31">
        <v>9</v>
      </c>
      <c r="BX31">
        <v>0</v>
      </c>
      <c r="BY31">
        <v>10</v>
      </c>
      <c r="BZ31">
        <v>0</v>
      </c>
      <c r="CA31">
        <v>0</v>
      </c>
      <c r="CB31">
        <v>0</v>
      </c>
      <c r="CC31">
        <v>20</v>
      </c>
      <c r="CD31">
        <v>1</v>
      </c>
      <c r="CE31">
        <v>14</v>
      </c>
      <c r="CF31">
        <v>0</v>
      </c>
      <c r="CG31">
        <v>15</v>
      </c>
      <c r="CH31">
        <v>12</v>
      </c>
      <c r="CI31">
        <v>0</v>
      </c>
      <c r="CJ31">
        <v>0</v>
      </c>
      <c r="CL31">
        <v>43</v>
      </c>
      <c r="CM31">
        <v>37</v>
      </c>
      <c r="CN31">
        <v>38</v>
      </c>
      <c r="CO31">
        <v>33</v>
      </c>
      <c r="CP31">
        <v>33</v>
      </c>
      <c r="CQ31">
        <v>24</v>
      </c>
      <c r="CR31">
        <v>18</v>
      </c>
      <c r="CS31">
        <v>27</v>
      </c>
      <c r="CT31">
        <v>19</v>
      </c>
      <c r="CU31">
        <v>7</v>
      </c>
      <c r="CV31">
        <v>19</v>
      </c>
      <c r="CW31">
        <v>4</v>
      </c>
      <c r="CX31">
        <v>26</v>
      </c>
      <c r="CY31">
        <v>23</v>
      </c>
      <c r="CZ31">
        <v>14</v>
      </c>
      <c r="DA31">
        <v>4</v>
      </c>
      <c r="DC31">
        <f>((0/9)*100)</f>
        <v>0</v>
      </c>
      <c r="DD31">
        <f>((9/9)*100)</f>
        <v>100</v>
      </c>
      <c r="DE31">
        <f>((0/9)*100)</f>
        <v>0</v>
      </c>
      <c r="DF31">
        <f>((0/10)*100)</f>
        <v>0</v>
      </c>
      <c r="DG31">
        <f>((0/10)*100)</f>
        <v>0</v>
      </c>
      <c r="DH31">
        <f>((0/10)*100)</f>
        <v>0</v>
      </c>
      <c r="DI31">
        <f>((1/20)*100)</f>
        <v>5</v>
      </c>
      <c r="DJ31">
        <f>((14/20)*100)</f>
        <v>70</v>
      </c>
      <c r="DK31">
        <f>((0/20)*100)</f>
        <v>0</v>
      </c>
      <c r="DL31">
        <f>((12/15)*100)</f>
        <v>80</v>
      </c>
      <c r="DM31">
        <f>((0/15)*100)</f>
        <v>0</v>
      </c>
      <c r="DN31">
        <f>((0/15)*100)</f>
        <v>0</v>
      </c>
      <c r="DP31">
        <f>((37/43)*100)</f>
        <v>86.04651162790698</v>
      </c>
      <c r="DQ31">
        <f>((38/43)*100)</f>
        <v>88.372093023255815</v>
      </c>
      <c r="DR31">
        <f>((33/43)*100)</f>
        <v>76.744186046511629</v>
      </c>
      <c r="DS31">
        <f>((24/33)*100)</f>
        <v>72.727272727272734</v>
      </c>
      <c r="DT31">
        <f>((18/33)*100)</f>
        <v>54.54545454545454</v>
      </c>
      <c r="DU31">
        <f>((27/33)*100)</f>
        <v>81.818181818181827</v>
      </c>
      <c r="DV31">
        <f>((7/19)*100)</f>
        <v>36.84210526315789</v>
      </c>
      <c r="DW31">
        <f>((19/19)*100)</f>
        <v>100</v>
      </c>
      <c r="DX31">
        <f>((4/19)*100)</f>
        <v>21.052631578947366</v>
      </c>
      <c r="DY31">
        <f>((23/26)*100)</f>
        <v>88.461538461538453</v>
      </c>
      <c r="DZ31">
        <f>((14/26)*100)</f>
        <v>53.846153846153847</v>
      </c>
      <c r="EA31">
        <f>((4/26)*100)</f>
        <v>15.384615384615385</v>
      </c>
    </row>
    <row r="32" spans="1:131" x14ac:dyDescent="0.25">
      <c r="A32">
        <v>132.29596000000001</v>
      </c>
      <c r="B32">
        <v>6.5240400000000003</v>
      </c>
      <c r="C32">
        <v>127.42414200000002</v>
      </c>
      <c r="D32">
        <v>8.9883330000000008</v>
      </c>
      <c r="E32">
        <v>108.44232300000002</v>
      </c>
      <c r="F32">
        <v>6.074141</v>
      </c>
      <c r="G32">
        <v>117.49676600000001</v>
      </c>
      <c r="H32">
        <v>10.035555</v>
      </c>
      <c r="K32">
        <f>(10/200)</f>
        <v>0.05</v>
      </c>
      <c r="L32">
        <f>(12/200)</f>
        <v>0.06</v>
      </c>
      <c r="M32">
        <f>(14/200)</f>
        <v>7.0000000000000007E-2</v>
      </c>
      <c r="N32">
        <f>(15/200)</f>
        <v>7.4999999999999997E-2</v>
      </c>
      <c r="P32">
        <f>(22/200)</f>
        <v>0.11</v>
      </c>
      <c r="Q32">
        <f>(24/200)</f>
        <v>0.12</v>
      </c>
      <c r="R32">
        <f>(24/200)</f>
        <v>0.12</v>
      </c>
      <c r="S32">
        <f>(26/200)</f>
        <v>0.13</v>
      </c>
      <c r="U32">
        <f>0.05+0.11</f>
        <v>0.16</v>
      </c>
      <c r="V32">
        <f>0.06+0.12</f>
        <v>0.18</v>
      </c>
      <c r="W32">
        <f>0.07+0.12</f>
        <v>0.19</v>
      </c>
      <c r="X32">
        <f>0.075+0.13</f>
        <v>0.20500000000000002</v>
      </c>
      <c r="Z32">
        <f>SQRT((ABS($A$33-$A$32)^2+(ABS($B$33-$B$32)^2)))</f>
        <v>11.860591424542234</v>
      </c>
      <c r="AA32">
        <f>SQRT((ABS($C$33-$C$32)^2+(ABS($D$33-$D$32)^2)))</f>
        <v>13.475251197029705</v>
      </c>
      <c r="AB32">
        <f>SQRT((ABS($E$33-$E$32)^2+(ABS($F$33-$F$32)^2)))</f>
        <v>16.512385122371704</v>
      </c>
      <c r="AC32">
        <f>SQRT((ABS($G$33-$G$32)^2+(ABS($H$33-$H$32)^2)))</f>
        <v>18.170859392180471</v>
      </c>
      <c r="AJ32">
        <f>1/0.16</f>
        <v>6.25</v>
      </c>
      <c r="AK32">
        <f>1/0.18</f>
        <v>5.5555555555555554</v>
      </c>
      <c r="AL32">
        <f>1/0.19</f>
        <v>5.2631578947368425</v>
      </c>
      <c r="AM32">
        <f>1/0.205</f>
        <v>4.8780487804878048</v>
      </c>
      <c r="AO32">
        <f>$Z32/$U32</f>
        <v>74.128696403388957</v>
      </c>
      <c r="AP32">
        <f>$AA32/$V32</f>
        <v>74.862506650165031</v>
      </c>
      <c r="AQ32">
        <f>$AB32/$W32</f>
        <v>86.907290117745816</v>
      </c>
      <c r="AR32">
        <f>$AC32/$X32</f>
        <v>88.638338498441314</v>
      </c>
      <c r="AV32">
        <f>((0.05/0.16)*100)</f>
        <v>31.25</v>
      </c>
      <c r="AW32">
        <f>((0.06/0.18)*100)</f>
        <v>33.333333333333329</v>
      </c>
      <c r="AX32">
        <f>((0.07/0.19)*100)</f>
        <v>36.842105263157897</v>
      </c>
      <c r="AY32">
        <f>((0.075/0.205)*100)</f>
        <v>36.585365853658537</v>
      </c>
      <c r="BA32">
        <f>((0.11/0.16)*100)</f>
        <v>68.75</v>
      </c>
      <c r="BB32">
        <f>((0.12/0.18)*100)</f>
        <v>66.666666666666657</v>
      </c>
      <c r="BC32">
        <f>((0.12/0.19)*100)</f>
        <v>63.157894736842103</v>
      </c>
      <c r="BD32">
        <f>((0.13/0.205)*100)</f>
        <v>63.414634146341463</v>
      </c>
      <c r="BF32">
        <f>ABS($B$32-$D$32)</f>
        <v>2.4642930000000005</v>
      </c>
      <c r="BG32">
        <f>ABS($F$32-$H$32)</f>
        <v>3.9614140000000004</v>
      </c>
      <c r="BL32">
        <f>SQRT((ABS($A$32-$E$30)^2+(ABS($B$32-$F$30)^2)))</f>
        <v>20.297796479847971</v>
      </c>
      <c r="BM32">
        <f>SQRT((ABS($C$32-$G$31)^2+(ABS($D$32-$H$31)^2)))</f>
        <v>6.7180588975269417</v>
      </c>
      <c r="BO32">
        <f>SQRT((ABS($A$32-$G$32)^2+(ABS($B$32-$H$32)^2)))</f>
        <v>15.21009140816915</v>
      </c>
      <c r="BP32">
        <f>SQRT((ABS($C$32-$E$32)^2+(ABS($D$32-$F$32)^2)))</f>
        <v>19.204217442052279</v>
      </c>
      <c r="BR32">
        <f>DEGREES(ACOS((6.09501355894472^2+12.4150039994911^2-8.16720523907585^2)/(2*6.09501355894472*12.4150039994911)))</f>
        <v>34.596369878923724</v>
      </c>
      <c r="BS32">
        <f>DEGREES(ACOS((5.14385794046181^2+10.6733701450239^2-7.67432719185336^2)/(2*5.14385794046181*10.6733701450239)))</f>
        <v>42.090311642659579</v>
      </c>
      <c r="BU32">
        <v>10</v>
      </c>
      <c r="BV32">
        <v>0</v>
      </c>
      <c r="BW32">
        <v>2</v>
      </c>
      <c r="BX32">
        <v>7</v>
      </c>
      <c r="BY32">
        <v>12</v>
      </c>
      <c r="BZ32">
        <v>0</v>
      </c>
      <c r="CA32">
        <v>12</v>
      </c>
      <c r="CB32">
        <v>0</v>
      </c>
      <c r="CC32">
        <v>14</v>
      </c>
      <c r="CD32">
        <v>3</v>
      </c>
      <c r="CE32">
        <v>4</v>
      </c>
      <c r="CF32">
        <v>0</v>
      </c>
      <c r="CG32">
        <v>15</v>
      </c>
      <c r="CH32">
        <v>7</v>
      </c>
      <c r="CI32">
        <v>3</v>
      </c>
      <c r="CJ32">
        <v>0</v>
      </c>
      <c r="CL32">
        <v>22</v>
      </c>
      <c r="CM32">
        <v>12</v>
      </c>
      <c r="CN32">
        <v>18</v>
      </c>
      <c r="CO32">
        <v>19</v>
      </c>
      <c r="CP32">
        <v>24</v>
      </c>
      <c r="CQ32">
        <v>14</v>
      </c>
      <c r="CR32">
        <v>16</v>
      </c>
      <c r="CS32">
        <v>14</v>
      </c>
      <c r="CT32">
        <v>24</v>
      </c>
      <c r="CU32">
        <v>12</v>
      </c>
      <c r="CV32">
        <v>17</v>
      </c>
      <c r="CW32">
        <v>9</v>
      </c>
      <c r="CX32">
        <v>26</v>
      </c>
      <c r="CY32">
        <v>20</v>
      </c>
      <c r="CZ32">
        <v>12</v>
      </c>
      <c r="DA32">
        <v>6</v>
      </c>
      <c r="DC32">
        <f>((0/10)*100)</f>
        <v>0</v>
      </c>
      <c r="DD32">
        <f>((2/10)*100)</f>
        <v>20</v>
      </c>
      <c r="DE32">
        <f>((7/10)*100)</f>
        <v>70</v>
      </c>
      <c r="DF32">
        <f>((0/12)*100)</f>
        <v>0</v>
      </c>
      <c r="DG32">
        <f>((12/12)*100)</f>
        <v>100</v>
      </c>
      <c r="DH32">
        <f>((0/12)*100)</f>
        <v>0</v>
      </c>
      <c r="DI32">
        <f>((3/14)*100)</f>
        <v>21.428571428571427</v>
      </c>
      <c r="DJ32">
        <f>((4/14)*100)</f>
        <v>28.571428571428569</v>
      </c>
      <c r="DK32">
        <f>((0/14)*100)</f>
        <v>0</v>
      </c>
      <c r="DL32">
        <f>((7/15)*100)</f>
        <v>46.666666666666664</v>
      </c>
      <c r="DM32">
        <f>((3/15)*100)</f>
        <v>20</v>
      </c>
      <c r="DN32">
        <f>((0/15)*100)</f>
        <v>0</v>
      </c>
      <c r="DP32">
        <f>((12/22)*100)</f>
        <v>54.54545454545454</v>
      </c>
      <c r="DQ32">
        <f>((18/22)*100)</f>
        <v>81.818181818181827</v>
      </c>
      <c r="DR32">
        <f>((19/22)*100)</f>
        <v>86.36363636363636</v>
      </c>
      <c r="DS32">
        <f>((14/24)*100)</f>
        <v>58.333333333333336</v>
      </c>
      <c r="DT32">
        <f>((16/24)*100)</f>
        <v>66.666666666666657</v>
      </c>
      <c r="DU32">
        <f>((14/24)*100)</f>
        <v>58.333333333333336</v>
      </c>
      <c r="DV32">
        <f>((12/24)*100)</f>
        <v>50</v>
      </c>
      <c r="DW32">
        <f>((17/24)*100)</f>
        <v>70.833333333333343</v>
      </c>
      <c r="DX32">
        <f>((9/24)*100)</f>
        <v>37.5</v>
      </c>
      <c r="DY32">
        <f>((20/26)*100)</f>
        <v>76.923076923076934</v>
      </c>
      <c r="DZ32">
        <f>((12/26)*100)</f>
        <v>46.153846153846153</v>
      </c>
      <c r="EA32">
        <f>((6/26)*100)</f>
        <v>23.076923076923077</v>
      </c>
    </row>
    <row r="33" spans="1:131" x14ac:dyDescent="0.25">
      <c r="A33">
        <v>120.44646500000002</v>
      </c>
      <c r="B33">
        <v>7.0369700000000002</v>
      </c>
      <c r="C33">
        <v>113.963887</v>
      </c>
      <c r="D33">
        <v>9.6238880000000009</v>
      </c>
      <c r="E33">
        <v>91.930152000000007</v>
      </c>
      <c r="F33">
        <v>6.1582319999999999</v>
      </c>
      <c r="G33">
        <v>99.326718</v>
      </c>
      <c r="H33">
        <v>9.8638379999999994</v>
      </c>
      <c r="K33">
        <f>(12/200)</f>
        <v>0.06</v>
      </c>
      <c r="L33">
        <f>(14/200)</f>
        <v>7.0000000000000007E-2</v>
      </c>
      <c r="M33" s="1">
        <f>(16/200)</f>
        <v>0.08</v>
      </c>
      <c r="N33" s="1">
        <f>(16/200)</f>
        <v>0.08</v>
      </c>
      <c r="P33">
        <f>(23/200)</f>
        <v>0.115</v>
      </c>
      <c r="Q33">
        <f>(21/200)</f>
        <v>0.105</v>
      </c>
      <c r="R33">
        <f>(25/200)</f>
        <v>0.125</v>
      </c>
      <c r="S33">
        <f>(25/200)</f>
        <v>0.125</v>
      </c>
      <c r="U33">
        <f>0.06+0.115</f>
        <v>0.17499999999999999</v>
      </c>
      <c r="V33">
        <f>0.07+0.105</f>
        <v>0.17499999999999999</v>
      </c>
      <c r="W33" s="1">
        <f>0.08+0.125</f>
        <v>0.20500000000000002</v>
      </c>
      <c r="X33" s="1">
        <f>0.08+0.125</f>
        <v>0.20500000000000002</v>
      </c>
      <c r="Z33">
        <f>SQRT((ABS($A$34-$A$33)^2+(ABS($B$34-$B$33)^2)))</f>
        <v>15.315724633982175</v>
      </c>
      <c r="AA33">
        <f>SQRT((ABS($C$34-$C$33)^2+(ABS($D$34-$D$33)^2)))</f>
        <v>16.47099152789491</v>
      </c>
      <c r="AB33" s="1">
        <f>SQRT((ABS($E$34-$E$33)^2+(ABS($F$34-$F$33)^2)))</f>
        <v>12.670904216808399</v>
      </c>
      <c r="AC33" s="1">
        <f>SQRT((ABS($G$34-$G$33)^2+(ABS($H$34-$H$33)^2)))</f>
        <v>15.205688264751769</v>
      </c>
      <c r="AJ33">
        <f>1/0.175</f>
        <v>5.7142857142857144</v>
      </c>
      <c r="AK33">
        <f>1/0.175</f>
        <v>5.7142857142857144</v>
      </c>
      <c r="AL33" s="1">
        <f>1/0.205</f>
        <v>4.8780487804878048</v>
      </c>
      <c r="AM33" s="1">
        <f>1/0.205</f>
        <v>4.8780487804878048</v>
      </c>
      <c r="AO33">
        <f>$Z33/$U33</f>
        <v>87.518426479898153</v>
      </c>
      <c r="AP33">
        <f>$AA33/$V33</f>
        <v>94.119951587970917</v>
      </c>
      <c r="AQ33" s="1">
        <f>$AB33/$W33</f>
        <v>61.809288862479988</v>
      </c>
      <c r="AR33" s="1">
        <f>$AC33/$X33</f>
        <v>74.174089096350087</v>
      </c>
      <c r="AV33">
        <f>((0.06/0.175)*100)</f>
        <v>34.285714285714285</v>
      </c>
      <c r="AW33">
        <f>((0.07/0.175)*100)</f>
        <v>40.000000000000007</v>
      </c>
      <c r="AX33" s="1">
        <f>((0.08/0.205)*100)</f>
        <v>39.024390243902438</v>
      </c>
      <c r="AY33" s="1">
        <f>((0.08/0.205)*100)</f>
        <v>39.024390243902438</v>
      </c>
      <c r="BA33">
        <f>((0.115/0.175)*100)</f>
        <v>65.714285714285722</v>
      </c>
      <c r="BB33">
        <f>((0.105/0.175)*100)</f>
        <v>60</v>
      </c>
      <c r="BC33" s="1">
        <f>((0.125/0.205)*100)</f>
        <v>60.975609756097562</v>
      </c>
      <c r="BD33" s="1">
        <f>((0.125/0.205)*100)</f>
        <v>60.975609756097562</v>
      </c>
      <c r="BF33">
        <f>ABS($B$33-$D$33)</f>
        <v>2.5869180000000007</v>
      </c>
      <c r="BG33">
        <f>ABS($F$33-$H$33)</f>
        <v>3.7056059999999995</v>
      </c>
      <c r="BL33">
        <f>SQRT((ABS($A$33-$E$31)^2+(ABS($B$33-$F$31)^2)))</f>
        <v>6.3774217789847301</v>
      </c>
      <c r="BM33">
        <f>SQRT((ABS($C$33-$G$32)^2+(ABS($D$33-$H$32)^2)))</f>
        <v>3.5567827804815488</v>
      </c>
      <c r="BO33">
        <f>SQRT((ABS($A$33-$G$33)^2+(ABS($B$33-$H$33)^2)))</f>
        <v>21.308094612926652</v>
      </c>
      <c r="BP33">
        <f>SQRT((ABS($C$33-$E$33)^2+(ABS($D$33-$F$33)^2)))</f>
        <v>22.304623950216257</v>
      </c>
      <c r="BR33">
        <f>DEGREES(ACOS((8.85005794176428^2+14.4465627363401^2-7.51524873886108^2)/(2*8.85005794176428*14.4465627363401)))</f>
        <v>25.629077691318635</v>
      </c>
      <c r="BS33">
        <f>DEGREES(ACOS((8.16720523907585^2+15.5741239941449^2-8.85005794176428^2)/(2*8.16720523907585*15.5741239941449)))</f>
        <v>24.800113634259585</v>
      </c>
      <c r="BU33">
        <v>12</v>
      </c>
      <c r="BV33">
        <v>0</v>
      </c>
      <c r="BW33">
        <v>0</v>
      </c>
      <c r="BX33">
        <v>12</v>
      </c>
      <c r="BY33">
        <v>14</v>
      </c>
      <c r="BZ33">
        <v>0</v>
      </c>
      <c r="CA33">
        <v>14</v>
      </c>
      <c r="CB33">
        <v>0</v>
      </c>
      <c r="CC33">
        <v>16</v>
      </c>
      <c r="CD33">
        <v>7</v>
      </c>
      <c r="CE33">
        <v>0</v>
      </c>
      <c r="CF33">
        <v>0</v>
      </c>
      <c r="CG33">
        <v>16</v>
      </c>
      <c r="CH33">
        <v>0</v>
      </c>
      <c r="CI33">
        <v>10</v>
      </c>
      <c r="CJ33">
        <v>0</v>
      </c>
      <c r="CL33">
        <v>23</v>
      </c>
      <c r="CM33">
        <v>11</v>
      </c>
      <c r="CN33">
        <v>3</v>
      </c>
      <c r="CO33">
        <v>23</v>
      </c>
      <c r="CP33">
        <v>21</v>
      </c>
      <c r="CQ33">
        <v>9</v>
      </c>
      <c r="CR33">
        <v>19</v>
      </c>
      <c r="CS33">
        <v>6</v>
      </c>
      <c r="CT33">
        <v>25</v>
      </c>
      <c r="CU33">
        <v>18</v>
      </c>
      <c r="CV33">
        <v>15</v>
      </c>
      <c r="CW33">
        <v>9</v>
      </c>
      <c r="CX33">
        <v>25</v>
      </c>
      <c r="CY33">
        <v>15</v>
      </c>
      <c r="CZ33">
        <v>17</v>
      </c>
      <c r="DA33">
        <v>11</v>
      </c>
      <c r="DC33">
        <f>((0/12)*100)</f>
        <v>0</v>
      </c>
      <c r="DD33">
        <f>((0/12)*100)</f>
        <v>0</v>
      </c>
      <c r="DE33">
        <f>((12/12)*100)</f>
        <v>100</v>
      </c>
      <c r="DF33">
        <f>((0/14)*100)</f>
        <v>0</v>
      </c>
      <c r="DG33">
        <f>((14/14)*100)</f>
        <v>100</v>
      </c>
      <c r="DH33">
        <f>((0/14)*100)</f>
        <v>0</v>
      </c>
      <c r="DI33">
        <f>((7/16)*100)</f>
        <v>43.75</v>
      </c>
      <c r="DJ33">
        <f>((0/16)*100)</f>
        <v>0</v>
      </c>
      <c r="DK33">
        <f>((0/16)*100)</f>
        <v>0</v>
      </c>
      <c r="DL33">
        <f>((0/16)*100)</f>
        <v>0</v>
      </c>
      <c r="DM33">
        <f>((10/16)*100)</f>
        <v>62.5</v>
      </c>
      <c r="DN33">
        <f>((0/16)*100)</f>
        <v>0</v>
      </c>
      <c r="DP33">
        <f>((11/23)*100)</f>
        <v>47.826086956521742</v>
      </c>
      <c r="DQ33">
        <f>((3/23)*100)</f>
        <v>13.043478260869565</v>
      </c>
      <c r="DR33">
        <f>((23/23)*100)</f>
        <v>100</v>
      </c>
      <c r="DS33">
        <f>((9/21)*100)</f>
        <v>42.857142857142854</v>
      </c>
      <c r="DT33">
        <f>((19/21)*100)</f>
        <v>90.476190476190482</v>
      </c>
      <c r="DU33">
        <f>((6/21)*100)</f>
        <v>28.571428571428569</v>
      </c>
      <c r="DV33">
        <f>((18/25)*100)</f>
        <v>72</v>
      </c>
      <c r="DW33">
        <f>((15/25)*100)</f>
        <v>60</v>
      </c>
      <c r="DX33">
        <f>((9/25)*100)</f>
        <v>36</v>
      </c>
      <c r="DY33">
        <f>((15/25)*100)</f>
        <v>60</v>
      </c>
      <c r="DZ33">
        <f>((17/25)*100)</f>
        <v>68</v>
      </c>
      <c r="EA33">
        <f>((11/25)*100)</f>
        <v>44</v>
      </c>
    </row>
    <row r="34" spans="1:131" x14ac:dyDescent="0.25">
      <c r="A34">
        <v>105.159997</v>
      </c>
      <c r="B34">
        <v>7.9831820000000002</v>
      </c>
      <c r="C34">
        <v>97.501012000000003</v>
      </c>
      <c r="D34">
        <v>9.1068689999999997</v>
      </c>
      <c r="E34" s="1">
        <v>79.268485000000013</v>
      </c>
      <c r="F34" s="1">
        <v>6.6419699999999997</v>
      </c>
      <c r="G34" s="1">
        <v>84.12858700000001</v>
      </c>
      <c r="H34" s="1">
        <v>9.3844949999999994</v>
      </c>
      <c r="K34">
        <f>(13/200)</f>
        <v>6.5000000000000002E-2</v>
      </c>
      <c r="L34">
        <f>(11/200)</f>
        <v>5.5E-2</v>
      </c>
      <c r="M34" s="1">
        <f>(14/200)</f>
        <v>7.0000000000000007E-2</v>
      </c>
      <c r="N34" s="1">
        <f>(14/200)</f>
        <v>7.0000000000000007E-2</v>
      </c>
      <c r="P34">
        <f>(23/200)</f>
        <v>0.115</v>
      </c>
      <c r="Q34">
        <f>(23/200)</f>
        <v>0.115</v>
      </c>
      <c r="R34" s="1">
        <f>(31/200)</f>
        <v>0.155</v>
      </c>
      <c r="S34" s="1">
        <f>(28/200)</f>
        <v>0.14000000000000001</v>
      </c>
      <c r="U34">
        <f>0.065+0.115</f>
        <v>0.18</v>
      </c>
      <c r="V34">
        <f>0.055+0.115</f>
        <v>0.17</v>
      </c>
      <c r="W34" s="1">
        <f>0.07+0.155</f>
        <v>0.22500000000000001</v>
      </c>
      <c r="X34" s="1">
        <f>0.07+0.14</f>
        <v>0.21000000000000002</v>
      </c>
      <c r="Z34">
        <f>SQRT((ABS($A$35-$A$34)^2+(ABS($B$35-$B$34)^2)))</f>
        <v>15.64080347533981</v>
      </c>
      <c r="AA34">
        <f>SQRT((ABS($C$35-$C$34)^2+(ABS($D$35-$D$34)^2)))</f>
        <v>13.803835298577461</v>
      </c>
      <c r="AB34" s="1">
        <f>SQRT((ABS($E$35-$E$34)^2+(ABS($F$35-$F$34)^2)))</f>
        <v>8.6361794946058197</v>
      </c>
      <c r="AC34" s="1">
        <f>SQRT((ABS($G$35-$G$34)^2+(ABS($H$35-$H$34)^2)))</f>
        <v>9.892418504095799</v>
      </c>
      <c r="AJ34">
        <f>1/0.18</f>
        <v>5.5555555555555554</v>
      </c>
      <c r="AK34">
        <f>1/0.17</f>
        <v>5.8823529411764701</v>
      </c>
      <c r="AL34" s="1">
        <f>1/0.225</f>
        <v>4.4444444444444446</v>
      </c>
      <c r="AM34" s="1">
        <f>1/0.21</f>
        <v>4.7619047619047619</v>
      </c>
      <c r="AO34">
        <f>$Z34/$U34</f>
        <v>86.893352640776726</v>
      </c>
      <c r="AP34">
        <f>$AA34/$V34</f>
        <v>81.199031168102707</v>
      </c>
      <c r="AQ34" s="1">
        <f>$AB34/$W34</f>
        <v>38.383019976025864</v>
      </c>
      <c r="AR34" s="1">
        <f>$AC34/$X34</f>
        <v>47.106754781408561</v>
      </c>
      <c r="AV34">
        <f>((0.065/0.18)*100)</f>
        <v>36.111111111111114</v>
      </c>
      <c r="AW34">
        <f>((0.055/0.17)*100)</f>
        <v>32.352941176470587</v>
      </c>
      <c r="AX34" s="1">
        <f>((0.07/0.225)*100)</f>
        <v>31.111111111111111</v>
      </c>
      <c r="AY34" s="1">
        <f>((0.07/0.21)*100)</f>
        <v>33.333333333333336</v>
      </c>
      <c r="BA34">
        <f>((0.115/0.18)*100)</f>
        <v>63.888888888888893</v>
      </c>
      <c r="BB34">
        <f>((0.115/0.17)*100)</f>
        <v>67.647058823529406</v>
      </c>
      <c r="BC34" s="1">
        <f>((0.155/0.225)*100)</f>
        <v>68.888888888888886</v>
      </c>
      <c r="BD34" s="1">
        <f>((0.14/0.21)*100)</f>
        <v>66.666666666666671</v>
      </c>
      <c r="BF34">
        <f>ABS($B$34-$D$34)</f>
        <v>1.1236869999999994</v>
      </c>
      <c r="BG34" s="1">
        <f>ABS($F$34-$H$34)</f>
        <v>2.7425249999999997</v>
      </c>
      <c r="BL34" s="1">
        <f>SQRT((ABS($A$34-$E$32)^2+(ABS($B$34-$F$32)^2)))</f>
        <v>3.7971175264873063</v>
      </c>
      <c r="BM34" s="1">
        <f>SQRT((ABS($C$34-$G$33)^2+(ABS($D$34-$H$33)^2)))</f>
        <v>1.9764120181270373</v>
      </c>
      <c r="BO34" s="1">
        <f>SQRT((ABS($A$34-$G$34)^2+(ABS($B$34-$H$34)^2)))</f>
        <v>21.078042715396244</v>
      </c>
      <c r="BP34" s="1">
        <f>SQRT((ABS($C$34-$E$34)^2+(ABS($D$34-$F$34)^2)))</f>
        <v>18.398390361276977</v>
      </c>
      <c r="BR34" t="e">
        <f>DEGREES(ACOS((4.20516097253327^2+0^2-4.20516097253327^2)/(2*4.20516097253327*0)))</f>
        <v>#DIV/0!</v>
      </c>
      <c r="BS34">
        <f>DEGREES(ACOS((7.51524873886108^2+11.9924657889064^2-6.86080572093752^2)/(2*7.51524873886108*11.9924657889064)))</f>
        <v>31.780650611294551</v>
      </c>
      <c r="BU34">
        <v>13</v>
      </c>
      <c r="BV34">
        <v>0</v>
      </c>
      <c r="BW34">
        <v>1</v>
      </c>
      <c r="BX34">
        <v>7</v>
      </c>
      <c r="BY34">
        <v>11</v>
      </c>
      <c r="BZ34">
        <v>0</v>
      </c>
      <c r="CA34">
        <v>4</v>
      </c>
      <c r="CB34">
        <v>3</v>
      </c>
      <c r="CC34">
        <v>14</v>
      </c>
      <c r="CD34">
        <v>5</v>
      </c>
      <c r="CE34">
        <v>2</v>
      </c>
      <c r="CF34">
        <v>0</v>
      </c>
      <c r="CG34">
        <v>14</v>
      </c>
      <c r="CH34">
        <v>0</v>
      </c>
      <c r="CI34">
        <v>9</v>
      </c>
      <c r="CJ34">
        <v>0</v>
      </c>
      <c r="CL34">
        <v>23</v>
      </c>
      <c r="CM34">
        <v>9</v>
      </c>
      <c r="CN34">
        <v>4</v>
      </c>
      <c r="CO34">
        <v>20</v>
      </c>
      <c r="CP34">
        <v>23</v>
      </c>
      <c r="CQ34">
        <v>10</v>
      </c>
      <c r="CR34">
        <v>17</v>
      </c>
      <c r="CS34">
        <v>11</v>
      </c>
      <c r="CT34">
        <v>31</v>
      </c>
      <c r="CU34">
        <v>26</v>
      </c>
      <c r="CV34">
        <v>20</v>
      </c>
      <c r="CW34">
        <v>17</v>
      </c>
      <c r="CX34">
        <v>28</v>
      </c>
      <c r="CY34">
        <v>21</v>
      </c>
      <c r="CZ34">
        <v>26</v>
      </c>
      <c r="DA34">
        <v>12</v>
      </c>
      <c r="DC34">
        <f>((0/13)*100)</f>
        <v>0</v>
      </c>
      <c r="DD34">
        <f>((1/13)*100)</f>
        <v>7.6923076923076925</v>
      </c>
      <c r="DE34">
        <f>((7/13)*100)</f>
        <v>53.846153846153847</v>
      </c>
      <c r="DF34">
        <f>((0/11)*100)</f>
        <v>0</v>
      </c>
      <c r="DG34">
        <f>((4/11)*100)</f>
        <v>36.363636363636367</v>
      </c>
      <c r="DH34">
        <f>((3/11)*100)</f>
        <v>27.27272727272727</v>
      </c>
      <c r="DI34">
        <f>((5/14)*100)</f>
        <v>35.714285714285715</v>
      </c>
      <c r="DJ34">
        <f>((2/14)*100)</f>
        <v>14.285714285714285</v>
      </c>
      <c r="DK34">
        <f>((0/14)*100)</f>
        <v>0</v>
      </c>
      <c r="DL34">
        <f>((0/14)*100)</f>
        <v>0</v>
      </c>
      <c r="DM34">
        <f>((9/14)*100)</f>
        <v>64.285714285714292</v>
      </c>
      <c r="DN34">
        <f>((0/14)*100)</f>
        <v>0</v>
      </c>
      <c r="DP34">
        <f>((9/23)*100)</f>
        <v>39.130434782608695</v>
      </c>
      <c r="DQ34">
        <f>((4/23)*100)</f>
        <v>17.391304347826086</v>
      </c>
      <c r="DR34">
        <f>((20/23)*100)</f>
        <v>86.956521739130437</v>
      </c>
      <c r="DS34">
        <f>((10/23)*100)</f>
        <v>43.478260869565219</v>
      </c>
      <c r="DT34">
        <f>((17/23)*100)</f>
        <v>73.91304347826086</v>
      </c>
      <c r="DU34">
        <f>((11/23)*100)</f>
        <v>47.826086956521742</v>
      </c>
      <c r="DV34">
        <f>((26/31)*100)</f>
        <v>83.870967741935488</v>
      </c>
      <c r="DW34">
        <f>((20/31)*100)</f>
        <v>64.516129032258064</v>
      </c>
      <c r="DX34">
        <f>((17/31)*100)</f>
        <v>54.838709677419352</v>
      </c>
      <c r="DY34">
        <f>((21/28)*100)</f>
        <v>75</v>
      </c>
      <c r="DZ34">
        <f>((26/28)*100)</f>
        <v>92.857142857142861</v>
      </c>
      <c r="EA34">
        <f>((12/28)*100)</f>
        <v>42.857142857142854</v>
      </c>
    </row>
    <row r="35" spans="1:131" x14ac:dyDescent="0.25">
      <c r="A35">
        <v>89.532626000000008</v>
      </c>
      <c r="B35">
        <v>7.3351009999999999</v>
      </c>
      <c r="C35">
        <v>83.697879</v>
      </c>
      <c r="D35">
        <v>8.9676270000000002</v>
      </c>
      <c r="E35" s="1">
        <v>70.73293000000001</v>
      </c>
      <c r="F35" s="1">
        <v>5.3274749999999997</v>
      </c>
      <c r="G35">
        <v>74.240556000000012</v>
      </c>
      <c r="H35">
        <v>9.0898990000000008</v>
      </c>
      <c r="K35">
        <f>(10/200)</f>
        <v>0.05</v>
      </c>
      <c r="L35">
        <f>(10/200)</f>
        <v>0.05</v>
      </c>
      <c r="M35" s="1">
        <f>(11/200)</f>
        <v>5.5E-2</v>
      </c>
      <c r="N35" s="1">
        <f>(9/200)</f>
        <v>4.4999999999999998E-2</v>
      </c>
      <c r="P35">
        <f>(23/200)</f>
        <v>0.115</v>
      </c>
      <c r="Q35">
        <f>(23/200)</f>
        <v>0.115</v>
      </c>
      <c r="R35" s="1">
        <f>(34/200)</f>
        <v>0.17</v>
      </c>
      <c r="S35">
        <f>(36/200)</f>
        <v>0.18</v>
      </c>
      <c r="U35">
        <f>0.05+0.115</f>
        <v>0.16500000000000001</v>
      </c>
      <c r="V35">
        <f>0.05+0.115</f>
        <v>0.16500000000000001</v>
      </c>
      <c r="W35" s="1">
        <f>0.055+0.17</f>
        <v>0.22500000000000001</v>
      </c>
      <c r="X35" s="1">
        <f>0.045+0.18</f>
        <v>0.22499999999999998</v>
      </c>
      <c r="Z35">
        <f>SQRT((ABS($A$36-$A$35)^2+(ABS($B$36-$B$35)^2)))</f>
        <v>11.705692030338412</v>
      </c>
      <c r="AA35">
        <f>SQRT((ABS($C$36-$C$35)^2+(ABS($D$36-$D$35)^2)))</f>
        <v>9.7387306354855507</v>
      </c>
      <c r="AB35" s="1">
        <f>SQRT((ABS($E$36-$E$35)^2+(ABS($F$36-$F$35)^2)))</f>
        <v>11.905543799603823</v>
      </c>
      <c r="AC35" s="1">
        <f>SQRT((ABS($G$36-$G$35)^2+(ABS($H$36-$H$35)^2)))</f>
        <v>10.673370145023926</v>
      </c>
      <c r="AJ35">
        <f>1/0.165</f>
        <v>6.0606060606060606</v>
      </c>
      <c r="AK35">
        <f>1/0.165</f>
        <v>6.0606060606060606</v>
      </c>
      <c r="AL35" s="1">
        <f>1/0.225</f>
        <v>4.4444444444444446</v>
      </c>
      <c r="AM35" s="1">
        <f>1/0.225</f>
        <v>4.4444444444444446</v>
      </c>
      <c r="AO35">
        <f>$Z35/$U35</f>
        <v>70.943588062657042</v>
      </c>
      <c r="AP35">
        <f>$AA35/$V35</f>
        <v>59.022609912033637</v>
      </c>
      <c r="AQ35" s="1">
        <f>$AB35/$W35</f>
        <v>52.913527998239211</v>
      </c>
      <c r="AR35" s="1">
        <f>$AC35/$X35</f>
        <v>47.437200644550785</v>
      </c>
      <c r="AV35">
        <f>((0.05/0.165)*100)</f>
        <v>30.303030303030305</v>
      </c>
      <c r="AW35">
        <f>((0.05/0.165)*100)</f>
        <v>30.303030303030305</v>
      </c>
      <c r="AX35" s="1">
        <f>((0.055/0.225)*100)</f>
        <v>24.444444444444443</v>
      </c>
      <c r="AY35" s="1">
        <f>((0.045/0.225)*100)</f>
        <v>20</v>
      </c>
      <c r="BA35">
        <f>((0.115/0.165)*100)</f>
        <v>69.696969696969703</v>
      </c>
      <c r="BB35">
        <f>((0.115/0.165)*100)</f>
        <v>69.696969696969703</v>
      </c>
      <c r="BC35" s="1">
        <f>((0.17/0.225)*100)</f>
        <v>75.555555555555557</v>
      </c>
      <c r="BD35" s="1">
        <f>((0.18/0.225)*100)</f>
        <v>80</v>
      </c>
      <c r="BF35">
        <f>ABS($B$35-$D$35)</f>
        <v>1.6325260000000004</v>
      </c>
      <c r="BG35" s="1">
        <f>ABS($F$35-$H$35)</f>
        <v>3.7624240000000011</v>
      </c>
      <c r="BL35" s="1">
        <f>SQRT((ABS($A$35-$E$33)^2+(ABS($B$35-$F$33)^2)))</f>
        <v>2.6707960543323024</v>
      </c>
      <c r="BO35">
        <f>SQRT((ABS($A$35-$G$35)^2+(ABS($B$35-$H$35)^2)))</f>
        <v>15.392424140001596</v>
      </c>
      <c r="BP35" s="1">
        <f>SQRT((ABS($C$35-$E$35)^2+(ABS($D$35-$F$35)^2)))</f>
        <v>13.466276736934555</v>
      </c>
      <c r="BS35">
        <f>DEGREES(ACOS((5.45933714616207^2+8.5848962077607^2-4.20516097253327^2)/(2*5.45933714616207*8.5848962077607)))</f>
        <v>23.713431524510494</v>
      </c>
      <c r="BU35">
        <v>10</v>
      </c>
      <c r="BV35">
        <v>0</v>
      </c>
      <c r="BW35">
        <v>3</v>
      </c>
      <c r="BX35">
        <v>0</v>
      </c>
      <c r="BY35">
        <v>10</v>
      </c>
      <c r="BZ35">
        <v>0</v>
      </c>
      <c r="CA35">
        <v>0</v>
      </c>
      <c r="CB35">
        <v>10</v>
      </c>
      <c r="CC35">
        <v>11</v>
      </c>
      <c r="CD35">
        <v>0</v>
      </c>
      <c r="CE35">
        <v>0</v>
      </c>
      <c r="CF35">
        <v>0</v>
      </c>
      <c r="CG35">
        <v>9</v>
      </c>
      <c r="CH35">
        <v>3</v>
      </c>
      <c r="CI35">
        <v>0</v>
      </c>
      <c r="CJ35">
        <v>0</v>
      </c>
      <c r="CL35">
        <v>23</v>
      </c>
      <c r="CM35">
        <v>12</v>
      </c>
      <c r="CN35">
        <v>12</v>
      </c>
      <c r="CO35">
        <v>15</v>
      </c>
      <c r="CP35">
        <v>23</v>
      </c>
      <c r="CQ35">
        <v>13</v>
      </c>
      <c r="CR35">
        <v>13</v>
      </c>
      <c r="CS35">
        <v>17</v>
      </c>
      <c r="CT35">
        <v>34</v>
      </c>
      <c r="CU35">
        <v>21</v>
      </c>
      <c r="CV35">
        <v>22</v>
      </c>
      <c r="CW35">
        <v>25</v>
      </c>
      <c r="CX35">
        <v>36</v>
      </c>
      <c r="CY35">
        <v>26</v>
      </c>
      <c r="CZ35">
        <v>22</v>
      </c>
      <c r="DA35">
        <v>22</v>
      </c>
      <c r="DC35">
        <f>((0/10)*100)</f>
        <v>0</v>
      </c>
      <c r="DD35">
        <f>((3/10)*100)</f>
        <v>30</v>
      </c>
      <c r="DE35">
        <f>((0/10)*100)</f>
        <v>0</v>
      </c>
      <c r="DF35">
        <f>((0/10)*100)</f>
        <v>0</v>
      </c>
      <c r="DG35">
        <f>((0/10)*100)</f>
        <v>0</v>
      </c>
      <c r="DH35">
        <f>((10/10)*100)</f>
        <v>100</v>
      </c>
      <c r="DI35">
        <f>((0/11)*100)</f>
        <v>0</v>
      </c>
      <c r="DJ35">
        <f>((0/11)*100)</f>
        <v>0</v>
      </c>
      <c r="DK35">
        <f>((0/11)*100)</f>
        <v>0</v>
      </c>
      <c r="DL35">
        <f>((3/9)*100)</f>
        <v>33.333333333333329</v>
      </c>
      <c r="DM35">
        <f>((0/9)*100)</f>
        <v>0</v>
      </c>
      <c r="DN35">
        <f>((0/9)*100)</f>
        <v>0</v>
      </c>
      <c r="DP35">
        <f>((12/23)*100)</f>
        <v>52.173913043478258</v>
      </c>
      <c r="DQ35">
        <f>((12/23)*100)</f>
        <v>52.173913043478258</v>
      </c>
      <c r="DR35">
        <f>((15/23)*100)</f>
        <v>65.217391304347828</v>
      </c>
      <c r="DS35">
        <f>((13/23)*100)</f>
        <v>56.521739130434781</v>
      </c>
      <c r="DT35">
        <f>((13/23)*100)</f>
        <v>56.521739130434781</v>
      </c>
      <c r="DU35">
        <f>((17/23)*100)</f>
        <v>73.91304347826086</v>
      </c>
      <c r="DV35">
        <f>((21/34)*100)</f>
        <v>61.764705882352942</v>
      </c>
      <c r="DW35">
        <f>((22/34)*100)</f>
        <v>64.705882352941174</v>
      </c>
      <c r="DX35">
        <f>((25/34)*100)</f>
        <v>73.529411764705884</v>
      </c>
      <c r="DY35">
        <f>((26/36)*100)</f>
        <v>72.222222222222214</v>
      </c>
      <c r="DZ35">
        <f>((22/36)*100)</f>
        <v>61.111111111111114</v>
      </c>
      <c r="EA35">
        <f>((22/36)*100)</f>
        <v>61.111111111111114</v>
      </c>
    </row>
    <row r="36" spans="1:131" x14ac:dyDescent="0.25">
      <c r="A36">
        <v>77.828384</v>
      </c>
      <c r="B36">
        <v>7.1508589999999996</v>
      </c>
      <c r="C36">
        <v>73.982727000000011</v>
      </c>
      <c r="D36">
        <v>9.6448979999999995</v>
      </c>
      <c r="E36" s="1">
        <v>58.838512000000009</v>
      </c>
      <c r="F36" s="1">
        <v>4.812894</v>
      </c>
      <c r="G36" s="1">
        <v>63.60646400000001</v>
      </c>
      <c r="H36" s="1">
        <v>8.1750670000000003</v>
      </c>
      <c r="K36">
        <f>(7/200)</f>
        <v>3.5000000000000003E-2</v>
      </c>
      <c r="L36">
        <f>(11/200)</f>
        <v>5.5E-2</v>
      </c>
      <c r="M36" s="1">
        <f>(14/200)</f>
        <v>7.0000000000000007E-2</v>
      </c>
      <c r="N36" s="1">
        <f>(11/200)</f>
        <v>5.5E-2</v>
      </c>
      <c r="P36">
        <f>(23/200)</f>
        <v>0.115</v>
      </c>
      <c r="Q36">
        <f>(26/200)</f>
        <v>0.13</v>
      </c>
      <c r="R36" s="1">
        <f>(36/200)</f>
        <v>0.18</v>
      </c>
      <c r="S36" s="1">
        <f>(36/200)</f>
        <v>0.18</v>
      </c>
      <c r="U36">
        <f>0.035+0.115</f>
        <v>0.15000000000000002</v>
      </c>
      <c r="V36">
        <f>0.055+0.13</f>
        <v>0.185</v>
      </c>
      <c r="W36" s="1">
        <f>0.07+0.18</f>
        <v>0.25</v>
      </c>
      <c r="X36" s="1">
        <f>0.055+0.18</f>
        <v>0.23499999999999999</v>
      </c>
      <c r="Z36">
        <f>SQRT((ABS($A$37-$A$36)^2+(ABS($B$37-$B$36)^2)))</f>
        <v>6.6820142808130019</v>
      </c>
      <c r="AA36">
        <f>SQRT((ABS($C$37-$C$36)^2+(ABS($D$37-$D$36)^2)))</f>
        <v>10.05114340148473</v>
      </c>
      <c r="AB36" s="1">
        <f>SQRT((ABS($E$37-$E$36)^2+(ABS($F$37-$F$36)^2)))</f>
        <v>12.4150039994911</v>
      </c>
      <c r="AC36" s="1">
        <f>SQRT((ABS($G$37-$G$36)^2+(ABS($H$37-$H$36)^2)))</f>
        <v>9.635948923510389</v>
      </c>
      <c r="AJ36">
        <f>1/0.15</f>
        <v>6.666666666666667</v>
      </c>
      <c r="AK36">
        <f>1/0.185</f>
        <v>5.4054054054054053</v>
      </c>
      <c r="AL36" s="1">
        <f>1/0.25</f>
        <v>4</v>
      </c>
      <c r="AM36" s="1">
        <f>1/0.235</f>
        <v>4.2553191489361701</v>
      </c>
      <c r="AO36">
        <f>$Z36/$U36</f>
        <v>44.54676187208667</v>
      </c>
      <c r="AP36">
        <f>$AA36/$V36</f>
        <v>54.33050487289043</v>
      </c>
      <c r="AQ36" s="1">
        <f>$AB36/$W36</f>
        <v>49.6600159979644</v>
      </c>
      <c r="AR36" s="1">
        <f>$AC36/$X36</f>
        <v>41.004037972384637</v>
      </c>
      <c r="AV36">
        <f>((0.035/0.15)*100)</f>
        <v>23.333333333333336</v>
      </c>
      <c r="AW36">
        <f>((0.055/0.185)*100)</f>
        <v>29.72972972972973</v>
      </c>
      <c r="AX36" s="1">
        <f>((0.07/0.25)*100)</f>
        <v>28.000000000000004</v>
      </c>
      <c r="AY36" s="1">
        <f>((0.055/0.235)*100)</f>
        <v>23.404255319148938</v>
      </c>
      <c r="BA36">
        <f>((0.115/0.15)*100)</f>
        <v>76.666666666666671</v>
      </c>
      <c r="BB36">
        <f>((0.13/0.185)*100)</f>
        <v>70.270270270270274</v>
      </c>
      <c r="BC36" s="1">
        <f>((0.18/0.25)*100)</f>
        <v>72</v>
      </c>
      <c r="BD36" s="1">
        <f>((0.18/0.235)*100)</f>
        <v>76.59574468085107</v>
      </c>
      <c r="BF36">
        <f>ABS($B$36-$D$36)</f>
        <v>2.4940389999999999</v>
      </c>
      <c r="BG36" s="1">
        <f>ABS($F$36-$H$36)</f>
        <v>3.3621730000000003</v>
      </c>
      <c r="BL36" s="1"/>
      <c r="BM36" s="1"/>
      <c r="BO36" s="1">
        <f>SQRT((ABS($A$36-$G$36)^2+(ABS($B$36-$H$36)^2)))</f>
        <v>14.258752067192406</v>
      </c>
      <c r="BP36" s="1">
        <f>SQRT((ABS($C$36-$E$36)^2+(ABS($D$36-$F$36)^2)))</f>
        <v>15.896399297395655</v>
      </c>
      <c r="BS36" t="e">
        <f>DEGREES(ACOS((4.20516097253327^2+0^2-4.20516097253327^2)/(2*4.20516097253327*0)))</f>
        <v>#DIV/0!</v>
      </c>
      <c r="BU36">
        <v>7</v>
      </c>
      <c r="BV36">
        <v>0</v>
      </c>
      <c r="BW36">
        <v>7</v>
      </c>
      <c r="BX36">
        <v>0</v>
      </c>
      <c r="BY36">
        <v>11</v>
      </c>
      <c r="BZ36">
        <v>0</v>
      </c>
      <c r="CA36">
        <v>0</v>
      </c>
      <c r="CB36">
        <v>9</v>
      </c>
      <c r="CC36">
        <v>14</v>
      </c>
      <c r="CD36">
        <v>0</v>
      </c>
      <c r="CE36">
        <v>9</v>
      </c>
      <c r="CF36">
        <v>0</v>
      </c>
      <c r="CG36">
        <v>11</v>
      </c>
      <c r="CH36">
        <v>0</v>
      </c>
      <c r="CI36">
        <v>0</v>
      </c>
      <c r="CJ36">
        <v>0</v>
      </c>
      <c r="CL36">
        <v>23</v>
      </c>
      <c r="CM36">
        <v>13</v>
      </c>
      <c r="CN36">
        <v>18</v>
      </c>
      <c r="CO36">
        <v>7</v>
      </c>
      <c r="CP36">
        <v>26</v>
      </c>
      <c r="CQ36">
        <v>19</v>
      </c>
      <c r="CR36">
        <v>10</v>
      </c>
      <c r="CS36">
        <v>26</v>
      </c>
      <c r="CT36">
        <v>36</v>
      </c>
      <c r="CU36">
        <v>28</v>
      </c>
      <c r="CV36">
        <v>28</v>
      </c>
      <c r="CW36">
        <v>25</v>
      </c>
      <c r="CX36">
        <v>36</v>
      </c>
      <c r="CY36">
        <v>26</v>
      </c>
      <c r="CZ36">
        <v>28</v>
      </c>
      <c r="DA36">
        <v>25</v>
      </c>
      <c r="DC36">
        <f>((0/7)*100)</f>
        <v>0</v>
      </c>
      <c r="DD36">
        <f>((7/7)*100)</f>
        <v>100</v>
      </c>
      <c r="DE36">
        <f>((0/7)*100)</f>
        <v>0</v>
      </c>
      <c r="DF36">
        <f>((0/11)*100)</f>
        <v>0</v>
      </c>
      <c r="DG36">
        <f>((0/11)*100)</f>
        <v>0</v>
      </c>
      <c r="DH36">
        <f>((9/11)*100)</f>
        <v>81.818181818181827</v>
      </c>
      <c r="DI36">
        <f>((0/14)*100)</f>
        <v>0</v>
      </c>
      <c r="DJ36">
        <f>((9/14)*100)</f>
        <v>64.285714285714292</v>
      </c>
      <c r="DK36">
        <f>((0/14)*100)</f>
        <v>0</v>
      </c>
      <c r="DL36">
        <f>((0/11)*100)</f>
        <v>0</v>
      </c>
      <c r="DM36">
        <f>((0/11)*100)</f>
        <v>0</v>
      </c>
      <c r="DN36">
        <f>((0/11)*100)</f>
        <v>0</v>
      </c>
      <c r="DP36">
        <f>((13/23)*100)</f>
        <v>56.521739130434781</v>
      </c>
      <c r="DQ36">
        <f>((18/23)*100)</f>
        <v>78.260869565217391</v>
      </c>
      <c r="DR36">
        <f>((7/23)*100)</f>
        <v>30.434782608695656</v>
      </c>
      <c r="DS36">
        <f>((19/26)*100)</f>
        <v>73.076923076923066</v>
      </c>
      <c r="DT36">
        <f>((10/26)*100)</f>
        <v>38.461538461538467</v>
      </c>
      <c r="DU36">
        <f>((26/26)*100)</f>
        <v>100</v>
      </c>
      <c r="DV36">
        <f>((28/36)*100)</f>
        <v>77.777777777777786</v>
      </c>
      <c r="DW36">
        <f>((28/36)*100)</f>
        <v>77.777777777777786</v>
      </c>
      <c r="DX36">
        <f>((25/36)*100)</f>
        <v>69.444444444444443</v>
      </c>
      <c r="DY36">
        <f>((26/36)*100)</f>
        <v>72.222222222222214</v>
      </c>
      <c r="DZ36">
        <f>((28/36)*100)</f>
        <v>77.777777777777786</v>
      </c>
      <c r="EA36">
        <f>((25/36)*100)</f>
        <v>69.444444444444443</v>
      </c>
    </row>
    <row r="37" spans="1:131" x14ac:dyDescent="0.25">
      <c r="A37">
        <v>71.146667000000008</v>
      </c>
      <c r="B37">
        <v>7.213889</v>
      </c>
      <c r="C37">
        <v>64.42958800000001</v>
      </c>
      <c r="D37">
        <v>6.5203150000000001</v>
      </c>
      <c r="E37">
        <v>46.435116000000008</v>
      </c>
      <c r="F37">
        <v>5.3496360000000003</v>
      </c>
      <c r="G37">
        <v>53.975574000000009</v>
      </c>
      <c r="H37">
        <v>8.4872680000000003</v>
      </c>
      <c r="K37">
        <f>(10/200)</f>
        <v>0.05</v>
      </c>
      <c r="L37">
        <f>(14/200)</f>
        <v>7.0000000000000007E-2</v>
      </c>
      <c r="M37" s="1">
        <f>(20/200)</f>
        <v>0.1</v>
      </c>
      <c r="N37" s="1">
        <f>(14/200)</f>
        <v>7.0000000000000007E-2</v>
      </c>
      <c r="P37">
        <f>(30/200)</f>
        <v>0.15</v>
      </c>
      <c r="Q37">
        <f>(24/200)</f>
        <v>0.12</v>
      </c>
      <c r="R37">
        <f>(27/200)</f>
        <v>0.13500000000000001</v>
      </c>
      <c r="S37">
        <f>(32/200)</f>
        <v>0.16</v>
      </c>
      <c r="U37">
        <f>0.05+0.15</f>
        <v>0.2</v>
      </c>
      <c r="V37">
        <f>0.07+0.12</f>
        <v>0.19</v>
      </c>
      <c r="W37" s="1">
        <f>0.1+0.135</f>
        <v>0.23500000000000001</v>
      </c>
      <c r="X37" s="1">
        <f>0.07+0.16</f>
        <v>0.23</v>
      </c>
      <c r="Z37">
        <f>SQRT((ABS($A$38-$A$37)^2+(ABS($B$38-$B$37)^2)))</f>
        <v>11.705207034304863</v>
      </c>
      <c r="AA37">
        <f>SQRT((ABS($C$38-$C$37)^2+(ABS($D$38-$D$37)^2)))</f>
        <v>11.272566096186354</v>
      </c>
      <c r="AB37" s="1">
        <f>SQRT((ABS($E$38-$E$37)^2+(ABS($F$38-$F$37)^2)))</f>
        <v>14.446562736340088</v>
      </c>
      <c r="AC37" s="1">
        <f>SQRT((ABS($G$38-$G$37)^2+(ABS($H$38-$H$37)^2)))</f>
        <v>15.574123994144934</v>
      </c>
      <c r="AJ37">
        <f>1/0.2</f>
        <v>5</v>
      </c>
      <c r="AK37">
        <f>1/0.19</f>
        <v>5.2631578947368425</v>
      </c>
      <c r="AL37" s="1">
        <f>1/0.235</f>
        <v>4.2553191489361701</v>
      </c>
      <c r="AM37" s="1">
        <f>1/0.23</f>
        <v>4.3478260869565215</v>
      </c>
      <c r="AO37">
        <f>$Z37/$U37</f>
        <v>58.526035171524313</v>
      </c>
      <c r="AP37">
        <f>$AA37/$V37</f>
        <v>59.329295243086072</v>
      </c>
      <c r="AQ37" s="1">
        <f>$AB37/$W37</f>
        <v>61.474735048255688</v>
      </c>
      <c r="AR37" s="1">
        <f>$AC37/$X37</f>
        <v>67.713582583238832</v>
      </c>
      <c r="AV37">
        <f>((0.05/0.2)*100)</f>
        <v>25</v>
      </c>
      <c r="AW37">
        <f>((0.07/0.19)*100)</f>
        <v>36.842105263157897</v>
      </c>
      <c r="AX37" s="1">
        <f>((0.1/0.235)*100)</f>
        <v>42.553191489361708</v>
      </c>
      <c r="AY37" s="1">
        <f>((0.07/0.23)*100)</f>
        <v>30.434782608695656</v>
      </c>
      <c r="BA37">
        <f>((0.15/0.2)*100)</f>
        <v>74.999999999999986</v>
      </c>
      <c r="BB37">
        <f>((0.12/0.19)*100)</f>
        <v>63.157894736842103</v>
      </c>
      <c r="BC37" s="1">
        <f>((0.135/0.235)*100)</f>
        <v>57.446808510638306</v>
      </c>
      <c r="BD37" s="1">
        <f>((0.16/0.23)*100)</f>
        <v>69.565217391304344</v>
      </c>
      <c r="BF37">
        <f>ABS($B$37-$D$37)</f>
        <v>0.69357399999999991</v>
      </c>
      <c r="BG37">
        <f>ABS($F$37-$H$37)</f>
        <v>3.137632</v>
      </c>
      <c r="BL37">
        <f>SQRT((ABS($A$37-$E$34)^2+(ABS($B$37-$F$34)^2)))</f>
        <v>8.1419296832928421</v>
      </c>
      <c r="BM37">
        <f>SQRT((ABS($C$37-$G$35)^2+(ABS($D$37-$H$35)^2)))</f>
        <v>10.141886167280722</v>
      </c>
      <c r="BO37">
        <f>SQRT((ABS($A$37-$G$37)^2+(ABS($B$37-$H$37)^2)))</f>
        <v>17.218244071109282</v>
      </c>
      <c r="BP37">
        <f>SQRT((ABS($C$37-$E$37)^2+(ABS($D$37-$F$37)^2)))</f>
        <v>18.032512633568984</v>
      </c>
      <c r="BR37">
        <f>DEGREES(ACOS((9.59905969818898^2+17.3238378991766^2-10.4343010972699^2)/(2*9.59905969818898*17.3238378991766)))</f>
        <v>31.563495975735144</v>
      </c>
      <c r="BU37">
        <v>10</v>
      </c>
      <c r="BV37">
        <v>0</v>
      </c>
      <c r="BW37">
        <v>5</v>
      </c>
      <c r="BX37">
        <v>0</v>
      </c>
      <c r="BY37">
        <v>14</v>
      </c>
      <c r="BZ37">
        <v>0</v>
      </c>
      <c r="CA37">
        <v>2</v>
      </c>
      <c r="CB37">
        <v>0</v>
      </c>
      <c r="CC37">
        <v>20</v>
      </c>
      <c r="CD37">
        <v>0</v>
      </c>
      <c r="CE37">
        <v>10</v>
      </c>
      <c r="CF37">
        <v>0</v>
      </c>
      <c r="CG37">
        <v>14</v>
      </c>
      <c r="CH37">
        <v>12</v>
      </c>
      <c r="CI37">
        <v>0</v>
      </c>
      <c r="CJ37">
        <v>0</v>
      </c>
      <c r="CL37">
        <v>30</v>
      </c>
      <c r="CM37">
        <v>19</v>
      </c>
      <c r="CN37">
        <v>26</v>
      </c>
      <c r="CO37">
        <v>16</v>
      </c>
      <c r="CP37">
        <v>24</v>
      </c>
      <c r="CQ37">
        <v>14</v>
      </c>
      <c r="CR37">
        <v>12</v>
      </c>
      <c r="CS37">
        <v>19</v>
      </c>
      <c r="CT37">
        <v>27</v>
      </c>
      <c r="CU37">
        <v>13</v>
      </c>
      <c r="CV37">
        <v>23</v>
      </c>
      <c r="CW37">
        <v>13</v>
      </c>
      <c r="CX37">
        <v>32</v>
      </c>
      <c r="CY37">
        <v>24</v>
      </c>
      <c r="CZ37">
        <v>19</v>
      </c>
      <c r="DA37">
        <v>18</v>
      </c>
      <c r="DC37">
        <f>((0/10)*100)</f>
        <v>0</v>
      </c>
      <c r="DD37">
        <f>((5/10)*100)</f>
        <v>50</v>
      </c>
      <c r="DE37">
        <f>((0/10)*100)</f>
        <v>0</v>
      </c>
      <c r="DF37">
        <f>((0/14)*100)</f>
        <v>0</v>
      </c>
      <c r="DG37">
        <f>((2/14)*100)</f>
        <v>14.285714285714285</v>
      </c>
      <c r="DH37">
        <f>((0/14)*100)</f>
        <v>0</v>
      </c>
      <c r="DI37">
        <f>((0/20)*100)</f>
        <v>0</v>
      </c>
      <c r="DJ37">
        <f>((10/20)*100)</f>
        <v>50</v>
      </c>
      <c r="DK37">
        <f>((0/20)*100)</f>
        <v>0</v>
      </c>
      <c r="DL37">
        <f>((12/14)*100)</f>
        <v>85.714285714285708</v>
      </c>
      <c r="DM37">
        <f>((0/14)*100)</f>
        <v>0</v>
      </c>
      <c r="DN37">
        <f>((0/14)*100)</f>
        <v>0</v>
      </c>
      <c r="DP37">
        <f>((19/30)*100)</f>
        <v>63.333333333333329</v>
      </c>
      <c r="DQ37">
        <f>((26/30)*100)</f>
        <v>86.666666666666671</v>
      </c>
      <c r="DR37">
        <f>((16/30)*100)</f>
        <v>53.333333333333336</v>
      </c>
      <c r="DS37">
        <f>((14/24)*100)</f>
        <v>58.333333333333336</v>
      </c>
      <c r="DT37">
        <f>((12/24)*100)</f>
        <v>50</v>
      </c>
      <c r="DU37">
        <f>((19/24)*100)</f>
        <v>79.166666666666657</v>
      </c>
      <c r="DV37">
        <f>((13/27)*100)</f>
        <v>48.148148148148145</v>
      </c>
      <c r="DW37">
        <f>((23/27)*100)</f>
        <v>85.18518518518519</v>
      </c>
      <c r="DX37">
        <f>((13/27)*100)</f>
        <v>48.148148148148145</v>
      </c>
      <c r="DY37">
        <f>((24/32)*100)</f>
        <v>75</v>
      </c>
      <c r="DZ37">
        <f>((19/32)*100)</f>
        <v>59.375</v>
      </c>
      <c r="EA37">
        <f>((18/32)*100)</f>
        <v>56.25</v>
      </c>
    </row>
    <row r="38" spans="1:131" x14ac:dyDescent="0.25">
      <c r="A38">
        <v>59.714771000000006</v>
      </c>
      <c r="B38">
        <v>4.6992070000000004</v>
      </c>
      <c r="C38">
        <v>53.187137000000007</v>
      </c>
      <c r="D38">
        <v>7.3437479999999997</v>
      </c>
      <c r="E38" s="1">
        <v>31.989477000000008</v>
      </c>
      <c r="F38" s="1">
        <v>5.1862690000000002</v>
      </c>
      <c r="G38" s="1">
        <v>38.41300900000001</v>
      </c>
      <c r="H38" s="1">
        <v>9.0871919999999999</v>
      </c>
      <c r="K38">
        <f>(13/200)</f>
        <v>6.5000000000000002E-2</v>
      </c>
      <c r="L38">
        <f>(8/200)</f>
        <v>0.04</v>
      </c>
      <c r="M38" s="1">
        <f>(14/200)</f>
        <v>7.0000000000000007E-2</v>
      </c>
      <c r="N38" s="1">
        <f>(15/200)</f>
        <v>7.4999999999999997E-2</v>
      </c>
      <c r="P38">
        <f>(30/200)</f>
        <v>0.15</v>
      </c>
      <c r="Q38">
        <f>(33/200)</f>
        <v>0.16500000000000001</v>
      </c>
      <c r="R38" s="1">
        <f>(37/200)</f>
        <v>0.185</v>
      </c>
      <c r="S38" s="1">
        <f>(35/200)</f>
        <v>0.17499999999999999</v>
      </c>
      <c r="U38">
        <f>0.065+0.15</f>
        <v>0.215</v>
      </c>
      <c r="V38">
        <f>0.04+0.165</f>
        <v>0.20500000000000002</v>
      </c>
      <c r="W38" s="1">
        <f>0.07+0.185</f>
        <v>0.255</v>
      </c>
      <c r="X38" s="1">
        <f>0.075+0.175</f>
        <v>0.25</v>
      </c>
      <c r="Z38">
        <f>SQRT((ABS($A$39-$A$38)^2+(ABS($B$39-$B$38)^2)))</f>
        <v>11.868355025823963</v>
      </c>
      <c r="AA38">
        <f>SQRT((ABS($C$39-$C$38)^2+(ABS($D$39-$D$38)^2)))</f>
        <v>8.5319910949218034</v>
      </c>
      <c r="AB38" s="1">
        <f>SQRT((ABS($E$39-$E$38)^2+(ABS($F$39-$F$38)^2)))</f>
        <v>10.19090249016798</v>
      </c>
      <c r="AC38" s="1">
        <f>SQRT((ABS($G$39-$G$38)^2+(ABS($H$39-$H$38)^2)))</f>
        <v>11.992465788906387</v>
      </c>
      <c r="AJ38">
        <f>1/0.215</f>
        <v>4.6511627906976747</v>
      </c>
      <c r="AK38">
        <f>1/0.205</f>
        <v>4.8780487804878048</v>
      </c>
      <c r="AL38" s="1">
        <f>1/0.255</f>
        <v>3.9215686274509802</v>
      </c>
      <c r="AM38" s="1">
        <f>1/0.25</f>
        <v>4</v>
      </c>
      <c r="AO38">
        <f>$Z38/$U38</f>
        <v>55.201651282902155</v>
      </c>
      <c r="AP38">
        <f>$AA38/$V38</f>
        <v>41.619468755716113</v>
      </c>
      <c r="AQ38" s="1">
        <f>$AB38/$W38</f>
        <v>39.964323490854824</v>
      </c>
      <c r="AR38" s="1">
        <f>$AC38/$X38</f>
        <v>47.969863155625546</v>
      </c>
      <c r="AV38">
        <f>((0.065/0.215)*100)</f>
        <v>30.232558139534888</v>
      </c>
      <c r="AW38">
        <f>((0.04/0.205)*100)</f>
        <v>19.512195121951219</v>
      </c>
      <c r="AX38" s="1">
        <f>((0.07/0.255)*100)</f>
        <v>27.450980392156865</v>
      </c>
      <c r="AY38" s="1">
        <f>((0.075/0.25)*100)</f>
        <v>30</v>
      </c>
      <c r="BA38">
        <f>((0.15/0.215)*100)</f>
        <v>69.767441860465112</v>
      </c>
      <c r="BB38">
        <f>((0.165/0.205)*100)</f>
        <v>80.487804878048792</v>
      </c>
      <c r="BC38" s="1">
        <f>((0.185/0.255)*100)</f>
        <v>72.549019607843135</v>
      </c>
      <c r="BD38" s="1">
        <f>((0.175/0.25)*100)</f>
        <v>70</v>
      </c>
      <c r="BF38">
        <f>ABS($B$38-$D$38)</f>
        <v>2.6445409999999994</v>
      </c>
      <c r="BG38" s="1">
        <f>ABS($F$38-$H$38)</f>
        <v>3.9009229999999997</v>
      </c>
      <c r="BL38" s="1">
        <f>SQRT((ABS($A$38-$E$35)^2+(ABS($B$38-$F$35)^2)))</f>
        <v>11.036056742745803</v>
      </c>
      <c r="BM38" s="1">
        <f>SQRT((ABS($C$38-$G$36)^2+(ABS($D$38-$H$36)^2)))</f>
        <v>10.452438299874823</v>
      </c>
      <c r="BO38" s="1">
        <f>SQRT((ABS($A$38-$G$38)^2+(ABS($B$38-$H$38)^2)))</f>
        <v>21.749010935324595</v>
      </c>
      <c r="BP38" s="1">
        <f>SQRT((ABS($C$38-$E$38)^2+(ABS($D$38-$F$38)^2)))</f>
        <v>21.307170274605703</v>
      </c>
      <c r="BR38">
        <f>DEGREES(ACOS((8.67576680035973^2+18.1637262108141^2-11.2400573964578^2)/(2*8.67576680035973*18.1637262108141)))</f>
        <v>27.777022699769656</v>
      </c>
      <c r="BU38">
        <v>13</v>
      </c>
      <c r="BV38">
        <v>0</v>
      </c>
      <c r="BW38">
        <v>0</v>
      </c>
      <c r="BX38">
        <v>3</v>
      </c>
      <c r="BY38">
        <v>8</v>
      </c>
      <c r="BZ38">
        <v>0</v>
      </c>
      <c r="CA38">
        <v>0</v>
      </c>
      <c r="CB38">
        <v>0</v>
      </c>
      <c r="CC38">
        <v>14</v>
      </c>
      <c r="CD38">
        <v>0</v>
      </c>
      <c r="CE38">
        <v>0</v>
      </c>
      <c r="CF38">
        <v>0</v>
      </c>
      <c r="CG38">
        <v>15</v>
      </c>
      <c r="CH38">
        <v>7</v>
      </c>
      <c r="CI38">
        <v>0</v>
      </c>
      <c r="CJ38">
        <v>0</v>
      </c>
      <c r="CL38">
        <v>30</v>
      </c>
      <c r="CM38">
        <v>16</v>
      </c>
      <c r="CN38">
        <v>21</v>
      </c>
      <c r="CO38">
        <v>24</v>
      </c>
      <c r="CP38">
        <v>33</v>
      </c>
      <c r="CQ38">
        <v>20</v>
      </c>
      <c r="CR38">
        <v>22</v>
      </c>
      <c r="CS38">
        <v>24</v>
      </c>
      <c r="CT38">
        <v>37</v>
      </c>
      <c r="CU38">
        <v>30</v>
      </c>
      <c r="CV38">
        <v>30</v>
      </c>
      <c r="CW38">
        <v>22</v>
      </c>
      <c r="CX38">
        <v>35</v>
      </c>
      <c r="CY38">
        <v>33</v>
      </c>
      <c r="CZ38">
        <v>25</v>
      </c>
      <c r="DA38">
        <v>15</v>
      </c>
      <c r="DC38">
        <f>((0/13)*100)</f>
        <v>0</v>
      </c>
      <c r="DD38">
        <f>((0/13)*100)</f>
        <v>0</v>
      </c>
      <c r="DE38">
        <f>((3/13)*100)</f>
        <v>23.076923076923077</v>
      </c>
      <c r="DF38">
        <f>((0/8)*100)</f>
        <v>0</v>
      </c>
      <c r="DG38">
        <f>((0/8)*100)</f>
        <v>0</v>
      </c>
      <c r="DH38">
        <f>((0/8)*100)</f>
        <v>0</v>
      </c>
      <c r="DI38">
        <f>((0/14)*100)</f>
        <v>0</v>
      </c>
      <c r="DJ38">
        <f>((0/14)*100)</f>
        <v>0</v>
      </c>
      <c r="DK38">
        <f>((0/14)*100)</f>
        <v>0</v>
      </c>
      <c r="DL38">
        <f>((7/15)*100)</f>
        <v>46.666666666666664</v>
      </c>
      <c r="DM38">
        <f>((0/15)*100)</f>
        <v>0</v>
      </c>
      <c r="DN38">
        <f>((0/15)*100)</f>
        <v>0</v>
      </c>
      <c r="DP38">
        <f>((16/30)*100)</f>
        <v>53.333333333333336</v>
      </c>
      <c r="DQ38">
        <f>((21/30)*100)</f>
        <v>70</v>
      </c>
      <c r="DR38">
        <f>((24/30)*100)</f>
        <v>80</v>
      </c>
      <c r="DS38">
        <f>((20/33)*100)</f>
        <v>60.606060606060609</v>
      </c>
      <c r="DT38">
        <f>((22/33)*100)</f>
        <v>66.666666666666657</v>
      </c>
      <c r="DU38">
        <f>((24/33)*100)</f>
        <v>72.727272727272734</v>
      </c>
      <c r="DV38">
        <f>((30/37)*100)</f>
        <v>81.081081081081081</v>
      </c>
      <c r="DW38">
        <f>((30/37)*100)</f>
        <v>81.081081081081081</v>
      </c>
      <c r="DX38">
        <f>((22/37)*100)</f>
        <v>59.45945945945946</v>
      </c>
      <c r="DY38">
        <f>((33/35)*100)</f>
        <v>94.285714285714278</v>
      </c>
      <c r="DZ38">
        <f>((25/35)*100)</f>
        <v>71.428571428571431</v>
      </c>
      <c r="EA38">
        <f>((15/35)*100)</f>
        <v>42.857142857142854</v>
      </c>
    </row>
    <row r="39" spans="1:131" x14ac:dyDescent="0.25">
      <c r="A39">
        <v>48.113472000000009</v>
      </c>
      <c r="B39">
        <v>7.2027469999999996</v>
      </c>
      <c r="C39">
        <v>45.107410000000009</v>
      </c>
      <c r="D39">
        <v>10.084712</v>
      </c>
      <c r="E39" s="1">
        <v>21.85003300000001</v>
      </c>
      <c r="F39" s="1">
        <v>6.2090930000000002</v>
      </c>
      <c r="G39" s="1">
        <v>26.421020000000006</v>
      </c>
      <c r="H39" s="1">
        <v>9.1941290000000002</v>
      </c>
      <c r="K39">
        <f>(8/200)</f>
        <v>0.04</v>
      </c>
      <c r="L39">
        <f>(13/200)</f>
        <v>6.5000000000000002E-2</v>
      </c>
      <c r="N39" s="1">
        <f>(11/200)</f>
        <v>5.5E-2</v>
      </c>
      <c r="P39">
        <f>(39/200)</f>
        <v>0.19500000000000001</v>
      </c>
      <c r="Q39">
        <f>(33/200)</f>
        <v>0.16500000000000001</v>
      </c>
      <c r="S39" s="1">
        <f>(36/200)</f>
        <v>0.18</v>
      </c>
      <c r="U39">
        <f>0.04+0.195</f>
        <v>0.23500000000000001</v>
      </c>
      <c r="V39">
        <f>0.065+0.165</f>
        <v>0.23</v>
      </c>
      <c r="X39" s="1">
        <f>0.055+0.18</f>
        <v>0.23499999999999999</v>
      </c>
      <c r="Z39">
        <f>SQRT((ABS($A$40-$A$39)^2+(ABS($B$40-$B$39)^2)))</f>
        <v>9.8973677972728193</v>
      </c>
      <c r="AA39">
        <f>SQRT((ABS($C$40-$C$39)^2+(ABS($D$40-$D$39)^2)))</f>
        <v>14.084158161446641</v>
      </c>
      <c r="AC39" s="1">
        <f>SQRT((ABS($G$40-$G$39)^2+(ABS($H$40-$H$39)^2)))</f>
        <v>8.5848962077606963</v>
      </c>
      <c r="AJ39">
        <f>1/0.235</f>
        <v>4.2553191489361701</v>
      </c>
      <c r="AK39">
        <f>1/0.23</f>
        <v>4.3478260869565215</v>
      </c>
      <c r="AM39" s="1">
        <f>1/0.235</f>
        <v>4.2553191489361701</v>
      </c>
      <c r="AO39">
        <f>$Z39/$U39</f>
        <v>42.116458711799226</v>
      </c>
      <c r="AP39">
        <f>$AA39/$V39</f>
        <v>61.235470267159307</v>
      </c>
      <c r="AR39" s="1">
        <f>$AC39/$X39</f>
        <v>36.531473224513604</v>
      </c>
      <c r="AV39">
        <f>((0.04/0.235)*100)</f>
        <v>17.021276595744684</v>
      </c>
      <c r="AW39">
        <f>((0.065/0.23)*100)</f>
        <v>28.260869565217391</v>
      </c>
      <c r="AY39" s="1">
        <f>((0.055/0.235)*100)</f>
        <v>23.404255319148938</v>
      </c>
      <c r="BA39">
        <f>((0.195/0.235)*100)</f>
        <v>82.978723404255334</v>
      </c>
      <c r="BB39">
        <f>((0.165/0.23)*100)</f>
        <v>71.739130434782609</v>
      </c>
      <c r="BD39" s="1">
        <f>((0.18/0.235)*100)</f>
        <v>76.59574468085107</v>
      </c>
      <c r="BF39">
        <f>ABS($B$39-$D$39)</f>
        <v>2.8819650000000001</v>
      </c>
      <c r="BG39" s="1">
        <f>ABS($F$39-$H$39)</f>
        <v>2.985036</v>
      </c>
      <c r="BL39" s="1">
        <f>SQRT((ABS($A$39-$E$36)^2+(ABS($B$39-$F$36)^2)))</f>
        <v>10.988079011511021</v>
      </c>
      <c r="BM39" s="1">
        <f>SQRT((ABS($C$39-$G$37)^2+(ABS($D$39-$H$37)^2)))</f>
        <v>9.0108911914433865</v>
      </c>
      <c r="BO39" s="1">
        <f>SQRT((ABS($A$39-$G$39)^2+(ABS($B$39-$H$39)^2)))</f>
        <v>21.783665349114877</v>
      </c>
      <c r="BP39" s="1">
        <f>SQRT((ABS($C$39-$E$39)^2+(ABS($D$39-$F$39)^2)))</f>
        <v>23.578083203544981</v>
      </c>
      <c r="BR39">
        <f>DEGREES(ACOS((6.09841637467696^2+12.8528646816674^2-7.28364682536022^2)/(2*6.09841637467696*12.8528646816674)))</f>
        <v>17.709557142410883</v>
      </c>
      <c r="BS39">
        <f>DEGREES(ACOS((10.4343010972699^2+16.8784396345712^2-8.67576680035973^2)/(2*10.4343010972699*16.8784396345712)))</f>
        <v>25.283649980100591</v>
      </c>
      <c r="BU39">
        <v>8</v>
      </c>
      <c r="BV39">
        <v>0</v>
      </c>
      <c r="BW39">
        <v>0</v>
      </c>
      <c r="BX39">
        <v>0</v>
      </c>
      <c r="BY39">
        <v>13</v>
      </c>
      <c r="BZ39">
        <v>0</v>
      </c>
      <c r="CA39">
        <v>9</v>
      </c>
      <c r="CB39">
        <v>0</v>
      </c>
      <c r="CG39">
        <v>11</v>
      </c>
      <c r="CH39">
        <v>0</v>
      </c>
      <c r="CI39">
        <v>0</v>
      </c>
      <c r="CJ39">
        <v>0</v>
      </c>
      <c r="CL39">
        <v>39</v>
      </c>
      <c r="CM39">
        <v>31</v>
      </c>
      <c r="CN39">
        <v>28</v>
      </c>
      <c r="CO39">
        <v>28</v>
      </c>
      <c r="CP39">
        <v>33</v>
      </c>
      <c r="CQ39">
        <v>25</v>
      </c>
      <c r="CR39">
        <v>28</v>
      </c>
      <c r="CS39">
        <v>22</v>
      </c>
      <c r="CX39">
        <v>36</v>
      </c>
      <c r="CY39">
        <v>28</v>
      </c>
      <c r="CZ39">
        <v>29</v>
      </c>
      <c r="DA39">
        <v>22</v>
      </c>
      <c r="DC39">
        <f>((0/8)*100)</f>
        <v>0</v>
      </c>
      <c r="DD39">
        <f>((0/8)*100)</f>
        <v>0</v>
      </c>
      <c r="DE39">
        <f>((0/8)*100)</f>
        <v>0</v>
      </c>
      <c r="DF39">
        <f>((0/13)*100)</f>
        <v>0</v>
      </c>
      <c r="DG39">
        <f>((9/13)*100)</f>
        <v>69.230769230769226</v>
      </c>
      <c r="DH39">
        <f>((0/13)*100)</f>
        <v>0</v>
      </c>
      <c r="DL39">
        <f>((0/11)*100)</f>
        <v>0</v>
      </c>
      <c r="DM39">
        <f>((0/11)*100)</f>
        <v>0</v>
      </c>
      <c r="DN39">
        <f>((0/11)*100)</f>
        <v>0</v>
      </c>
      <c r="DP39">
        <f>((31/39)*100)</f>
        <v>79.487179487179489</v>
      </c>
      <c r="DQ39">
        <f>((28/39)*100)</f>
        <v>71.794871794871796</v>
      </c>
      <c r="DR39">
        <f>((28/39)*100)</f>
        <v>71.794871794871796</v>
      </c>
      <c r="DS39">
        <f>((25/33)*100)</f>
        <v>75.757575757575751</v>
      </c>
      <c r="DT39">
        <f>((28/33)*100)</f>
        <v>84.848484848484844</v>
      </c>
      <c r="DU39">
        <f>((22/33)*100)</f>
        <v>66.666666666666657</v>
      </c>
      <c r="DY39">
        <f>((28/36)*100)</f>
        <v>77.777777777777786</v>
      </c>
      <c r="DZ39">
        <f>((29/36)*100)</f>
        <v>80.555555555555557</v>
      </c>
      <c r="EA39">
        <f>((22/36)*100)</f>
        <v>61.111111111111114</v>
      </c>
    </row>
    <row r="40" spans="1:131" x14ac:dyDescent="0.25">
      <c r="A40">
        <v>38.220779000000007</v>
      </c>
      <c r="B40">
        <v>6.8985849999999997</v>
      </c>
      <c r="C40">
        <v>31.153160000000007</v>
      </c>
      <c r="D40">
        <v>8.1761999999999997</v>
      </c>
      <c r="G40">
        <v>17.952202000000007</v>
      </c>
      <c r="H40">
        <v>7.7871589999999999</v>
      </c>
      <c r="K40">
        <f>(14/200)</f>
        <v>7.0000000000000007E-2</v>
      </c>
      <c r="L40">
        <f>(10/200)</f>
        <v>0.05</v>
      </c>
      <c r="P40">
        <f>(24/200)</f>
        <v>0.12</v>
      </c>
      <c r="Q40">
        <f>(28/200)</f>
        <v>0.14000000000000001</v>
      </c>
      <c r="U40">
        <f>0.07+0.12</f>
        <v>0.19</v>
      </c>
      <c r="V40">
        <f>0.05+0.14</f>
        <v>0.19</v>
      </c>
      <c r="Z40">
        <f>SQRT((ABS($A$41-$A$40)^2+(ABS($B$41-$B$40)^2)))</f>
        <v>13.771832896174603</v>
      </c>
      <c r="AA40">
        <f>SQRT((ABS($C$41-$C$40)^2+(ABS($D$41-$D$40)^2)))</f>
        <v>10.340815391705483</v>
      </c>
      <c r="AJ40">
        <f>1/0.19</f>
        <v>5.2631578947368425</v>
      </c>
      <c r="AK40">
        <f>1/0.19</f>
        <v>5.2631578947368425</v>
      </c>
      <c r="AO40">
        <f>$Z40/$U40</f>
        <v>72.483331032497915</v>
      </c>
      <c r="AP40">
        <f>$AA40/$V40</f>
        <v>54.425344166870964</v>
      </c>
      <c r="AV40">
        <f>((0.07/0.19)*100)</f>
        <v>36.842105263157897</v>
      </c>
      <c r="AW40">
        <f>((0.05/0.19)*100)</f>
        <v>26.315789473684209</v>
      </c>
      <c r="BA40">
        <f>((0.12/0.19)*100)</f>
        <v>63.157894736842103</v>
      </c>
      <c r="BB40">
        <f>((0.14/0.19)*100)</f>
        <v>73.684210526315795</v>
      </c>
      <c r="BF40">
        <f>ABS($B$40-$D$40)</f>
        <v>1.2776149999999999</v>
      </c>
      <c r="BI40">
        <v>4.1870715000000001</v>
      </c>
      <c r="BJ40" s="1">
        <v>2.4439390000000007</v>
      </c>
      <c r="BM40">
        <f>SQRT((ABS($C$40-$G$38)^2+(ABS($D$40-$H$38)^2)))</f>
        <v>7.3167830312826032</v>
      </c>
      <c r="BO40">
        <f>SQRT((ABS($A$40-$G$40)^2+(ABS($B$40-$H$40)^2)))</f>
        <v>20.288045183269997</v>
      </c>
      <c r="BR40">
        <f>DEGREES(ACOS((8.28044089840662^2+17.0013375452943^2-9.16233751236397^2)/(2*8.28044089840662*17.0013375452943)))</f>
        <v>13.59983542936533</v>
      </c>
      <c r="BS40">
        <f>DEGREES(ACOS((11.2400573964578^2+16.7365848588391^2-6.09841637467696^2)/(2*11.2400573964578*16.7365848588391)))</f>
        <v>11.052767796588302</v>
      </c>
      <c r="BU40">
        <v>14</v>
      </c>
      <c r="BV40">
        <v>0</v>
      </c>
      <c r="BW40">
        <v>0</v>
      </c>
      <c r="BX40">
        <v>12</v>
      </c>
      <c r="BY40">
        <v>10</v>
      </c>
      <c r="BZ40">
        <v>0</v>
      </c>
      <c r="CA40">
        <v>10</v>
      </c>
      <c r="CB40">
        <v>0</v>
      </c>
      <c r="CL40">
        <v>24</v>
      </c>
      <c r="CM40">
        <v>11</v>
      </c>
      <c r="CN40">
        <v>10</v>
      </c>
      <c r="CO40">
        <v>22</v>
      </c>
      <c r="CP40">
        <v>28</v>
      </c>
      <c r="CQ40">
        <v>14</v>
      </c>
      <c r="CR40">
        <v>23</v>
      </c>
      <c r="CS40">
        <v>14</v>
      </c>
      <c r="DC40">
        <f>((0/14)*100)</f>
        <v>0</v>
      </c>
      <c r="DD40">
        <f>((0/14)*100)</f>
        <v>0</v>
      </c>
      <c r="DE40">
        <f>((12/14)*100)</f>
        <v>85.714285714285708</v>
      </c>
      <c r="DF40">
        <f>((0/10)*100)</f>
        <v>0</v>
      </c>
      <c r="DG40">
        <f>((10/10)*100)</f>
        <v>100</v>
      </c>
      <c r="DH40">
        <f>((0/10)*100)</f>
        <v>0</v>
      </c>
      <c r="DP40">
        <f>((11/24)*100)</f>
        <v>45.833333333333329</v>
      </c>
      <c r="DQ40">
        <f>((10/24)*100)</f>
        <v>41.666666666666671</v>
      </c>
      <c r="DR40">
        <f>((22/24)*100)</f>
        <v>91.666666666666657</v>
      </c>
      <c r="DS40">
        <f>((14/28)*100)</f>
        <v>50</v>
      </c>
      <c r="DT40">
        <f>((23/28)*100)</f>
        <v>82.142857142857139</v>
      </c>
      <c r="DU40">
        <f>((14/28)*100)</f>
        <v>50</v>
      </c>
    </row>
    <row r="41" spans="1:131" x14ac:dyDescent="0.25">
      <c r="A41">
        <v>24.454118000000008</v>
      </c>
      <c r="B41">
        <v>6.521191</v>
      </c>
      <c r="C41">
        <v>20.933887000000006</v>
      </c>
      <c r="D41">
        <v>9.7569979999999994</v>
      </c>
      <c r="K41">
        <f>(7/200)</f>
        <v>3.5000000000000003E-2</v>
      </c>
      <c r="L41">
        <f>(7/200)</f>
        <v>3.5000000000000003E-2</v>
      </c>
      <c r="P41">
        <f>(35/200)</f>
        <v>0.17499999999999999</v>
      </c>
      <c r="Q41">
        <f>(35/200)</f>
        <v>0.17499999999999999</v>
      </c>
      <c r="U41">
        <f>0.035+0.175</f>
        <v>0.21</v>
      </c>
      <c r="V41">
        <f>0.035+0.175</f>
        <v>0.21</v>
      </c>
      <c r="Z41">
        <f>SQRT((ABS($A$42-$A$41)^2+(ABS($B$42-$B$41)^2)))</f>
        <v>7.9318722843798373</v>
      </c>
      <c r="AA41">
        <f>SQRT((ABS($C$42-$C$41)^2+(ABS($D$42-$D$41)^2)))</f>
        <v>7.5480675371546591</v>
      </c>
      <c r="AJ41">
        <f>1/0.21</f>
        <v>4.7619047619047619</v>
      </c>
      <c r="AK41">
        <f>1/0.21</f>
        <v>4.7619047619047619</v>
      </c>
      <c r="AO41">
        <f>$Z41/$U41</f>
        <v>37.770820401808749</v>
      </c>
      <c r="AP41">
        <f>$AA41/$V41</f>
        <v>35.943178748355521</v>
      </c>
      <c r="AV41">
        <f>((0.035/0.21)*100)</f>
        <v>16.666666666666668</v>
      </c>
      <c r="AW41">
        <f>((0.035/0.21)*100)</f>
        <v>16.666666666666668</v>
      </c>
      <c r="BA41">
        <f>((0.175/0.21)*100)</f>
        <v>83.333333333333329</v>
      </c>
      <c r="BB41">
        <f>((0.175/0.21)*100)</f>
        <v>83.333333333333329</v>
      </c>
      <c r="BF41">
        <f>ABS($B$41-$D$41)</f>
        <v>3.2358069999999994</v>
      </c>
      <c r="BR41">
        <f>DEGREES(ACOS((5.89345163907985^2+11.3202773926632^2-6.55325818819372^2)/(2*5.89345163907985*11.3202773926632)))</f>
        <v>25.990929935026127</v>
      </c>
      <c r="BS41">
        <f>DEGREES(ACOS((7.28364682536022^2+14.5594662714064^2-8.28044089840662^2)/(2*7.28364682536022*14.5594662714064)))</f>
        <v>22.132620687209894</v>
      </c>
      <c r="BU41">
        <v>7</v>
      </c>
      <c r="BV41">
        <v>0</v>
      </c>
      <c r="BW41">
        <v>0</v>
      </c>
      <c r="BX41">
        <v>7</v>
      </c>
      <c r="BY41">
        <v>7</v>
      </c>
      <c r="BZ41">
        <v>0</v>
      </c>
      <c r="CA41">
        <v>0</v>
      </c>
      <c r="CB41">
        <v>0</v>
      </c>
      <c r="CL41">
        <v>35</v>
      </c>
      <c r="CM41">
        <v>25</v>
      </c>
      <c r="CN41">
        <v>15</v>
      </c>
      <c r="CO41">
        <v>33</v>
      </c>
      <c r="CP41">
        <v>35</v>
      </c>
      <c r="CQ41">
        <v>28</v>
      </c>
      <c r="CR41">
        <v>30</v>
      </c>
      <c r="CS41">
        <v>20</v>
      </c>
      <c r="DC41">
        <f>((0/7)*100)</f>
        <v>0</v>
      </c>
      <c r="DD41">
        <f>((0/7)*100)</f>
        <v>0</v>
      </c>
      <c r="DE41">
        <f>((7/7)*100)</f>
        <v>100</v>
      </c>
      <c r="DF41">
        <f>((0/7)*100)</f>
        <v>0</v>
      </c>
      <c r="DG41">
        <f>((0/7)*100)</f>
        <v>0</v>
      </c>
      <c r="DH41">
        <f>((0/7)*100)</f>
        <v>0</v>
      </c>
      <c r="DP41">
        <f>((25/35)*100)</f>
        <v>71.428571428571431</v>
      </c>
      <c r="DQ41">
        <f>((15/35)*100)</f>
        <v>42.857142857142854</v>
      </c>
      <c r="DR41">
        <f>((33/35)*100)</f>
        <v>94.285714285714278</v>
      </c>
      <c r="DS41">
        <f>((28/35)*100)</f>
        <v>80</v>
      </c>
      <c r="DT41">
        <f>((30/35)*100)</f>
        <v>85.714285714285708</v>
      </c>
      <c r="DU41">
        <f>((20/35)*100)</f>
        <v>57.142857142857139</v>
      </c>
    </row>
    <row r="42" spans="1:131" x14ac:dyDescent="0.25">
      <c r="A42">
        <v>16.522351000000008</v>
      </c>
      <c r="B42">
        <v>6.5620589999999996</v>
      </c>
      <c r="C42">
        <v>13.453725000000006</v>
      </c>
      <c r="D42">
        <v>8.7468000000000004</v>
      </c>
      <c r="K42">
        <f>(8/200)</f>
        <v>0.04</v>
      </c>
      <c r="P42">
        <f>(32/200)</f>
        <v>0.16</v>
      </c>
      <c r="Q42">
        <f>(36/200)</f>
        <v>0.18</v>
      </c>
      <c r="U42">
        <f>0.04+0.16</f>
        <v>0.2</v>
      </c>
      <c r="Z42">
        <f>SQRT((ABS($A$43-$A$42)^2+(ABS($B$43-$B$42)^2)))</f>
        <v>5.7351978259557859</v>
      </c>
      <c r="AJ42">
        <f>1/0.2</f>
        <v>5</v>
      </c>
      <c r="AO42">
        <f>$Z42/$U42</f>
        <v>28.675989129778927</v>
      </c>
      <c r="AV42">
        <f>((0.04/0.2)*100)</f>
        <v>20</v>
      </c>
      <c r="BA42">
        <f>((0.16/0.2)*100)</f>
        <v>80</v>
      </c>
      <c r="BF42">
        <f>ABS($B$42-$D$42)</f>
        <v>2.1847410000000007</v>
      </c>
      <c r="BR42">
        <f>DEGREES(ACOS((8.3483696310119^2+25.9782610228097^2-19.3988187249691^2)/(2*8.3483696310119*25.9782610228097)))</f>
        <v>31.89805694000427</v>
      </c>
      <c r="BS42">
        <f>DEGREES(ACOS((9.16233751236397^2+14.1390657757214^2-5.89345163907985^2)/(2*9.16233751236397*14.1390657757214)))</f>
        <v>15.942209530881263</v>
      </c>
      <c r="BU42">
        <v>8</v>
      </c>
      <c r="BV42">
        <v>0</v>
      </c>
      <c r="BW42">
        <v>0</v>
      </c>
      <c r="BX42">
        <v>0</v>
      </c>
      <c r="CL42">
        <v>32</v>
      </c>
      <c r="CM42">
        <v>25</v>
      </c>
      <c r="CN42">
        <v>18</v>
      </c>
      <c r="CO42">
        <v>26</v>
      </c>
      <c r="CP42">
        <v>36</v>
      </c>
      <c r="CQ42">
        <v>28</v>
      </c>
      <c r="CR42">
        <v>22</v>
      </c>
      <c r="CS42">
        <v>25</v>
      </c>
      <c r="DC42">
        <f>((0/8)*100)</f>
        <v>0</v>
      </c>
      <c r="DD42">
        <f>((0/8)*100)</f>
        <v>0</v>
      </c>
      <c r="DE42">
        <f>((0/8)*100)</f>
        <v>0</v>
      </c>
      <c r="DP42">
        <f>((25/32)*100)</f>
        <v>78.125</v>
      </c>
      <c r="DQ42">
        <f>((18/32)*100)</f>
        <v>56.25</v>
      </c>
      <c r="DR42">
        <f>((26/32)*100)</f>
        <v>81.25</v>
      </c>
      <c r="DS42">
        <f>((28/36)*100)</f>
        <v>77.777777777777786</v>
      </c>
      <c r="DT42">
        <f>((22/36)*100)</f>
        <v>61.111111111111114</v>
      </c>
      <c r="DU42">
        <f>((25/36)*100)</f>
        <v>69.444444444444443</v>
      </c>
    </row>
    <row r="43" spans="1:131" x14ac:dyDescent="0.25">
      <c r="A43">
        <v>10.789343000000009</v>
      </c>
      <c r="B43">
        <v>6.4035869999999999</v>
      </c>
      <c r="BR43">
        <f>DEGREES(ACOS((6.60249779664312^2+11.7003953800863^2-7.23077237530335^2)/(2*6.60249779664312*11.7003953800863)))</f>
        <v>33.921126757678721</v>
      </c>
      <c r="BS43">
        <f>DEGREES(ACOS((6.55325818819372^2+14.6534775146687^2-8.68559502289739^2)/(2*6.55325818819372*14.6534775146687)))</f>
        <v>18.406933001912858</v>
      </c>
    </row>
    <row r="44" spans="1:131" x14ac:dyDescent="0.25">
      <c r="A44" t="s">
        <v>22</v>
      </c>
      <c r="B44" t="s">
        <v>22</v>
      </c>
      <c r="C44" t="s">
        <v>22</v>
      </c>
      <c r="D44" t="s">
        <v>22</v>
      </c>
      <c r="E44" t="s">
        <v>22</v>
      </c>
      <c r="F44" t="s">
        <v>22</v>
      </c>
      <c r="G44" t="s">
        <v>22</v>
      </c>
      <c r="H44" t="s">
        <v>22</v>
      </c>
      <c r="BR44">
        <f>DEGREES(ACOS((7.60565518925706^2+14.2132700834834^2-8.18890857736975^2)/(2*7.60565518925706*14.2132700834834)))</f>
        <v>26.902347865038827</v>
      </c>
      <c r="BS44">
        <f>DEGREES(ACOS((7.39159366559067^2+13.2658126318821^2-8.3483696310119^2)/(2*7.39159366559067*13.2658126318821)))</f>
        <v>34.858429106983642</v>
      </c>
    </row>
    <row r="45" spans="1:131" x14ac:dyDescent="0.25">
      <c r="A45">
        <v>42.504917000000006</v>
      </c>
      <c r="B45">
        <v>9.5801289999999995</v>
      </c>
      <c r="C45">
        <v>47.910312000000005</v>
      </c>
      <c r="D45">
        <v>6.2341389999999999</v>
      </c>
      <c r="E45">
        <v>37.207330000000006</v>
      </c>
      <c r="F45">
        <v>9.7025769999999998</v>
      </c>
      <c r="G45">
        <v>45.340294000000007</v>
      </c>
      <c r="H45">
        <v>4.6038670000000002</v>
      </c>
      <c r="K45">
        <f>(11/200)</f>
        <v>5.5E-2</v>
      </c>
      <c r="L45">
        <f>(14/200)</f>
        <v>7.0000000000000007E-2</v>
      </c>
      <c r="M45">
        <f>(15/200)</f>
        <v>7.4999999999999997E-2</v>
      </c>
      <c r="N45">
        <f>(12/200)</f>
        <v>0.06</v>
      </c>
      <c r="P45">
        <f>(23/200)</f>
        <v>0.115</v>
      </c>
      <c r="Q45">
        <f>(22/200)</f>
        <v>0.11</v>
      </c>
      <c r="R45">
        <f>(23/200)</f>
        <v>0.115</v>
      </c>
      <c r="S45">
        <f>(25/200)</f>
        <v>0.125</v>
      </c>
      <c r="U45">
        <f>0.055+0.115</f>
        <v>0.17</v>
      </c>
      <c r="V45">
        <f>0.07+0.11</f>
        <v>0.18</v>
      </c>
      <c r="W45">
        <f>0.075+0.115</f>
        <v>0.19</v>
      </c>
      <c r="X45">
        <f>0.06+0.125</f>
        <v>0.185</v>
      </c>
      <c r="Z45">
        <f>SQRT((ABS($A$46-$A$45)^2+(ABS($B$46-$B$45)^2)))</f>
        <v>13.935362884193182</v>
      </c>
      <c r="AA45">
        <f>SQRT((ABS($C$46-$C$45)^2+(ABS($D$46-$D$45)^2)))</f>
        <v>15.943396780454442</v>
      </c>
      <c r="AB45">
        <f>SQRT((ABS($E$46-$E$45)^2+(ABS($F$46-$F$45)^2)))</f>
        <v>17.32383789917661</v>
      </c>
      <c r="AC45">
        <f>SQRT((ABS($G$46-$G$45)^2+(ABS($H$46-$H$45)^2)))</f>
        <v>16.878439634571198</v>
      </c>
      <c r="AJ45">
        <f>1/0.17</f>
        <v>5.8823529411764701</v>
      </c>
      <c r="AK45">
        <f>1/0.18</f>
        <v>5.5555555555555554</v>
      </c>
      <c r="AL45">
        <f>1/0.19</f>
        <v>5.2631578947368425</v>
      </c>
      <c r="AM45">
        <f>1/0.185</f>
        <v>5.4054054054054053</v>
      </c>
      <c r="AO45">
        <f>$Z45/$U45</f>
        <v>81.97272284819519</v>
      </c>
      <c r="AP45">
        <f>$AA45/$V45</f>
        <v>88.574426558080233</v>
      </c>
      <c r="AQ45">
        <f>$AB45/$W45</f>
        <v>91.178094206192682</v>
      </c>
      <c r="AR45">
        <f>$AC45/$X45</f>
        <v>91.234808835519985</v>
      </c>
      <c r="AV45">
        <f>((0.055/0.17)*100)</f>
        <v>32.352941176470587</v>
      </c>
      <c r="AW45">
        <f>((0.07/0.18)*100)</f>
        <v>38.888888888888893</v>
      </c>
      <c r="AX45">
        <f>((0.075/0.19)*100)</f>
        <v>39.473684210526315</v>
      </c>
      <c r="AY45">
        <f>((0.06/0.185)*100)</f>
        <v>32.432432432432435</v>
      </c>
      <c r="BA45">
        <f>((0.115/0.17)*100)</f>
        <v>67.647058823529406</v>
      </c>
      <c r="BB45">
        <f>((0.11/0.18)*100)</f>
        <v>61.111111111111114</v>
      </c>
      <c r="BC45">
        <f>((0.115/0.19)*100)</f>
        <v>60.526315789473685</v>
      </c>
      <c r="BD45">
        <f>((0.125/0.185)*100)</f>
        <v>67.567567567567565</v>
      </c>
      <c r="BF45">
        <f>ABS($B$45-$D$45)</f>
        <v>3.3459899999999996</v>
      </c>
      <c r="BG45">
        <f>ABS($F$45-$H$45)</f>
        <v>5.0987099999999996</v>
      </c>
      <c r="BL45">
        <f>SQRT((ABS($A$45-$E$45)^2+(ABS($B$45-$F$45)^2)))</f>
        <v>5.2990019376551469</v>
      </c>
      <c r="BM45">
        <f>SQRT((ABS($C$45-$G$45)^2+(ABS($D$45-$H$45)^2)))</f>
        <v>3.0434814463551416</v>
      </c>
      <c r="BO45">
        <f>SQRT((ABS($A$45-$G$45)^2+(ABS($B$45-$H$45)^2)))</f>
        <v>5.7273507160617463</v>
      </c>
      <c r="BP45">
        <f>SQRT((ABS($C$45-$E$45)^2+(ABS($D$45-$F$45)^2)))</f>
        <v>11.250950442170117</v>
      </c>
      <c r="BR45">
        <f>DEGREES(ACOS((9.04194578112506^2+15.517556048599^2-8.30684672773159^2)/(2*9.04194578112506*15.517556048599)))</f>
        <v>25.373490804643104</v>
      </c>
      <c r="BS45">
        <f>DEGREES(ACOS((19.3988187249691^2+24.3911096233068^2-6.60249779664312^2)/(2*19.3988187249691*24.3911096233068)))</f>
        <v>11.400084987168862</v>
      </c>
      <c r="BU45">
        <v>11</v>
      </c>
      <c r="BV45">
        <v>0</v>
      </c>
      <c r="BW45">
        <v>0</v>
      </c>
      <c r="BX45">
        <v>11</v>
      </c>
      <c r="BY45">
        <v>14</v>
      </c>
      <c r="BZ45">
        <v>0</v>
      </c>
      <c r="CA45">
        <v>8</v>
      </c>
      <c r="CB45">
        <v>1</v>
      </c>
      <c r="CC45">
        <v>15</v>
      </c>
      <c r="CD45">
        <v>2</v>
      </c>
      <c r="CE45">
        <v>8</v>
      </c>
      <c r="CF45">
        <v>0</v>
      </c>
      <c r="CG45">
        <v>12</v>
      </c>
      <c r="CH45">
        <v>5</v>
      </c>
      <c r="CI45">
        <v>4</v>
      </c>
      <c r="CJ45">
        <v>0</v>
      </c>
      <c r="CL45">
        <v>23</v>
      </c>
      <c r="CM45">
        <v>8</v>
      </c>
      <c r="CN45">
        <v>3</v>
      </c>
      <c r="CO45">
        <v>0</v>
      </c>
      <c r="CP45">
        <v>22</v>
      </c>
      <c r="CQ45">
        <v>11</v>
      </c>
      <c r="CR45">
        <v>17</v>
      </c>
      <c r="CS45">
        <v>0</v>
      </c>
      <c r="CT45">
        <v>23</v>
      </c>
      <c r="CU45">
        <v>12</v>
      </c>
      <c r="CV45">
        <v>17</v>
      </c>
      <c r="CW45">
        <v>5</v>
      </c>
      <c r="CX45">
        <v>25</v>
      </c>
      <c r="CY45">
        <v>18</v>
      </c>
      <c r="CZ45">
        <v>12</v>
      </c>
      <c r="DA45">
        <v>10</v>
      </c>
      <c r="DC45">
        <f>((0/11)*100)</f>
        <v>0</v>
      </c>
      <c r="DD45">
        <f>((0/11)*100)</f>
        <v>0</v>
      </c>
      <c r="DE45">
        <f>((11/11)*100)</f>
        <v>100</v>
      </c>
      <c r="DF45">
        <f>((0/14)*100)</f>
        <v>0</v>
      </c>
      <c r="DG45">
        <f>((8/14)*100)</f>
        <v>57.142857142857139</v>
      </c>
      <c r="DH45">
        <f>((1/14)*100)</f>
        <v>7.1428571428571423</v>
      </c>
      <c r="DI45">
        <f>((2/15)*100)</f>
        <v>13.333333333333334</v>
      </c>
      <c r="DJ45">
        <f>((8/15)*100)</f>
        <v>53.333333333333336</v>
      </c>
      <c r="DK45">
        <f>((0/15)*100)</f>
        <v>0</v>
      </c>
      <c r="DL45">
        <f>((5/12)*100)</f>
        <v>41.666666666666671</v>
      </c>
      <c r="DM45">
        <f>((4/12)*100)</f>
        <v>33.333333333333329</v>
      </c>
      <c r="DN45">
        <f>((0/12)*100)</f>
        <v>0</v>
      </c>
      <c r="DP45">
        <f>((8/23)*100)</f>
        <v>34.782608695652172</v>
      </c>
      <c r="DQ45">
        <f>((3/23)*100)</f>
        <v>13.043478260869565</v>
      </c>
      <c r="DR45">
        <f>((0/23)*100)</f>
        <v>0</v>
      </c>
      <c r="DS45">
        <f>((11/22)*100)</f>
        <v>50</v>
      </c>
      <c r="DT45">
        <f>((17/22)*100)</f>
        <v>77.272727272727266</v>
      </c>
      <c r="DU45">
        <f>((0/22)*100)</f>
        <v>0</v>
      </c>
      <c r="DV45">
        <f>((12/23)*100)</f>
        <v>52.173913043478258</v>
      </c>
      <c r="DW45">
        <f>((17/23)*100)</f>
        <v>73.91304347826086</v>
      </c>
      <c r="DX45">
        <f>((5/23)*100)</f>
        <v>21.739130434782609</v>
      </c>
      <c r="DY45">
        <f>((18/25)*100)</f>
        <v>72</v>
      </c>
      <c r="DZ45">
        <f>((12/25)*100)</f>
        <v>48</v>
      </c>
      <c r="EA45">
        <f>((10/25)*100)</f>
        <v>40</v>
      </c>
    </row>
    <row r="46" spans="1:131" x14ac:dyDescent="0.25">
      <c r="A46">
        <v>56.436027000000003</v>
      </c>
      <c r="B46">
        <v>9.2358720000000005</v>
      </c>
      <c r="C46">
        <v>63.846466000000007</v>
      </c>
      <c r="D46">
        <v>6.7146559999999997</v>
      </c>
      <c r="E46">
        <v>54.530452000000004</v>
      </c>
      <c r="F46">
        <v>9.5450850000000003</v>
      </c>
      <c r="G46">
        <v>62.195884000000007</v>
      </c>
      <c r="H46">
        <v>5.4818249999999997</v>
      </c>
      <c r="K46">
        <f>(12/200)</f>
        <v>0.06</v>
      </c>
      <c r="L46">
        <f>(12/200)</f>
        <v>0.06</v>
      </c>
      <c r="M46">
        <f>(15/200)</f>
        <v>7.4999999999999997E-2</v>
      </c>
      <c r="N46">
        <f>(18/200)</f>
        <v>0.09</v>
      </c>
      <c r="P46">
        <f>(22/200)</f>
        <v>0.11</v>
      </c>
      <c r="Q46">
        <f>(20/200)</f>
        <v>0.1</v>
      </c>
      <c r="R46">
        <f>(22/200)</f>
        <v>0.11</v>
      </c>
      <c r="S46">
        <f>(20/200)</f>
        <v>0.1</v>
      </c>
      <c r="U46">
        <f>0.06+0.11</f>
        <v>0.16999999999999998</v>
      </c>
      <c r="V46">
        <f>0.06+0.1</f>
        <v>0.16</v>
      </c>
      <c r="W46">
        <f>0.075+0.11</f>
        <v>0.185</v>
      </c>
      <c r="X46">
        <f>0.09+0.1</f>
        <v>0.19</v>
      </c>
      <c r="Z46">
        <f>SQRT((ABS($A$47-$A$46)^2+(ABS($B$47-$B$46)^2)))</f>
        <v>15.528231269305117</v>
      </c>
      <c r="AA46">
        <f>SQRT((ABS($C$47-$C$46)^2+(ABS($D$47-$D$46)^2)))</f>
        <v>13.146274317581126</v>
      </c>
      <c r="AB46">
        <f>SQRT((ABS($E$47-$E$46)^2+(ABS($F$47-$F$46)^2)))</f>
        <v>18.163726210814154</v>
      </c>
      <c r="AC46">
        <f>SQRT((ABS($G$47-$G$46)^2+(ABS($H$47-$H$46)^2)))</f>
        <v>16.73658485883907</v>
      </c>
      <c r="AJ46">
        <f>1/0.17</f>
        <v>5.8823529411764701</v>
      </c>
      <c r="AK46">
        <f>1/0.16</f>
        <v>6.25</v>
      </c>
      <c r="AL46">
        <f>1/0.185</f>
        <v>5.4054054054054053</v>
      </c>
      <c r="AM46">
        <f>1/0.19</f>
        <v>5.2631578947368425</v>
      </c>
      <c r="AO46">
        <f>$Z46/$U46</f>
        <v>91.342536878265406</v>
      </c>
      <c r="AP46">
        <f>$AA46/$V46</f>
        <v>82.164214484882038</v>
      </c>
      <c r="AQ46">
        <f>$AB46/$W46</f>
        <v>98.182303842238667</v>
      </c>
      <c r="AR46">
        <f>$AC46/$X46</f>
        <v>88.087288730731942</v>
      </c>
      <c r="AV46">
        <f>((0.06/0.17)*100)</f>
        <v>35.294117647058819</v>
      </c>
      <c r="AW46">
        <f>((0.06/0.16)*100)</f>
        <v>37.5</v>
      </c>
      <c r="AX46">
        <f>((0.075/0.185)*100)</f>
        <v>40.54054054054054</v>
      </c>
      <c r="AY46">
        <f>((0.09/0.19)*100)</f>
        <v>47.368421052631575</v>
      </c>
      <c r="BA46">
        <f>((0.11/0.17)*100)</f>
        <v>64.705882352941174</v>
      </c>
      <c r="BB46">
        <f>((0.1/0.16)*100)</f>
        <v>62.5</v>
      </c>
      <c r="BC46">
        <f>((0.11/0.185)*100)</f>
        <v>59.45945945945946</v>
      </c>
      <c r="BD46">
        <f>((0.1/0.19)*100)</f>
        <v>52.631578947368418</v>
      </c>
      <c r="BF46">
        <f>ABS($B$46-$D$46)</f>
        <v>2.5212160000000008</v>
      </c>
      <c r="BG46">
        <f>ABS($F$46-$H$46)</f>
        <v>4.0632600000000005</v>
      </c>
      <c r="BL46">
        <f>SQRT((ABS($A$46-$E$46)^2+(ABS($B$46-$F$46)^2)))</f>
        <v>1.9304996140880204</v>
      </c>
      <c r="BM46">
        <f>SQRT((ABS($C$46-$G$46)^2+(ABS($D$46-$H$46)^2)))</f>
        <v>2.0601682487809097</v>
      </c>
      <c r="BO46">
        <f>SQRT((ABS($A$46-$G$46)^2+(ABS($B$46-$H$46)^2)))</f>
        <v>6.8752324716083635</v>
      </c>
      <c r="BP46">
        <f>SQRT((ABS($C$46-$E$46)^2+(ABS($D$46-$F$46)^2)))</f>
        <v>9.7365006635976279</v>
      </c>
      <c r="BR46">
        <f>DEGREES(ACOS((8.10633172034119^2+14.0075865156871^2-7.39748636755867^2)/(2*8.10633172034119*14.0075865156871)))</f>
        <v>24.163322791730938</v>
      </c>
      <c r="BS46">
        <f>DEGREES(ACOS((7.23077237530335^2+12.7982358859027^2-7.60565518925706^2)/(2*7.23077237530335*12.7982358859027)))</f>
        <v>31.247673794382894</v>
      </c>
      <c r="BU46">
        <v>12</v>
      </c>
      <c r="BV46">
        <v>0</v>
      </c>
      <c r="BW46">
        <v>2</v>
      </c>
      <c r="BX46">
        <v>5</v>
      </c>
      <c r="BY46">
        <v>12</v>
      </c>
      <c r="BZ46">
        <v>0</v>
      </c>
      <c r="CA46">
        <v>3</v>
      </c>
      <c r="CB46">
        <v>4</v>
      </c>
      <c r="CC46">
        <v>15</v>
      </c>
      <c r="CD46">
        <v>8</v>
      </c>
      <c r="CE46">
        <v>3</v>
      </c>
      <c r="CF46">
        <v>0</v>
      </c>
      <c r="CG46">
        <v>18</v>
      </c>
      <c r="CH46">
        <v>1</v>
      </c>
      <c r="CI46">
        <v>13</v>
      </c>
      <c r="CJ46">
        <v>0</v>
      </c>
      <c r="CL46">
        <v>22</v>
      </c>
      <c r="CM46">
        <v>8</v>
      </c>
      <c r="CN46">
        <v>9</v>
      </c>
      <c r="CO46">
        <v>18</v>
      </c>
      <c r="CP46">
        <v>20</v>
      </c>
      <c r="CQ46">
        <v>8</v>
      </c>
      <c r="CR46">
        <v>13</v>
      </c>
      <c r="CS46">
        <v>12</v>
      </c>
      <c r="CT46">
        <v>22</v>
      </c>
      <c r="CU46">
        <v>12</v>
      </c>
      <c r="CV46">
        <v>13</v>
      </c>
      <c r="CW46">
        <v>10</v>
      </c>
      <c r="CX46">
        <v>20</v>
      </c>
      <c r="CY46">
        <v>12</v>
      </c>
      <c r="CZ46">
        <v>12</v>
      </c>
      <c r="DA46">
        <v>5</v>
      </c>
      <c r="DC46">
        <f>((0/12)*100)</f>
        <v>0</v>
      </c>
      <c r="DD46">
        <f>((2/12)*100)</f>
        <v>16.666666666666664</v>
      </c>
      <c r="DE46">
        <f>((5/12)*100)</f>
        <v>41.666666666666671</v>
      </c>
      <c r="DF46">
        <f>((0/12)*100)</f>
        <v>0</v>
      </c>
      <c r="DG46">
        <f>((3/12)*100)</f>
        <v>25</v>
      </c>
      <c r="DH46">
        <f>((4/12)*100)</f>
        <v>33.333333333333329</v>
      </c>
      <c r="DI46">
        <f>((8/15)*100)</f>
        <v>53.333333333333336</v>
      </c>
      <c r="DJ46">
        <f>((3/15)*100)</f>
        <v>20</v>
      </c>
      <c r="DK46">
        <f>((0/15)*100)</f>
        <v>0</v>
      </c>
      <c r="DL46">
        <f>((1/18)*100)</f>
        <v>5.5555555555555554</v>
      </c>
      <c r="DM46">
        <f>((13/18)*100)</f>
        <v>72.222222222222214</v>
      </c>
      <c r="DN46">
        <f>((0/18)*100)</f>
        <v>0</v>
      </c>
      <c r="DP46">
        <f>((8/22)*100)</f>
        <v>36.363636363636367</v>
      </c>
      <c r="DQ46">
        <f>((9/22)*100)</f>
        <v>40.909090909090914</v>
      </c>
      <c r="DR46">
        <f>((18/22)*100)</f>
        <v>81.818181818181827</v>
      </c>
      <c r="DS46">
        <f>((8/20)*100)</f>
        <v>40</v>
      </c>
      <c r="DT46">
        <f>((13/20)*100)</f>
        <v>65</v>
      </c>
      <c r="DU46">
        <f>((12/20)*100)</f>
        <v>60</v>
      </c>
      <c r="DV46">
        <f>((12/22)*100)</f>
        <v>54.54545454545454</v>
      </c>
      <c r="DW46">
        <f>((13/22)*100)</f>
        <v>59.090909090909093</v>
      </c>
      <c r="DX46">
        <f>((10/22)*100)</f>
        <v>45.454545454545453</v>
      </c>
      <c r="DY46">
        <f>((12/20)*100)</f>
        <v>60</v>
      </c>
      <c r="DZ46">
        <f>((12/20)*100)</f>
        <v>60</v>
      </c>
      <c r="EA46">
        <f>((5/20)*100)</f>
        <v>25</v>
      </c>
    </row>
    <row r="47" spans="1:131" x14ac:dyDescent="0.25">
      <c r="A47">
        <v>71.956527000000008</v>
      </c>
      <c r="B47">
        <v>9.7258169999999993</v>
      </c>
      <c r="C47">
        <v>76.95596900000001</v>
      </c>
      <c r="D47">
        <v>7.6972339999999999</v>
      </c>
      <c r="E47">
        <v>72.694116000000008</v>
      </c>
      <c r="F47">
        <v>9.4975459999999998</v>
      </c>
      <c r="G47">
        <v>78.684264000000013</v>
      </c>
      <c r="H47">
        <v>8.3535140000000006</v>
      </c>
      <c r="K47">
        <f>(9/200)</f>
        <v>4.4999999999999998E-2</v>
      </c>
      <c r="L47">
        <f>(13/200)</f>
        <v>6.5000000000000002E-2</v>
      </c>
      <c r="M47">
        <f>(12/200)</f>
        <v>0.06</v>
      </c>
      <c r="N47">
        <f>(13/200)</f>
        <v>6.5000000000000002E-2</v>
      </c>
      <c r="P47">
        <f>(19/200)</f>
        <v>9.5000000000000001E-2</v>
      </c>
      <c r="Q47">
        <f>(17/200)</f>
        <v>8.5000000000000006E-2</v>
      </c>
      <c r="R47">
        <f>(19/200)</f>
        <v>9.5000000000000001E-2</v>
      </c>
      <c r="S47">
        <f>(18/200)</f>
        <v>0.09</v>
      </c>
      <c r="U47">
        <f>0.045+0.095</f>
        <v>0.14000000000000001</v>
      </c>
      <c r="V47">
        <f>0.065+0.085</f>
        <v>0.15000000000000002</v>
      </c>
      <c r="W47">
        <f>0.06+0.095</f>
        <v>0.155</v>
      </c>
      <c r="X47">
        <f>0.065+0.09</f>
        <v>0.155</v>
      </c>
      <c r="Z47">
        <f>SQRT((ABS($A$48-$A$47)^2+(ABS($B$48-$B$47)^2)))</f>
        <v>10.803710518833839</v>
      </c>
      <c r="AA47">
        <f>SQRT((ABS($C$48-$C$47)^2+(ABS($D$48-$D$47)^2)))</f>
        <v>13.537528323233156</v>
      </c>
      <c r="AB47">
        <f>SQRT((ABS($E$48-$E$47)^2+(ABS($F$48-$F$47)^2)))</f>
        <v>12.852864681667343</v>
      </c>
      <c r="AC47">
        <f>SQRT((ABS($G$48-$G$47)^2+(ABS($H$48-$H$47)^2)))</f>
        <v>14.559466271406412</v>
      </c>
      <c r="AJ47">
        <f>1/0.14</f>
        <v>7.1428571428571423</v>
      </c>
      <c r="AK47">
        <f>1/0.15</f>
        <v>6.666666666666667</v>
      </c>
      <c r="AL47">
        <f>1/0.155</f>
        <v>6.4516129032258069</v>
      </c>
      <c r="AM47">
        <f>1/0.155</f>
        <v>6.4516129032258069</v>
      </c>
      <c r="AO47">
        <f>$Z47/$U47</f>
        <v>77.169360848813128</v>
      </c>
      <c r="AP47">
        <f>$AA47/$V47</f>
        <v>90.25018882155436</v>
      </c>
      <c r="AQ47">
        <f>$AB47/$W47</f>
        <v>82.921707623660282</v>
      </c>
      <c r="AR47">
        <f>$AC47/$X47</f>
        <v>93.932040460686537</v>
      </c>
      <c r="AV47">
        <f>((0.045/0.14)*100)</f>
        <v>32.142857142857139</v>
      </c>
      <c r="AW47">
        <f>((0.065/0.15)*100)</f>
        <v>43.333333333333336</v>
      </c>
      <c r="AX47">
        <f>((0.06/0.155)*100)</f>
        <v>38.70967741935484</v>
      </c>
      <c r="AY47">
        <f>((0.065/0.155)*100)</f>
        <v>41.935483870967744</v>
      </c>
      <c r="BA47">
        <f>((0.095/0.14)*100)</f>
        <v>67.857142857142847</v>
      </c>
      <c r="BB47">
        <f>((0.085/0.15)*100)</f>
        <v>56.666666666666679</v>
      </c>
      <c r="BC47">
        <f>((0.095/0.155)*100)</f>
        <v>61.29032258064516</v>
      </c>
      <c r="BD47">
        <f>((0.09/0.155)*100)</f>
        <v>58.064516129032249</v>
      </c>
      <c r="BF47">
        <f>ABS($B$47-$D$47)</f>
        <v>2.0285829999999994</v>
      </c>
      <c r="BG47">
        <f>ABS($F$47-$H$47)</f>
        <v>1.1440319999999993</v>
      </c>
      <c r="BL47">
        <f>SQRT((ABS($A$47-$E$47)^2+(ABS($B$47-$F$47)^2)))</f>
        <v>0.77210438566426987</v>
      </c>
      <c r="BO47">
        <f>SQRT((ABS($A$47-$G$47)^2+(ABS($B$47-$H$47)^2)))</f>
        <v>6.8662697780511124</v>
      </c>
      <c r="BP47">
        <f>SQRT((ABS($C$47-$E$47)^2+(ABS($D$47-$F$47)^2)))</f>
        <v>4.6265013013024232</v>
      </c>
      <c r="BR47">
        <f>DEGREES(ACOS((7.79929000279089^2+14.7028975145383^2-7.54112616701044^2)/(2*7.79929000279089*14.7028975145383)))</f>
        <v>16.291416323056602</v>
      </c>
      <c r="BS47">
        <f>DEGREES(ACOS((8.18890857736975^2+15.2863263561373^2-9.04194578112506^2)/(2*8.18890857736975*15.2863263561373)))</f>
        <v>28.997003859773276</v>
      </c>
      <c r="BU47">
        <v>9</v>
      </c>
      <c r="BV47">
        <v>0</v>
      </c>
      <c r="BW47">
        <v>8</v>
      </c>
      <c r="BX47">
        <v>1</v>
      </c>
      <c r="BY47">
        <v>13</v>
      </c>
      <c r="BZ47">
        <v>0</v>
      </c>
      <c r="CA47">
        <v>0</v>
      </c>
      <c r="CB47">
        <v>13</v>
      </c>
      <c r="CC47">
        <v>12</v>
      </c>
      <c r="CD47">
        <v>12</v>
      </c>
      <c r="CE47">
        <v>0</v>
      </c>
      <c r="CF47">
        <v>0</v>
      </c>
      <c r="CG47">
        <v>13</v>
      </c>
      <c r="CH47">
        <v>0</v>
      </c>
      <c r="CI47">
        <v>10</v>
      </c>
      <c r="CJ47">
        <v>0</v>
      </c>
      <c r="CL47">
        <v>19</v>
      </c>
      <c r="CM47">
        <v>7</v>
      </c>
      <c r="CN47">
        <v>12</v>
      </c>
      <c r="CO47">
        <v>12</v>
      </c>
      <c r="CP47">
        <v>17</v>
      </c>
      <c r="CQ47">
        <v>8</v>
      </c>
      <c r="CR47">
        <v>5</v>
      </c>
      <c r="CS47">
        <v>12</v>
      </c>
      <c r="CT47">
        <v>19</v>
      </c>
      <c r="CU47">
        <v>18</v>
      </c>
      <c r="CV47">
        <v>6</v>
      </c>
      <c r="CW47">
        <v>1</v>
      </c>
      <c r="CX47">
        <v>18</v>
      </c>
      <c r="CY47">
        <v>5</v>
      </c>
      <c r="CZ47">
        <v>18</v>
      </c>
      <c r="DA47">
        <v>6</v>
      </c>
      <c r="DC47">
        <f>((0/9)*100)</f>
        <v>0</v>
      </c>
      <c r="DD47">
        <f>((8/9)*100)</f>
        <v>88.888888888888886</v>
      </c>
      <c r="DE47">
        <f>((1/9)*100)</f>
        <v>11.111111111111111</v>
      </c>
      <c r="DF47">
        <f>((0/13)*100)</f>
        <v>0</v>
      </c>
      <c r="DG47">
        <f>((0/13)*100)</f>
        <v>0</v>
      </c>
      <c r="DH47">
        <f>((13/13)*100)</f>
        <v>100</v>
      </c>
      <c r="DI47">
        <f>((12/12)*100)</f>
        <v>100</v>
      </c>
      <c r="DJ47">
        <f>((0/12)*100)</f>
        <v>0</v>
      </c>
      <c r="DK47">
        <f>((0/12)*100)</f>
        <v>0</v>
      </c>
      <c r="DL47">
        <f>((0/13)*100)</f>
        <v>0</v>
      </c>
      <c r="DM47">
        <f>((10/13)*100)</f>
        <v>76.923076923076934</v>
      </c>
      <c r="DN47">
        <f>((0/13)*100)</f>
        <v>0</v>
      </c>
      <c r="DP47">
        <f>((7/19)*100)</f>
        <v>36.84210526315789</v>
      </c>
      <c r="DQ47">
        <f>((12/19)*100)</f>
        <v>63.157894736842103</v>
      </c>
      <c r="DR47">
        <f>((12/19)*100)</f>
        <v>63.157894736842103</v>
      </c>
      <c r="DS47">
        <f>((8/17)*100)</f>
        <v>47.058823529411761</v>
      </c>
      <c r="DT47">
        <f>((5/17)*100)</f>
        <v>29.411764705882355</v>
      </c>
      <c r="DU47">
        <f>((12/17)*100)</f>
        <v>70.588235294117652</v>
      </c>
      <c r="DV47">
        <f>((18/19)*100)</f>
        <v>94.73684210526315</v>
      </c>
      <c r="DW47">
        <f>((6/19)*100)</f>
        <v>31.578947368421051</v>
      </c>
      <c r="DX47">
        <f>((1/19)*100)</f>
        <v>5.2631578947368416</v>
      </c>
      <c r="DY47">
        <f>((5/18)*100)</f>
        <v>27.777777777777779</v>
      </c>
      <c r="DZ47">
        <f>((18/18)*100)</f>
        <v>100</v>
      </c>
      <c r="EA47">
        <f>((6/18)*100)</f>
        <v>33.333333333333329</v>
      </c>
    </row>
    <row r="48" spans="1:131" x14ac:dyDescent="0.25">
      <c r="A48">
        <v>82.759612000000004</v>
      </c>
      <c r="B48">
        <v>9.8420729999999992</v>
      </c>
      <c r="C48">
        <v>90.493057000000007</v>
      </c>
      <c r="D48">
        <v>7.8064200000000001</v>
      </c>
      <c r="E48">
        <v>85.453969999999998</v>
      </c>
      <c r="F48">
        <v>11.041002000000001</v>
      </c>
      <c r="G48">
        <v>93.243219000000011</v>
      </c>
      <c r="H48">
        <v>8.2315000000000005</v>
      </c>
      <c r="K48">
        <f>(13/200)</f>
        <v>6.5000000000000002E-2</v>
      </c>
      <c r="L48">
        <f>(10/200)</f>
        <v>0.05</v>
      </c>
      <c r="M48">
        <f>(16/200)</f>
        <v>0.08</v>
      </c>
      <c r="N48" s="1">
        <f>(10/200)</f>
        <v>0.05</v>
      </c>
      <c r="P48">
        <f>(18/200)</f>
        <v>0.09</v>
      </c>
      <c r="Q48">
        <f>(18/200)</f>
        <v>0.09</v>
      </c>
      <c r="R48">
        <f>(20/200)</f>
        <v>0.1</v>
      </c>
      <c r="S48">
        <f>(17/200)</f>
        <v>8.5000000000000006E-2</v>
      </c>
      <c r="U48">
        <f>0.065+0.09</f>
        <v>0.155</v>
      </c>
      <c r="V48">
        <f>0.05+0.09</f>
        <v>0.14000000000000001</v>
      </c>
      <c r="W48">
        <f>0.08+0.1</f>
        <v>0.18</v>
      </c>
      <c r="X48" s="1">
        <f>0.05+0.085</f>
        <v>0.13500000000000001</v>
      </c>
      <c r="Z48">
        <f>SQRT((ABS($A$49-$A$48)^2+(ABS($B$49-$B$48)^2)))</f>
        <v>14.934038049670054</v>
      </c>
      <c r="AA48">
        <f>SQRT((ABS($C$49-$C$48)^2+(ABS($D$49-$D$48)^2)))</f>
        <v>14.854203061990761</v>
      </c>
      <c r="AB48">
        <f>SQRT((ABS($E$49-$E$48)^2+(ABS($F$49-$F$48)^2)))</f>
        <v>17.001337545294291</v>
      </c>
      <c r="AC48" s="1">
        <f>SQRT((ABS($G$49-$G$48)^2+(ABS($H$49-$H$48)^2)))</f>
        <v>14.139065775721425</v>
      </c>
      <c r="AJ48">
        <f>1/0.155</f>
        <v>6.4516129032258069</v>
      </c>
      <c r="AK48">
        <f>1/0.14</f>
        <v>7.1428571428571423</v>
      </c>
      <c r="AL48">
        <f>1/0.18</f>
        <v>5.5555555555555554</v>
      </c>
      <c r="AM48" s="1">
        <f>1/0.135</f>
        <v>7.4074074074074066</v>
      </c>
      <c r="AO48">
        <f>$Z48/$U48</f>
        <v>96.348632578516472</v>
      </c>
      <c r="AP48">
        <f>$AA48/$V48</f>
        <v>106.10145044279113</v>
      </c>
      <c r="AQ48">
        <f>$AB48/$W48</f>
        <v>94.451875251634959</v>
      </c>
      <c r="AR48" s="1">
        <f>$AC48/$X48</f>
        <v>104.73382056089945</v>
      </c>
      <c r="AV48">
        <f>((0.065/0.155)*100)</f>
        <v>41.935483870967744</v>
      </c>
      <c r="AW48">
        <f>((0.05/0.14)*100)</f>
        <v>35.714285714285715</v>
      </c>
      <c r="AX48">
        <f>((0.08/0.18)*100)</f>
        <v>44.44444444444445</v>
      </c>
      <c r="AY48" s="1">
        <f>((0.05/0.135)*100)</f>
        <v>37.037037037037038</v>
      </c>
      <c r="BA48">
        <f>((0.09/0.155)*100)</f>
        <v>58.064516129032249</v>
      </c>
      <c r="BB48">
        <f>((0.09/0.14)*100)</f>
        <v>64.285714285714278</v>
      </c>
      <c r="BC48">
        <f>((0.1/0.18)*100)</f>
        <v>55.555555555555557</v>
      </c>
      <c r="BD48" s="1">
        <f>((0.085/0.135)*100)</f>
        <v>62.962962962962962</v>
      </c>
      <c r="BF48">
        <f>ABS($B$48-$D$48)</f>
        <v>2.035652999999999</v>
      </c>
      <c r="BG48">
        <f>ABS($F$48-$H$48)</f>
        <v>2.8095020000000002</v>
      </c>
      <c r="BL48">
        <f>SQRT((ABS($A$48-$E$48)^2+(ABS($B$48-$F$48)^2)))</f>
        <v>2.9490669336596911</v>
      </c>
      <c r="BO48">
        <f>SQRT((ABS($A$48-$G$48)^2+(ABS($B$48-$H$48)^2)))</f>
        <v>10.606599884919678</v>
      </c>
      <c r="BP48">
        <f>SQRT((ABS($C$48-$E$48)^2+(ABS($D$48-$F$48)^2)))</f>
        <v>5.9878976701587927</v>
      </c>
      <c r="BR48">
        <f>DEGREES(ACOS((10.6732779753147^2+16.2884815238721^2-7.60591615679037^2)/(2*10.6732779753147*16.2884815238721)))</f>
        <v>22.436244093480827</v>
      </c>
      <c r="BS48">
        <f>DEGREES(ACOS((8.30684672773159^2+14.9488123515116^2-8.10633172034119^2)/(2*8.30684672773159*14.9488123515116)))</f>
        <v>24.071078936549824</v>
      </c>
      <c r="BU48">
        <v>13</v>
      </c>
      <c r="BV48">
        <v>0</v>
      </c>
      <c r="BW48">
        <v>12</v>
      </c>
      <c r="BX48">
        <v>0</v>
      </c>
      <c r="BY48">
        <v>10</v>
      </c>
      <c r="BZ48">
        <v>0</v>
      </c>
      <c r="CA48">
        <v>0</v>
      </c>
      <c r="CB48">
        <v>10</v>
      </c>
      <c r="CC48">
        <v>16</v>
      </c>
      <c r="CD48">
        <v>12</v>
      </c>
      <c r="CE48">
        <v>1</v>
      </c>
      <c r="CF48">
        <v>1</v>
      </c>
      <c r="CG48">
        <v>10</v>
      </c>
      <c r="CH48">
        <v>0</v>
      </c>
      <c r="CI48">
        <v>10</v>
      </c>
      <c r="CJ48">
        <v>1</v>
      </c>
      <c r="CL48">
        <v>18</v>
      </c>
      <c r="CM48">
        <v>5</v>
      </c>
      <c r="CN48">
        <v>18</v>
      </c>
      <c r="CO48">
        <v>1</v>
      </c>
      <c r="CP48">
        <v>18</v>
      </c>
      <c r="CQ48">
        <v>5</v>
      </c>
      <c r="CR48">
        <v>6</v>
      </c>
      <c r="CS48">
        <v>18</v>
      </c>
      <c r="CT48">
        <v>20</v>
      </c>
      <c r="CU48">
        <v>18</v>
      </c>
      <c r="CV48">
        <v>10</v>
      </c>
      <c r="CW48">
        <v>7</v>
      </c>
      <c r="CX48">
        <v>17</v>
      </c>
      <c r="CY48">
        <v>4</v>
      </c>
      <c r="CZ48">
        <v>17</v>
      </c>
      <c r="DA48">
        <v>2</v>
      </c>
      <c r="DC48">
        <f>((0/13)*100)</f>
        <v>0</v>
      </c>
      <c r="DD48">
        <f>((12/13)*100)</f>
        <v>92.307692307692307</v>
      </c>
      <c r="DE48">
        <f>((0/13)*100)</f>
        <v>0</v>
      </c>
      <c r="DF48">
        <f>((0/10)*100)</f>
        <v>0</v>
      </c>
      <c r="DG48">
        <f>((0/10)*100)</f>
        <v>0</v>
      </c>
      <c r="DH48">
        <f>((10/10)*100)</f>
        <v>100</v>
      </c>
      <c r="DI48">
        <f>((12/16)*100)</f>
        <v>75</v>
      </c>
      <c r="DJ48">
        <f>((1/16)*100)</f>
        <v>6.25</v>
      </c>
      <c r="DK48">
        <f>((1/16)*100)</f>
        <v>6.25</v>
      </c>
      <c r="DL48">
        <f>((0/10)*100)</f>
        <v>0</v>
      </c>
      <c r="DM48">
        <f>((10/10)*100)</f>
        <v>100</v>
      </c>
      <c r="DN48">
        <f>((1/10)*100)</f>
        <v>10</v>
      </c>
      <c r="DP48">
        <f>((5/18)*100)</f>
        <v>27.777777777777779</v>
      </c>
      <c r="DQ48">
        <f>((18/18)*100)</f>
        <v>100</v>
      </c>
      <c r="DR48">
        <f>((1/18)*100)</f>
        <v>5.5555555555555554</v>
      </c>
      <c r="DS48">
        <f>((5/18)*100)</f>
        <v>27.777777777777779</v>
      </c>
      <c r="DT48">
        <f>((6/18)*100)</f>
        <v>33.333333333333329</v>
      </c>
      <c r="DU48">
        <f>((18/18)*100)</f>
        <v>100</v>
      </c>
      <c r="DV48">
        <f>((18/20)*100)</f>
        <v>90</v>
      </c>
      <c r="DW48">
        <f>((10/20)*100)</f>
        <v>50</v>
      </c>
      <c r="DX48">
        <f>((7/20)*100)</f>
        <v>35</v>
      </c>
      <c r="DY48">
        <f>((4/17)*100)</f>
        <v>23.52941176470588</v>
      </c>
      <c r="DZ48">
        <f>((17/17)*100)</f>
        <v>100</v>
      </c>
      <c r="EA48">
        <f>((2/17)*100)</f>
        <v>11.76470588235294</v>
      </c>
    </row>
    <row r="49" spans="1:131" x14ac:dyDescent="0.25">
      <c r="A49">
        <v>97.693499000000003</v>
      </c>
      <c r="B49">
        <v>9.7749050000000004</v>
      </c>
      <c r="C49">
        <v>105.345327</v>
      </c>
      <c r="D49">
        <v>7.5667859999999996</v>
      </c>
      <c r="E49">
        <v>102.35477300000001</v>
      </c>
      <c r="F49">
        <v>9.1948340000000002</v>
      </c>
      <c r="G49" s="1">
        <v>107.17145000000001</v>
      </c>
      <c r="H49" s="1">
        <v>5.7988960000000001</v>
      </c>
      <c r="K49">
        <f>(13/200)</f>
        <v>6.5000000000000002E-2</v>
      </c>
      <c r="L49">
        <f>(10/200)</f>
        <v>0.05</v>
      </c>
      <c r="M49">
        <f>(9/200)</f>
        <v>4.4999999999999998E-2</v>
      </c>
      <c r="N49" s="1">
        <f>(27/200)</f>
        <v>0.13500000000000001</v>
      </c>
      <c r="P49">
        <f>(18/200)</f>
        <v>0.09</v>
      </c>
      <c r="Q49">
        <f>(20/200)</f>
        <v>0.1</v>
      </c>
      <c r="R49">
        <f>(16/200)</f>
        <v>0.08</v>
      </c>
      <c r="S49" s="1">
        <f>(8/200)</f>
        <v>0.04</v>
      </c>
      <c r="U49">
        <f>0.065+0.09</f>
        <v>0.155</v>
      </c>
      <c r="V49">
        <f>0.05+0.1</f>
        <v>0.15000000000000002</v>
      </c>
      <c r="W49">
        <f>0.045+0.08</f>
        <v>0.125</v>
      </c>
      <c r="X49" s="1">
        <f>0.135+0.04</f>
        <v>0.17500000000000002</v>
      </c>
      <c r="Z49">
        <f>SQRT((ABS($A$50-$A$49)^2+(ABS($B$50-$B$49)^2)))</f>
        <v>16.680486322360988</v>
      </c>
      <c r="AA49">
        <f>SQRT((ABS($C$50-$C$49)^2+(ABS($D$50-$D$49)^2)))</f>
        <v>14.81466486945693</v>
      </c>
      <c r="AB49">
        <f>SQRT((ABS($E$50-$E$49)^2+(ABS($F$50-$F$49)^2)))</f>
        <v>11.320277392663163</v>
      </c>
      <c r="AC49" s="1">
        <f>SQRT((ABS($G$50-$G$49)^2+(ABS($H$50-$H$49)^2)))</f>
        <v>14.653477514668648</v>
      </c>
      <c r="AJ49">
        <f>1/0.155</f>
        <v>6.4516129032258069</v>
      </c>
      <c r="AK49">
        <f>1/0.15</f>
        <v>6.666666666666667</v>
      </c>
      <c r="AL49">
        <f>1/0.125</f>
        <v>8</v>
      </c>
      <c r="AM49" s="1">
        <f>1/0.175</f>
        <v>5.7142857142857144</v>
      </c>
      <c r="AO49">
        <f>$Z49/$U49</f>
        <v>107.61604078942572</v>
      </c>
      <c r="AP49">
        <f>$AA49/$V49</f>
        <v>98.764432463046191</v>
      </c>
      <c r="AQ49">
        <f>$AB49/$W49</f>
        <v>90.562219141305306</v>
      </c>
      <c r="AR49" s="1">
        <f>$AC49/$X49</f>
        <v>83.734157226677979</v>
      </c>
      <c r="AV49">
        <f>((0.065/0.155)*100)</f>
        <v>41.935483870967744</v>
      </c>
      <c r="AW49">
        <f>((0.05/0.15)*100)</f>
        <v>33.333333333333336</v>
      </c>
      <c r="AX49">
        <f>((0.045/0.125)*100)</f>
        <v>36</v>
      </c>
      <c r="AY49" s="1">
        <f>((0.135/0.175)*100)</f>
        <v>77.142857142857153</v>
      </c>
      <c r="BA49">
        <f>((0.09/0.155)*100)</f>
        <v>58.064516129032249</v>
      </c>
      <c r="BB49">
        <f>((0.1/0.15)*100)</f>
        <v>66.666666666666671</v>
      </c>
      <c r="BC49">
        <f>((0.08/0.125)*100)</f>
        <v>64</v>
      </c>
      <c r="BD49" s="1">
        <f>((0.04/0.175)*100)</f>
        <v>22.857142857142858</v>
      </c>
      <c r="BF49">
        <f>ABS($B$49-$D$49)</f>
        <v>2.2081190000000008</v>
      </c>
      <c r="BG49" s="1">
        <f>ABS($F$49-$H$49)</f>
        <v>3.3959380000000001</v>
      </c>
      <c r="BM49" s="1">
        <f>SQRT((ABS($C$49-$G$48)^2+(ABS($D$49-$H$48)^2)))</f>
        <v>12.120349118134332</v>
      </c>
      <c r="BO49" s="1">
        <f>SQRT((ABS($A$49-$G$49)^2+(ABS($B$49-$H$49)^2)))</f>
        <v>10.278141988048331</v>
      </c>
      <c r="BP49">
        <f>SQRT((ABS($C$49-$E$49)^2+(ABS($D$49-$F$49)^2)))</f>
        <v>3.4049895032466599</v>
      </c>
      <c r="BS49">
        <f>DEGREES(ACOS((7.39748636755867^2+14.4345947455344^2-7.79929000279089^2)/(2*7.39748636755867*14.4345947455344)))</f>
        <v>18.728670182562656</v>
      </c>
      <c r="BU49">
        <v>13</v>
      </c>
      <c r="BV49">
        <v>0</v>
      </c>
      <c r="BW49">
        <v>12</v>
      </c>
      <c r="BX49">
        <v>0</v>
      </c>
      <c r="BY49">
        <v>10</v>
      </c>
      <c r="BZ49">
        <v>0</v>
      </c>
      <c r="CA49">
        <v>1</v>
      </c>
      <c r="CB49">
        <v>10</v>
      </c>
      <c r="CC49">
        <v>9</v>
      </c>
      <c r="CD49">
        <v>9</v>
      </c>
      <c r="CE49">
        <v>0</v>
      </c>
      <c r="CF49">
        <v>8</v>
      </c>
      <c r="CG49">
        <v>27</v>
      </c>
      <c r="CH49">
        <v>10</v>
      </c>
      <c r="CI49">
        <v>6</v>
      </c>
      <c r="CJ49">
        <v>8</v>
      </c>
      <c r="CL49">
        <v>18</v>
      </c>
      <c r="CM49">
        <v>8</v>
      </c>
      <c r="CN49">
        <v>18</v>
      </c>
      <c r="CO49">
        <v>5</v>
      </c>
      <c r="CP49">
        <v>20</v>
      </c>
      <c r="CQ49">
        <v>7</v>
      </c>
      <c r="CR49">
        <v>5</v>
      </c>
      <c r="CS49">
        <v>17</v>
      </c>
      <c r="CT49">
        <v>16</v>
      </c>
      <c r="CU49">
        <v>15</v>
      </c>
      <c r="CV49">
        <v>7</v>
      </c>
      <c r="CW49">
        <v>7</v>
      </c>
      <c r="CX49">
        <v>8</v>
      </c>
      <c r="CY49">
        <v>6</v>
      </c>
      <c r="CZ49">
        <v>8</v>
      </c>
      <c r="DA49">
        <v>7</v>
      </c>
      <c r="DC49">
        <f>((0/13)*100)</f>
        <v>0</v>
      </c>
      <c r="DD49">
        <f>((12/13)*100)</f>
        <v>92.307692307692307</v>
      </c>
      <c r="DE49">
        <f>((0/13)*100)</f>
        <v>0</v>
      </c>
      <c r="DF49">
        <f>((0/10)*100)</f>
        <v>0</v>
      </c>
      <c r="DG49">
        <f>((1/10)*100)</f>
        <v>10</v>
      </c>
      <c r="DH49">
        <f>((10/10)*100)</f>
        <v>100</v>
      </c>
      <c r="DI49">
        <f>((9/9)*100)</f>
        <v>100</v>
      </c>
      <c r="DJ49">
        <f>((0/9)*100)</f>
        <v>0</v>
      </c>
      <c r="DK49">
        <f>((8/9)*100)</f>
        <v>88.888888888888886</v>
      </c>
      <c r="DL49">
        <f>((10/27)*100)</f>
        <v>37.037037037037038</v>
      </c>
      <c r="DM49">
        <f>((6/27)*100)</f>
        <v>22.222222222222221</v>
      </c>
      <c r="DN49">
        <f>((8/27)*100)</f>
        <v>29.629629629629626</v>
      </c>
      <c r="DP49">
        <f>((8/18)*100)</f>
        <v>44.444444444444443</v>
      </c>
      <c r="DQ49">
        <f>((18/18)*100)</f>
        <v>100</v>
      </c>
      <c r="DR49">
        <f>((5/18)*100)</f>
        <v>27.777777777777779</v>
      </c>
      <c r="DS49">
        <f>((7/20)*100)</f>
        <v>35</v>
      </c>
      <c r="DT49">
        <f>((5/20)*100)</f>
        <v>25</v>
      </c>
      <c r="DU49">
        <f>((17/20)*100)</f>
        <v>85</v>
      </c>
      <c r="DV49">
        <f>((15/16)*100)</f>
        <v>93.75</v>
      </c>
      <c r="DW49">
        <f>((7/16)*100)</f>
        <v>43.75</v>
      </c>
      <c r="DX49">
        <f>((7/16)*100)</f>
        <v>43.75</v>
      </c>
      <c r="DY49">
        <f>((6/8)*100)</f>
        <v>75</v>
      </c>
      <c r="DZ49">
        <f>((8/8)*100)</f>
        <v>100</v>
      </c>
      <c r="EA49">
        <f>((7/8)*100)</f>
        <v>87.5</v>
      </c>
    </row>
    <row r="50" spans="1:131" x14ac:dyDescent="0.25">
      <c r="A50">
        <v>114.358305</v>
      </c>
      <c r="B50">
        <v>9.0518110000000007</v>
      </c>
      <c r="C50">
        <v>120.14639100000001</v>
      </c>
      <c r="D50">
        <v>6.9321210000000004</v>
      </c>
      <c r="E50">
        <v>113.529608</v>
      </c>
      <c r="F50">
        <v>7.3860380000000001</v>
      </c>
      <c r="G50" s="1">
        <v>121.781916</v>
      </c>
      <c r="H50" s="1">
        <v>4.676984</v>
      </c>
      <c r="K50">
        <f>(12/200)</f>
        <v>0.06</v>
      </c>
      <c r="L50">
        <f>(6/200)</f>
        <v>0.03</v>
      </c>
      <c r="M50">
        <f>(17/200)</f>
        <v>8.5000000000000006E-2</v>
      </c>
      <c r="N50" s="1">
        <f>(16/200)</f>
        <v>0.08</v>
      </c>
      <c r="P50">
        <f>(19/200)</f>
        <v>9.5000000000000001E-2</v>
      </c>
      <c r="Q50">
        <f>(20/200)</f>
        <v>0.1</v>
      </c>
      <c r="R50">
        <f>(24/200)</f>
        <v>0.12</v>
      </c>
      <c r="S50" s="1">
        <f>(29/200)</f>
        <v>0.14499999999999999</v>
      </c>
      <c r="U50">
        <f>0.06+0.095</f>
        <v>0.155</v>
      </c>
      <c r="V50">
        <f>0.03+0.1</f>
        <v>0.13</v>
      </c>
      <c r="W50">
        <f>0.085+0.12</f>
        <v>0.20500000000000002</v>
      </c>
      <c r="X50" s="1">
        <f>0.08+0.145</f>
        <v>0.22499999999999998</v>
      </c>
      <c r="Z50">
        <f>SQRT((ABS($A$51-$A$50)^2+(ABS($B$51-$B$50)^2)))</f>
        <v>13.243166979521568</v>
      </c>
      <c r="AA50">
        <f>SQRT((ABS($C$51-$C$50)^2+(ABS($D$51-$D$50)^2)))</f>
        <v>9.4957985712933031</v>
      </c>
      <c r="AB50">
        <f>SQRT((ABS($E$51-$E$50)^2+(ABS($F$51-$F$50)^2)))</f>
        <v>14.312885207396173</v>
      </c>
      <c r="AC50" s="1">
        <f>SQRT((ABS($G$51-$G$50)^2+(ABS($H$51-$H$50)^2)))</f>
        <v>13.265812631882097</v>
      </c>
      <c r="AJ50">
        <f>1/0.155</f>
        <v>6.4516129032258069</v>
      </c>
      <c r="AK50">
        <f>1/0.13</f>
        <v>7.6923076923076916</v>
      </c>
      <c r="AL50">
        <f>1/0.205</f>
        <v>4.8780487804878048</v>
      </c>
      <c r="AM50" s="1">
        <f>1/0.225</f>
        <v>4.4444444444444446</v>
      </c>
      <c r="AO50">
        <f>$Z50/$U50</f>
        <v>85.439786964655283</v>
      </c>
      <c r="AP50">
        <f>$AA50/$V50</f>
        <v>73.044604394563862</v>
      </c>
      <c r="AQ50">
        <f>$AB50/$W50</f>
        <v>69.818952231200839</v>
      </c>
      <c r="AR50" s="1">
        <f>$AC50/$X50</f>
        <v>58.95916725280933</v>
      </c>
      <c r="AV50">
        <f>((0.06/0.155)*100)</f>
        <v>38.70967741935484</v>
      </c>
      <c r="AW50">
        <f>((0.03/0.13)*100)</f>
        <v>23.076923076923077</v>
      </c>
      <c r="AX50">
        <f>((0.085/0.205)*100)</f>
        <v>41.463414634146346</v>
      </c>
      <c r="AY50" s="1">
        <f>((0.08/0.225)*100)</f>
        <v>35.555555555555557</v>
      </c>
      <c r="BA50">
        <f>((0.095/0.155)*100)</f>
        <v>61.29032258064516</v>
      </c>
      <c r="BB50">
        <f>((0.1/0.13)*100)</f>
        <v>76.923076923076934</v>
      </c>
      <c r="BC50">
        <f>((0.12/0.205)*100)</f>
        <v>58.536585365853654</v>
      </c>
      <c r="BD50" s="1">
        <f>((0.145/0.225)*100)</f>
        <v>64.444444444444443</v>
      </c>
      <c r="BF50">
        <f>ABS($B$50-$D$50)</f>
        <v>2.1196900000000003</v>
      </c>
      <c r="BG50" s="1">
        <f>ABS($F$50-$H$50)</f>
        <v>2.7090540000000001</v>
      </c>
      <c r="BL50">
        <f>SQRT((ABS($A$50-$E$49)^2+(ABS($B$50-$F$49)^2)))</f>
        <v>12.004384034741342</v>
      </c>
      <c r="BM50" s="1"/>
      <c r="BO50" s="1">
        <f>SQRT((ABS($A$50-$G$50)^2+(ABS($B$50-$H$50)^2)))</f>
        <v>8.6167924170917516</v>
      </c>
      <c r="BP50">
        <f>SQRT((ABS($C$50-$E$50)^2+(ABS($D$50-$F$50)^2)))</f>
        <v>6.6323342732388086</v>
      </c>
      <c r="BS50">
        <f>DEGREES(ACOS((7.54112616701044^2+16.9541374760751^2-10.6732779753147^2)/(2*7.54112616701044*16.9541374760751)))</f>
        <v>25.709724673037158</v>
      </c>
      <c r="BU50">
        <v>12</v>
      </c>
      <c r="BV50">
        <v>0</v>
      </c>
      <c r="BW50">
        <v>9</v>
      </c>
      <c r="BX50">
        <v>10</v>
      </c>
      <c r="BY50">
        <v>6</v>
      </c>
      <c r="BZ50">
        <v>0</v>
      </c>
      <c r="CA50">
        <v>0</v>
      </c>
      <c r="CB50">
        <v>6</v>
      </c>
      <c r="CC50">
        <v>17</v>
      </c>
      <c r="CD50">
        <v>1</v>
      </c>
      <c r="CE50">
        <v>11</v>
      </c>
      <c r="CF50">
        <v>0</v>
      </c>
      <c r="CG50">
        <v>16</v>
      </c>
      <c r="CH50">
        <v>9</v>
      </c>
      <c r="CI50">
        <v>0</v>
      </c>
      <c r="CJ50">
        <v>0</v>
      </c>
      <c r="CL50">
        <v>19</v>
      </c>
      <c r="CM50">
        <v>9</v>
      </c>
      <c r="CN50">
        <v>15</v>
      </c>
      <c r="CO50">
        <v>9</v>
      </c>
      <c r="CP50">
        <v>20</v>
      </c>
      <c r="CQ50">
        <v>8</v>
      </c>
      <c r="CR50">
        <v>11</v>
      </c>
      <c r="CS50">
        <v>8</v>
      </c>
      <c r="CT50">
        <v>24</v>
      </c>
      <c r="CU50">
        <v>17</v>
      </c>
      <c r="CV50">
        <v>18</v>
      </c>
      <c r="CW50">
        <v>5</v>
      </c>
      <c r="CX50">
        <v>29</v>
      </c>
      <c r="CY50">
        <v>23</v>
      </c>
      <c r="CZ50">
        <v>18</v>
      </c>
      <c r="DA50">
        <v>12</v>
      </c>
      <c r="DC50">
        <f>((0/12)*100)</f>
        <v>0</v>
      </c>
      <c r="DD50">
        <f>((9/12)*100)</f>
        <v>75</v>
      </c>
      <c r="DE50">
        <f>((10/12)*100)</f>
        <v>83.333333333333343</v>
      </c>
      <c r="DF50">
        <f>((0/6)*100)</f>
        <v>0</v>
      </c>
      <c r="DG50">
        <f>((0/6)*100)</f>
        <v>0</v>
      </c>
      <c r="DH50">
        <f>((6/6)*100)</f>
        <v>100</v>
      </c>
      <c r="DI50">
        <f>((1/17)*100)</f>
        <v>5.8823529411764701</v>
      </c>
      <c r="DJ50">
        <f>((11/17)*100)</f>
        <v>64.705882352941174</v>
      </c>
      <c r="DK50">
        <f>((0/17)*100)</f>
        <v>0</v>
      </c>
      <c r="DL50">
        <f>((9/16)*100)</f>
        <v>56.25</v>
      </c>
      <c r="DM50">
        <f>((0/16)*100)</f>
        <v>0</v>
      </c>
      <c r="DN50">
        <f>((0/16)*100)</f>
        <v>0</v>
      </c>
      <c r="DP50">
        <f>((9/19)*100)</f>
        <v>47.368421052631575</v>
      </c>
      <c r="DQ50">
        <f>((15/19)*100)</f>
        <v>78.94736842105263</v>
      </c>
      <c r="DR50">
        <f>((9/19)*100)</f>
        <v>47.368421052631575</v>
      </c>
      <c r="DS50">
        <f>((8/20)*100)</f>
        <v>40</v>
      </c>
      <c r="DT50">
        <f>((11/20)*100)</f>
        <v>55.000000000000007</v>
      </c>
      <c r="DU50">
        <f>((8/20)*100)</f>
        <v>40</v>
      </c>
      <c r="DV50">
        <f>((17/24)*100)</f>
        <v>70.833333333333343</v>
      </c>
      <c r="DW50">
        <f>((18/24)*100)</f>
        <v>75</v>
      </c>
      <c r="DX50">
        <f>((5/24)*100)</f>
        <v>20.833333333333336</v>
      </c>
      <c r="DY50">
        <f>((23/29)*100)</f>
        <v>79.310344827586206</v>
      </c>
      <c r="DZ50">
        <f>((18/29)*100)</f>
        <v>62.068965517241381</v>
      </c>
      <c r="EA50">
        <f>((12/29)*100)</f>
        <v>41.379310344827587</v>
      </c>
    </row>
    <row r="51" spans="1:131" x14ac:dyDescent="0.25">
      <c r="A51">
        <v>127.56636600000002</v>
      </c>
      <c r="B51">
        <v>8.0881740000000004</v>
      </c>
      <c r="C51">
        <v>129.36213100000001</v>
      </c>
      <c r="D51">
        <v>4.6429450000000001</v>
      </c>
      <c r="E51">
        <v>127.746256</v>
      </c>
      <c r="F51">
        <v>9.0430240000000008</v>
      </c>
      <c r="G51">
        <v>135.04406500000002</v>
      </c>
      <c r="H51">
        <v>4.9887350000000001</v>
      </c>
      <c r="K51">
        <f>(6/200)</f>
        <v>0.03</v>
      </c>
      <c r="L51">
        <f>(11/200)</f>
        <v>5.5E-2</v>
      </c>
      <c r="M51">
        <f>(15/200)</f>
        <v>7.4999999999999997E-2</v>
      </c>
      <c r="N51">
        <f>(13/200)</f>
        <v>6.5000000000000002E-2</v>
      </c>
      <c r="P51">
        <f>(17/200)</f>
        <v>8.5000000000000006E-2</v>
      </c>
      <c r="Q51">
        <f>(20/200)</f>
        <v>0.1</v>
      </c>
      <c r="R51">
        <f>(28/200)</f>
        <v>0.14000000000000001</v>
      </c>
      <c r="S51">
        <f>(24/200)</f>
        <v>0.12</v>
      </c>
      <c r="U51">
        <f>0.03+0.085</f>
        <v>0.115</v>
      </c>
      <c r="V51">
        <f>0.055+0.1</f>
        <v>0.155</v>
      </c>
      <c r="W51">
        <f>0.075+0.14</f>
        <v>0.21500000000000002</v>
      </c>
      <c r="X51">
        <f>0.065+0.12</f>
        <v>0.185</v>
      </c>
      <c r="Z51">
        <f>SQRT((ABS($A$52-$A$51)^2+(ABS($B$52-$B$51)^2)))</f>
        <v>7.6101852848442997</v>
      </c>
      <c r="AA51">
        <f>SQRT((ABS($C$52-$C$51)^2+(ABS($D$52-$D$51)^2)))</f>
        <v>21.273163535253801</v>
      </c>
      <c r="AB51">
        <f>SQRT((ABS($E$52-$E$51)^2+(ABS($F$52-$F$51)^2)))</f>
        <v>25.978261022809729</v>
      </c>
      <c r="AC51">
        <f>SQRT((ABS($G$52-$G$51)^2+(ABS($H$52-$H$51)^2)))</f>
        <v>24.391109623306747</v>
      </c>
      <c r="AJ51">
        <f>1/0.115</f>
        <v>8.695652173913043</v>
      </c>
      <c r="AK51">
        <f>1/0.155</f>
        <v>6.4516129032258069</v>
      </c>
      <c r="AL51">
        <f>1/0.215</f>
        <v>4.6511627906976747</v>
      </c>
      <c r="AM51">
        <f>1/0.185</f>
        <v>5.4054054054054053</v>
      </c>
      <c r="AO51">
        <f>$Z51/$U51</f>
        <v>66.175524216037388</v>
      </c>
      <c r="AP51">
        <f>$AA51/$V51</f>
        <v>137.24621635647614</v>
      </c>
      <c r="AQ51">
        <f>$AB51/$W51</f>
        <v>120.82912103632431</v>
      </c>
      <c r="AR51">
        <f>$AC51/$X51</f>
        <v>131.84383580165809</v>
      </c>
      <c r="AV51">
        <f>((0.03/0.115)*100)</f>
        <v>26.086956521739129</v>
      </c>
      <c r="AW51">
        <f>((0.055/0.155)*100)</f>
        <v>35.483870967741936</v>
      </c>
      <c r="AX51">
        <f>((0.075/0.215)*100)</f>
        <v>34.883720930232556</v>
      </c>
      <c r="AY51">
        <f>((0.065/0.185)*100)</f>
        <v>35.135135135135137</v>
      </c>
      <c r="BA51">
        <f>((0.085/0.115)*100)</f>
        <v>73.913043478260875</v>
      </c>
      <c r="BB51">
        <f>((0.1/0.155)*100)</f>
        <v>64.516129032258078</v>
      </c>
      <c r="BC51">
        <f>((0.14/0.215)*100)</f>
        <v>65.116279069767444</v>
      </c>
      <c r="BD51">
        <f>((0.12/0.185)*100)</f>
        <v>64.86486486486487</v>
      </c>
      <c r="BF51">
        <f>ABS($B$51-$D$51)</f>
        <v>3.4452290000000003</v>
      </c>
      <c r="BG51">
        <f>ABS($F$51-$H$51)</f>
        <v>4.0542890000000007</v>
      </c>
      <c r="BM51">
        <f>SQRT((ABS($C$51-$G$50)^2+(ABS($D$51-$H$50)^2)))</f>
        <v>7.580291425779496</v>
      </c>
      <c r="BO51">
        <f>SQRT((ABS($A$51-$G$51)^2+(ABS($B$51-$H$51)^2)))</f>
        <v>8.0945972382399614</v>
      </c>
      <c r="BP51">
        <f>SQRT((ABS($C$51-$E$51)^2+(ABS($D$51-$F$51)^2)))</f>
        <v>4.6874030359961596</v>
      </c>
      <c r="BU51">
        <v>6</v>
      </c>
      <c r="BV51">
        <v>0</v>
      </c>
      <c r="BW51">
        <v>1</v>
      </c>
      <c r="BX51">
        <v>0</v>
      </c>
      <c r="BY51">
        <v>11</v>
      </c>
      <c r="BZ51">
        <v>0</v>
      </c>
      <c r="CA51">
        <v>11</v>
      </c>
      <c r="CB51">
        <v>0</v>
      </c>
      <c r="CC51">
        <v>15</v>
      </c>
      <c r="CD51">
        <v>1</v>
      </c>
      <c r="CE51">
        <v>10</v>
      </c>
      <c r="CF51">
        <v>0</v>
      </c>
      <c r="CG51">
        <v>13</v>
      </c>
      <c r="CH51">
        <v>8</v>
      </c>
      <c r="CI51">
        <v>0</v>
      </c>
      <c r="CJ51">
        <v>0</v>
      </c>
      <c r="CL51">
        <v>17</v>
      </c>
      <c r="CM51">
        <v>11</v>
      </c>
      <c r="CN51">
        <v>17</v>
      </c>
      <c r="CO51">
        <v>0</v>
      </c>
      <c r="CP51">
        <v>20</v>
      </c>
      <c r="CQ51">
        <v>14</v>
      </c>
      <c r="CR51">
        <v>14</v>
      </c>
      <c r="CS51">
        <v>11</v>
      </c>
      <c r="CT51">
        <v>28</v>
      </c>
      <c r="CU51">
        <v>19</v>
      </c>
      <c r="CV51">
        <v>24</v>
      </c>
      <c r="CW51">
        <v>12</v>
      </c>
      <c r="CX51">
        <v>24</v>
      </c>
      <c r="CY51">
        <v>19</v>
      </c>
      <c r="CZ51">
        <v>10</v>
      </c>
      <c r="DA51">
        <v>9</v>
      </c>
      <c r="DC51">
        <f>((0/6)*100)</f>
        <v>0</v>
      </c>
      <c r="DD51">
        <f>((1/6)*100)</f>
        <v>16.666666666666664</v>
      </c>
      <c r="DE51">
        <f>((0/6)*100)</f>
        <v>0</v>
      </c>
      <c r="DF51">
        <f>((0/11)*100)</f>
        <v>0</v>
      </c>
      <c r="DG51">
        <f>((11/11)*100)</f>
        <v>100</v>
      </c>
      <c r="DH51">
        <f>((0/11)*100)</f>
        <v>0</v>
      </c>
      <c r="DI51">
        <f>((1/15)*100)</f>
        <v>6.666666666666667</v>
      </c>
      <c r="DJ51">
        <f>((10/15)*100)</f>
        <v>66.666666666666657</v>
      </c>
      <c r="DK51">
        <f>((0/15)*100)</f>
        <v>0</v>
      </c>
      <c r="DL51">
        <f>((8/13)*100)</f>
        <v>61.53846153846154</v>
      </c>
      <c r="DM51">
        <f>((0/13)*100)</f>
        <v>0</v>
      </c>
      <c r="DN51">
        <f>((0/13)*100)</f>
        <v>0</v>
      </c>
      <c r="DP51">
        <f>((11/17)*100)</f>
        <v>64.705882352941174</v>
      </c>
      <c r="DQ51">
        <f>((17/17)*100)</f>
        <v>100</v>
      </c>
      <c r="DR51">
        <f>((0/17)*100)</f>
        <v>0</v>
      </c>
      <c r="DS51">
        <f>((14/20)*100)</f>
        <v>70</v>
      </c>
      <c r="DT51">
        <f>((14/20)*100)</f>
        <v>70</v>
      </c>
      <c r="DU51">
        <f>((11/20)*100)</f>
        <v>55.000000000000007</v>
      </c>
      <c r="DV51">
        <f>((19/28)*100)</f>
        <v>67.857142857142861</v>
      </c>
      <c r="DW51">
        <f>((24/28)*100)</f>
        <v>85.714285714285708</v>
      </c>
      <c r="DX51">
        <f>((12/28)*100)</f>
        <v>42.857142857142854</v>
      </c>
      <c r="DY51">
        <f>((19/24)*100)</f>
        <v>79.166666666666657</v>
      </c>
      <c r="DZ51">
        <f>((10/24)*100)</f>
        <v>41.666666666666671</v>
      </c>
      <c r="EA51">
        <f>((9/24)*100)</f>
        <v>37.5</v>
      </c>
    </row>
    <row r="52" spans="1:131" x14ac:dyDescent="0.25">
      <c r="A52">
        <v>135.176435</v>
      </c>
      <c r="B52">
        <v>8.0461039999999997</v>
      </c>
      <c r="C52">
        <v>150.55570799999998</v>
      </c>
      <c r="D52">
        <v>6.481363</v>
      </c>
      <c r="E52">
        <v>153.69252599999999</v>
      </c>
      <c r="F52">
        <v>10.331868</v>
      </c>
      <c r="G52">
        <v>159.35701999999998</v>
      </c>
      <c r="H52">
        <v>6.9397469999999997</v>
      </c>
      <c r="K52">
        <f>(9/200)</f>
        <v>4.4999999999999998E-2</v>
      </c>
      <c r="L52">
        <f>(14/200)</f>
        <v>7.0000000000000007E-2</v>
      </c>
      <c r="M52" s="1">
        <f>(14/200)</f>
        <v>7.0000000000000007E-2</v>
      </c>
      <c r="N52" s="1">
        <f>(10/200)</f>
        <v>0.05</v>
      </c>
      <c r="P52">
        <f>(28/200)</f>
        <v>0.14000000000000001</v>
      </c>
      <c r="Q52">
        <f>(24/200)</f>
        <v>0.12</v>
      </c>
      <c r="R52">
        <f>(18/200)</f>
        <v>0.09</v>
      </c>
      <c r="S52">
        <f>(23/200)</f>
        <v>0.115</v>
      </c>
      <c r="U52">
        <f>0.045+0.14</f>
        <v>0.185</v>
      </c>
      <c r="V52">
        <f>0.07+0.12</f>
        <v>0.19</v>
      </c>
      <c r="W52" s="1">
        <f>0.07+0.09</f>
        <v>0.16</v>
      </c>
      <c r="X52" s="1">
        <f>0.05+0.115</f>
        <v>0.16500000000000001</v>
      </c>
      <c r="Z52">
        <f>SQRT((ABS($A$53-$A$52)^2+(ABS($B$53-$B$52)^2)))</f>
        <v>20.645276567631495</v>
      </c>
      <c r="AA52">
        <f>SQRT((ABS($C$53-$C$52)^2+(ABS($D$53-$D$52)^2)))</f>
        <v>11.356316871504815</v>
      </c>
      <c r="AB52" s="1">
        <f>SQRT((ABS($E$53-$E$52)^2+(ABS($F$53-$F$52)^2)))</f>
        <v>11.700395380086304</v>
      </c>
      <c r="AC52" s="1">
        <f>SQRT((ABS($G$53-$G$52)^2+(ABS($H$53-$H$52)^2)))</f>
        <v>12.798235885902775</v>
      </c>
      <c r="AJ52">
        <f>1/0.185</f>
        <v>5.4054054054054053</v>
      </c>
      <c r="AK52">
        <f>1/0.19</f>
        <v>5.2631578947368425</v>
      </c>
      <c r="AL52" s="1">
        <f>1/0.16</f>
        <v>6.25</v>
      </c>
      <c r="AM52" s="1">
        <f>1/0.165</f>
        <v>6.0606060606060606</v>
      </c>
      <c r="AO52">
        <f>$Z52/$U52</f>
        <v>111.59608955476483</v>
      </c>
      <c r="AP52">
        <f>$AA52/$V52</f>
        <v>59.770088797393761</v>
      </c>
      <c r="AQ52" s="1">
        <f>$AB52/$W52</f>
        <v>73.127471125539401</v>
      </c>
      <c r="AR52" s="1">
        <f>$AC52/$X52</f>
        <v>77.565065975168338</v>
      </c>
      <c r="AV52">
        <f>((0.045/0.185)*100)</f>
        <v>24.324324324324323</v>
      </c>
      <c r="AW52">
        <f>((0.07/0.19)*100)</f>
        <v>36.842105263157897</v>
      </c>
      <c r="AX52" s="1">
        <f>((0.07/0.16)*100)</f>
        <v>43.750000000000007</v>
      </c>
      <c r="AY52" s="1">
        <f>((0.05/0.165)*100)</f>
        <v>30.303030303030305</v>
      </c>
      <c r="BA52">
        <f>((0.14/0.185)*100)</f>
        <v>75.675675675675677</v>
      </c>
      <c r="BB52">
        <f>((0.12/0.19)*100)</f>
        <v>63.157894736842103</v>
      </c>
      <c r="BC52" s="1">
        <f>((0.09/0.16)*100)</f>
        <v>56.25</v>
      </c>
      <c r="BD52" s="1">
        <f>((0.115/0.165)*100)</f>
        <v>69.696969696969703</v>
      </c>
      <c r="BF52">
        <f>ABS($B$52-$D$52)</f>
        <v>1.5647409999999997</v>
      </c>
      <c r="BG52">
        <f>ABS($F$52-$H$52)</f>
        <v>3.3921210000000004</v>
      </c>
      <c r="BL52">
        <f>SQRT((ABS($A$52-$E$51)^2+(ABS($B$52-$F$51)^2)))</f>
        <v>7.4967599306927877</v>
      </c>
      <c r="BM52">
        <f>SQRT((ABS($C$52-$G$51)^2+(ABS($D$52-$H$51)^2)))</f>
        <v>15.583292556640009</v>
      </c>
      <c r="BO52">
        <f>SQRT((ABS($A$52-$G$52)^2+(ABS($B$52-$H$52)^2)))</f>
        <v>24.205881862755444</v>
      </c>
      <c r="BP52">
        <f>SQRT((ABS($C$52-$E$52)^2+(ABS($D$52-$F$52)^2)))</f>
        <v>4.966489295281832</v>
      </c>
      <c r="BU52">
        <v>9</v>
      </c>
      <c r="BV52">
        <v>0</v>
      </c>
      <c r="BW52">
        <v>0</v>
      </c>
      <c r="BX52">
        <v>9</v>
      </c>
      <c r="BY52">
        <v>14</v>
      </c>
      <c r="BZ52">
        <v>0</v>
      </c>
      <c r="CA52">
        <v>10</v>
      </c>
      <c r="CB52">
        <v>0</v>
      </c>
      <c r="CC52">
        <v>14</v>
      </c>
      <c r="CD52">
        <v>0</v>
      </c>
      <c r="CE52">
        <v>12</v>
      </c>
      <c r="CF52">
        <v>0</v>
      </c>
      <c r="CG52">
        <v>10</v>
      </c>
      <c r="CH52">
        <v>4</v>
      </c>
      <c r="CI52">
        <v>0</v>
      </c>
      <c r="CJ52">
        <v>0</v>
      </c>
      <c r="CL52">
        <v>28</v>
      </c>
      <c r="CM52">
        <v>17</v>
      </c>
      <c r="CN52">
        <v>12</v>
      </c>
      <c r="CO52">
        <v>23</v>
      </c>
      <c r="CP52">
        <v>24</v>
      </c>
      <c r="CQ52">
        <v>15</v>
      </c>
      <c r="CR52">
        <v>24</v>
      </c>
      <c r="CS52">
        <v>8</v>
      </c>
      <c r="CT52">
        <v>18</v>
      </c>
      <c r="CU52">
        <v>6</v>
      </c>
      <c r="CV52">
        <v>17</v>
      </c>
      <c r="CW52">
        <v>5</v>
      </c>
      <c r="CX52">
        <v>23</v>
      </c>
      <c r="CY52">
        <v>16</v>
      </c>
      <c r="CZ52">
        <v>10</v>
      </c>
      <c r="DA52">
        <v>9</v>
      </c>
      <c r="DC52">
        <f>((0/9)*100)</f>
        <v>0</v>
      </c>
      <c r="DD52">
        <f>((0/9)*100)</f>
        <v>0</v>
      </c>
      <c r="DE52">
        <f>((9/9)*100)</f>
        <v>100</v>
      </c>
      <c r="DF52">
        <f>((0/14)*100)</f>
        <v>0</v>
      </c>
      <c r="DG52">
        <f>((10/14)*100)</f>
        <v>71.428571428571431</v>
      </c>
      <c r="DH52">
        <f>((0/14)*100)</f>
        <v>0</v>
      </c>
      <c r="DI52">
        <f>((0/14)*100)</f>
        <v>0</v>
      </c>
      <c r="DJ52">
        <f>((12/14)*100)</f>
        <v>85.714285714285708</v>
      </c>
      <c r="DK52">
        <f>((0/14)*100)</f>
        <v>0</v>
      </c>
      <c r="DL52">
        <f>((4/10)*100)</f>
        <v>40</v>
      </c>
      <c r="DM52">
        <f>((0/10)*100)</f>
        <v>0</v>
      </c>
      <c r="DN52">
        <f>((0/10)*100)</f>
        <v>0</v>
      </c>
      <c r="DP52">
        <f>((17/28)*100)</f>
        <v>60.714285714285708</v>
      </c>
      <c r="DQ52">
        <f>((12/28)*100)</f>
        <v>42.857142857142854</v>
      </c>
      <c r="DR52">
        <f>((23/28)*100)</f>
        <v>82.142857142857139</v>
      </c>
      <c r="DS52">
        <f>((15/24)*100)</f>
        <v>62.5</v>
      </c>
      <c r="DT52">
        <f>((24/24)*100)</f>
        <v>100</v>
      </c>
      <c r="DU52">
        <f>((8/24)*100)</f>
        <v>33.333333333333329</v>
      </c>
      <c r="DV52">
        <f>((6/18)*100)</f>
        <v>33.333333333333329</v>
      </c>
      <c r="DW52">
        <f>((17/18)*100)</f>
        <v>94.444444444444443</v>
      </c>
      <c r="DX52">
        <f>((5/18)*100)</f>
        <v>27.777777777777779</v>
      </c>
      <c r="DY52">
        <f>((16/23)*100)</f>
        <v>69.565217391304344</v>
      </c>
      <c r="DZ52">
        <f>((10/23)*100)</f>
        <v>43.478260869565219</v>
      </c>
      <c r="EA52">
        <f>((9/23)*100)</f>
        <v>39.130434782608695</v>
      </c>
    </row>
    <row r="53" spans="1:131" x14ac:dyDescent="0.25">
      <c r="A53">
        <v>155.794748</v>
      </c>
      <c r="B53">
        <v>9.1009089999999997</v>
      </c>
      <c r="C53">
        <v>161.88151599999998</v>
      </c>
      <c r="D53">
        <v>7.3132320000000002</v>
      </c>
      <c r="E53" s="1">
        <v>165.37681899999998</v>
      </c>
      <c r="F53" s="1">
        <v>10.945504</v>
      </c>
      <c r="G53" s="1">
        <v>172.144092</v>
      </c>
      <c r="H53" s="1">
        <v>7.4741920000000004</v>
      </c>
      <c r="K53">
        <f>(13/200)</f>
        <v>6.5000000000000002E-2</v>
      </c>
      <c r="L53">
        <f>(13/200)</f>
        <v>6.5000000000000002E-2</v>
      </c>
      <c r="M53" s="1">
        <f>(16/200)</f>
        <v>0.08</v>
      </c>
      <c r="N53" s="1">
        <f>(15/200)</f>
        <v>7.4999999999999997E-2</v>
      </c>
      <c r="P53">
        <f>(21/200)</f>
        <v>0.105</v>
      </c>
      <c r="Q53">
        <f>(22/200)</f>
        <v>0.11</v>
      </c>
      <c r="R53" s="1">
        <f>(19/200)</f>
        <v>9.5000000000000001E-2</v>
      </c>
      <c r="S53" s="1">
        <f>(23/200)</f>
        <v>0.115</v>
      </c>
      <c r="U53">
        <f>0.065+0.105</f>
        <v>0.16999999999999998</v>
      </c>
      <c r="V53">
        <f>0.065+0.11</f>
        <v>0.17499999999999999</v>
      </c>
      <c r="W53" s="1">
        <f>0.08+0.095</f>
        <v>0.17499999999999999</v>
      </c>
      <c r="X53" s="1">
        <f>0.075+0.115</f>
        <v>0.19</v>
      </c>
      <c r="Z53">
        <f>SQRT((ABS($A$54-$A$53)^2+(ABS($B$54-$B$53)^2)))</f>
        <v>12.825936930916582</v>
      </c>
      <c r="AA53">
        <f>SQRT((ABS($C$54-$C$53)^2+(ABS($D$54-$D$53)^2)))</f>
        <v>14.262131129806441</v>
      </c>
      <c r="AB53" s="1">
        <f>SQRT((ABS($E$54-$E$53)^2+(ABS($F$54-$F$53)^2)))</f>
        <v>14.213270083483431</v>
      </c>
      <c r="AC53" s="1">
        <f>SQRT((ABS($G$54-$G$53)^2+(ABS($H$54-$H$53)^2)))</f>
        <v>15.286326356137273</v>
      </c>
      <c r="AJ53">
        <f>1/0.17</f>
        <v>5.8823529411764701</v>
      </c>
      <c r="AK53">
        <f>1/0.175</f>
        <v>5.7142857142857144</v>
      </c>
      <c r="AL53" s="1">
        <f>1/0.175</f>
        <v>5.7142857142857144</v>
      </c>
      <c r="AM53" s="1">
        <f>1/0.19</f>
        <v>5.2631578947368425</v>
      </c>
      <c r="AO53">
        <f>$Z53/$U53</f>
        <v>75.446687828921071</v>
      </c>
      <c r="AP53">
        <f>$AA53/$V53</f>
        <v>81.49789217032253</v>
      </c>
      <c r="AQ53" s="1">
        <f>$AB53/$W53</f>
        <v>81.218686191333902</v>
      </c>
      <c r="AR53" s="1">
        <f>$AC53/$X53</f>
        <v>80.45434924282776</v>
      </c>
      <c r="AV53">
        <f>((0.065/0.17)*100)</f>
        <v>38.235294117647058</v>
      </c>
      <c r="AW53">
        <f>((0.065/0.175)*100)</f>
        <v>37.142857142857146</v>
      </c>
      <c r="AX53" s="1">
        <f>((0.08/0.175)*100)</f>
        <v>45.714285714285715</v>
      </c>
      <c r="AY53" s="1">
        <f>((0.075/0.19)*100)</f>
        <v>39.473684210526315</v>
      </c>
      <c r="BA53">
        <f>((0.105/0.17)*100)</f>
        <v>61.764705882352935</v>
      </c>
      <c r="BB53">
        <f>((0.11/0.175)*100)</f>
        <v>62.857142857142868</v>
      </c>
      <c r="BC53" s="1">
        <f>((0.095/0.175)*100)</f>
        <v>54.285714285714292</v>
      </c>
      <c r="BD53" s="1">
        <f>((0.115/0.19)*100)</f>
        <v>60.526315789473685</v>
      </c>
      <c r="BF53">
        <f>ABS($B$53-$D$53)</f>
        <v>1.7876769999999995</v>
      </c>
      <c r="BG53" s="1">
        <f>ABS($F$53-$H$53)</f>
        <v>3.4713119999999993</v>
      </c>
      <c r="BL53" s="1">
        <f>SQRT((ABS($A$53-$E$52)^2+(ABS($B$53-$F$52)^2)))</f>
        <v>2.436102911817366</v>
      </c>
      <c r="BM53" s="1">
        <f>SQRT((ABS($C$53-$G$52)^2+(ABS($D$53-$H$52)^2)))</f>
        <v>2.551973961317199</v>
      </c>
      <c r="BO53" s="1">
        <f>SQRT((ABS($A$53-$G$53)^2+(ABS($B$53-$H$53)^2)))</f>
        <v>16.430071741426602</v>
      </c>
      <c r="BP53" s="1">
        <f>SQRT((ABS($C$53-$E$53)^2+(ABS($D$53-$F$53)^2)))</f>
        <v>5.0408871187314883</v>
      </c>
      <c r="BU53">
        <v>13</v>
      </c>
      <c r="BV53">
        <v>0</v>
      </c>
      <c r="BW53">
        <v>1</v>
      </c>
      <c r="BX53">
        <v>8</v>
      </c>
      <c r="BY53">
        <v>13</v>
      </c>
      <c r="BZ53">
        <v>0</v>
      </c>
      <c r="CA53">
        <v>12</v>
      </c>
      <c r="CB53">
        <v>0</v>
      </c>
      <c r="CC53">
        <v>16</v>
      </c>
      <c r="CD53">
        <v>0</v>
      </c>
      <c r="CE53">
        <v>10</v>
      </c>
      <c r="CF53">
        <v>0</v>
      </c>
      <c r="CG53">
        <v>15</v>
      </c>
      <c r="CH53">
        <v>6</v>
      </c>
      <c r="CI53">
        <v>4</v>
      </c>
      <c r="CJ53">
        <v>0</v>
      </c>
      <c r="CL53">
        <v>21</v>
      </c>
      <c r="CM53">
        <v>7</v>
      </c>
      <c r="CN53">
        <v>7</v>
      </c>
      <c r="CO53">
        <v>19</v>
      </c>
      <c r="CP53">
        <v>22</v>
      </c>
      <c r="CQ53">
        <v>9</v>
      </c>
      <c r="CR53">
        <v>17</v>
      </c>
      <c r="CS53">
        <v>9</v>
      </c>
      <c r="CT53">
        <v>19</v>
      </c>
      <c r="CU53">
        <v>8</v>
      </c>
      <c r="CV53">
        <v>18</v>
      </c>
      <c r="CW53">
        <v>9</v>
      </c>
      <c r="CX53">
        <v>23</v>
      </c>
      <c r="CY53">
        <v>18</v>
      </c>
      <c r="CZ53">
        <v>12</v>
      </c>
      <c r="DA53">
        <v>7</v>
      </c>
      <c r="DC53">
        <f>((0/13)*100)</f>
        <v>0</v>
      </c>
      <c r="DD53">
        <f>((1/13)*100)</f>
        <v>7.6923076923076925</v>
      </c>
      <c r="DE53">
        <f>((8/13)*100)</f>
        <v>61.53846153846154</v>
      </c>
      <c r="DF53">
        <f>((0/13)*100)</f>
        <v>0</v>
      </c>
      <c r="DG53">
        <f>((12/13)*100)</f>
        <v>92.307692307692307</v>
      </c>
      <c r="DH53">
        <f>((0/13)*100)</f>
        <v>0</v>
      </c>
      <c r="DI53">
        <f>((0/16)*100)</f>
        <v>0</v>
      </c>
      <c r="DJ53">
        <f>((10/16)*100)</f>
        <v>62.5</v>
      </c>
      <c r="DK53">
        <f>((0/16)*100)</f>
        <v>0</v>
      </c>
      <c r="DL53">
        <f>((6/15)*100)</f>
        <v>40</v>
      </c>
      <c r="DM53">
        <f>((4/15)*100)</f>
        <v>26.666666666666668</v>
      </c>
      <c r="DN53">
        <f>((0/15)*100)</f>
        <v>0</v>
      </c>
      <c r="DP53">
        <f>((7/21)*100)</f>
        <v>33.333333333333329</v>
      </c>
      <c r="DQ53">
        <f>((7/21)*100)</f>
        <v>33.333333333333329</v>
      </c>
      <c r="DR53">
        <f>((19/21)*100)</f>
        <v>90.476190476190482</v>
      </c>
      <c r="DS53">
        <f>((9/22)*100)</f>
        <v>40.909090909090914</v>
      </c>
      <c r="DT53">
        <f>((17/22)*100)</f>
        <v>77.272727272727266</v>
      </c>
      <c r="DU53">
        <f>((9/22)*100)</f>
        <v>40.909090909090914</v>
      </c>
      <c r="DV53">
        <f>((8/19)*100)</f>
        <v>42.105263157894733</v>
      </c>
      <c r="DW53">
        <f>((18/19)*100)</f>
        <v>94.73684210526315</v>
      </c>
      <c r="DX53">
        <f>((9/19)*100)</f>
        <v>47.368421052631575</v>
      </c>
      <c r="DY53">
        <f>((18/23)*100)</f>
        <v>78.260869565217391</v>
      </c>
      <c r="DZ53">
        <f>((12/23)*100)</f>
        <v>52.173913043478258</v>
      </c>
      <c r="EA53">
        <f>((7/23)*100)</f>
        <v>30.434782608695656</v>
      </c>
    </row>
    <row r="54" spans="1:131" x14ac:dyDescent="0.25">
      <c r="A54">
        <v>168.60893899999999</v>
      </c>
      <c r="B54">
        <v>9.6496960000000005</v>
      </c>
      <c r="C54">
        <v>176.14212099999997</v>
      </c>
      <c r="D54">
        <v>7.5218689999999997</v>
      </c>
      <c r="E54">
        <v>179.58994999999999</v>
      </c>
      <c r="F54">
        <v>10.882626</v>
      </c>
      <c r="G54">
        <v>187.385356</v>
      </c>
      <c r="H54">
        <v>6.3013130000000004</v>
      </c>
      <c r="K54">
        <f>(11/200)</f>
        <v>5.5E-2</v>
      </c>
      <c r="L54">
        <f>(11/200)</f>
        <v>5.5E-2</v>
      </c>
      <c r="M54" s="1">
        <f>(11/200)</f>
        <v>5.5E-2</v>
      </c>
      <c r="N54">
        <f>(13/200)</f>
        <v>6.5000000000000002E-2</v>
      </c>
      <c r="P54">
        <f>(21/200)</f>
        <v>0.105</v>
      </c>
      <c r="Q54">
        <f>(20/200)</f>
        <v>0.1</v>
      </c>
      <c r="R54">
        <f>(27/200)</f>
        <v>0.13500000000000001</v>
      </c>
      <c r="S54">
        <f>(23/200)</f>
        <v>0.115</v>
      </c>
      <c r="U54">
        <f>0.055+0.105</f>
        <v>0.16</v>
      </c>
      <c r="V54">
        <f>0.055+0.1</f>
        <v>0.155</v>
      </c>
      <c r="W54" s="1">
        <f>0.055+0.135</f>
        <v>0.19</v>
      </c>
      <c r="X54">
        <f>0.065+0.115</f>
        <v>0.18</v>
      </c>
      <c r="Z54">
        <f>SQRT((ABS($A$55-$A$54)^2+(ABS($B$55-$B$54)^2)))</f>
        <v>14.711514662581848</v>
      </c>
      <c r="AA54">
        <f>SQRT((ABS($C$55-$C$54)^2+(ABS($D$55-$D$54)^2)))</f>
        <v>13.71005683507874</v>
      </c>
      <c r="AB54" s="1">
        <f>SQRT((ABS($E$55-$E$54)^2+(ABS($F$55-$F$54)^2)))</f>
        <v>15.517556048598944</v>
      </c>
      <c r="AC54">
        <f>SQRT((ABS($G$55-$G$54)^2+(ABS($H$55-$H$54)^2)))</f>
        <v>14.94881235151156</v>
      </c>
      <c r="AJ54">
        <f>1/0.16</f>
        <v>6.25</v>
      </c>
      <c r="AK54">
        <f>1/0.155</f>
        <v>6.4516129032258069</v>
      </c>
      <c r="AL54" s="1">
        <f>1/0.19</f>
        <v>5.2631578947368425</v>
      </c>
      <c r="AM54">
        <f>1/0.18</f>
        <v>5.5555555555555554</v>
      </c>
      <c r="AO54">
        <f>$Z54/$U54</f>
        <v>91.946966641136555</v>
      </c>
      <c r="AP54">
        <f>$AA54/$V54</f>
        <v>88.451979581153168</v>
      </c>
      <c r="AQ54" s="1">
        <f>$AB54/$W54</f>
        <v>81.671347624204969</v>
      </c>
      <c r="AR54">
        <f>$AC54/$X54</f>
        <v>83.04895750839755</v>
      </c>
      <c r="AV54">
        <f>((0.055/0.16)*100)</f>
        <v>34.375</v>
      </c>
      <c r="AW54">
        <f>((0.055/0.155)*100)</f>
        <v>35.483870967741936</v>
      </c>
      <c r="AX54" s="1">
        <f>((0.055/0.19)*100)</f>
        <v>28.947368421052634</v>
      </c>
      <c r="AY54">
        <f>((0.065/0.18)*100)</f>
        <v>36.111111111111114</v>
      </c>
      <c r="BA54">
        <f>((0.105/0.16)*100)</f>
        <v>65.625</v>
      </c>
      <c r="BB54">
        <f>((0.1/0.155)*100)</f>
        <v>64.516129032258078</v>
      </c>
      <c r="BC54" s="1">
        <f>((0.135/0.19)*100)</f>
        <v>71.05263157894737</v>
      </c>
      <c r="BD54">
        <f>((0.115/0.18)*100)</f>
        <v>63.888888888888893</v>
      </c>
      <c r="BF54">
        <f>ABS($B$54-$D$54)</f>
        <v>2.1278270000000008</v>
      </c>
      <c r="BG54">
        <f>ABS($F$54-$H$54)</f>
        <v>4.5813129999999997</v>
      </c>
      <c r="BL54">
        <f>SQRT((ABS($A$54-$E$53)^2+(ABS($B$54-$F$53)^2)))</f>
        <v>3.4822001762196351</v>
      </c>
      <c r="BM54">
        <f>SQRT((ABS($C$54-$G$53)^2+(ABS($D$54-$H$53)^2)))</f>
        <v>3.9983132670127026</v>
      </c>
      <c r="BO54">
        <f>SQRT((ABS($A$54-$G$54)^2+(ABS($B$54-$H$54)^2)))</f>
        <v>19.072637575138327</v>
      </c>
      <c r="BP54">
        <f>SQRT((ABS($C$54-$E$54)^2+(ABS($D$54-$F$54)^2)))</f>
        <v>4.8147910054632792</v>
      </c>
      <c r="BU54">
        <v>11</v>
      </c>
      <c r="BV54">
        <v>0</v>
      </c>
      <c r="BW54">
        <v>0</v>
      </c>
      <c r="BX54">
        <v>4</v>
      </c>
      <c r="BY54">
        <v>11</v>
      </c>
      <c r="BZ54">
        <v>0</v>
      </c>
      <c r="CA54">
        <v>10</v>
      </c>
      <c r="CB54">
        <v>0</v>
      </c>
      <c r="CC54">
        <v>11</v>
      </c>
      <c r="CD54">
        <v>3</v>
      </c>
      <c r="CE54">
        <v>3</v>
      </c>
      <c r="CF54">
        <v>0</v>
      </c>
      <c r="CG54">
        <v>13</v>
      </c>
      <c r="CH54">
        <v>1</v>
      </c>
      <c r="CI54">
        <v>5</v>
      </c>
      <c r="CJ54">
        <v>0</v>
      </c>
      <c r="CL54">
        <v>21</v>
      </c>
      <c r="CM54">
        <v>8</v>
      </c>
      <c r="CN54">
        <v>7</v>
      </c>
      <c r="CO54">
        <v>16</v>
      </c>
      <c r="CP54">
        <v>20</v>
      </c>
      <c r="CQ54">
        <v>9</v>
      </c>
      <c r="CR54">
        <v>18</v>
      </c>
      <c r="CS54">
        <v>10</v>
      </c>
      <c r="CT54">
        <v>27</v>
      </c>
      <c r="CU54">
        <v>16</v>
      </c>
      <c r="CV54">
        <v>17</v>
      </c>
      <c r="CW54">
        <v>12</v>
      </c>
      <c r="CX54">
        <v>23</v>
      </c>
      <c r="CY54">
        <v>14</v>
      </c>
      <c r="CZ54">
        <v>14</v>
      </c>
      <c r="DA54">
        <v>12</v>
      </c>
      <c r="DC54">
        <f>((0/11)*100)</f>
        <v>0</v>
      </c>
      <c r="DD54">
        <f>((0/11)*100)</f>
        <v>0</v>
      </c>
      <c r="DE54">
        <f>((4/11)*100)</f>
        <v>36.363636363636367</v>
      </c>
      <c r="DF54">
        <f>((0/11)*100)</f>
        <v>0</v>
      </c>
      <c r="DG54">
        <f>((10/11)*100)</f>
        <v>90.909090909090907</v>
      </c>
      <c r="DH54">
        <f>((0/11)*100)</f>
        <v>0</v>
      </c>
      <c r="DI54">
        <f>((3/11)*100)</f>
        <v>27.27272727272727</v>
      </c>
      <c r="DJ54">
        <f>((3/11)*100)</f>
        <v>27.27272727272727</v>
      </c>
      <c r="DK54">
        <f>((0/11)*100)</f>
        <v>0</v>
      </c>
      <c r="DL54">
        <f>((1/13)*100)</f>
        <v>7.6923076923076925</v>
      </c>
      <c r="DM54">
        <f>((5/13)*100)</f>
        <v>38.461538461538467</v>
      </c>
      <c r="DN54">
        <f>((0/13)*100)</f>
        <v>0</v>
      </c>
      <c r="DP54">
        <f>((8/21)*100)</f>
        <v>38.095238095238095</v>
      </c>
      <c r="DQ54">
        <f>((7/21)*100)</f>
        <v>33.333333333333329</v>
      </c>
      <c r="DR54">
        <f>((16/21)*100)</f>
        <v>76.19047619047619</v>
      </c>
      <c r="DS54">
        <f>((9/20)*100)</f>
        <v>45</v>
      </c>
      <c r="DT54">
        <f>((18/20)*100)</f>
        <v>90</v>
      </c>
      <c r="DU54">
        <f>((10/20)*100)</f>
        <v>50</v>
      </c>
      <c r="DV54">
        <f>((16/27)*100)</f>
        <v>59.259259259259252</v>
      </c>
      <c r="DW54">
        <f>((17/27)*100)</f>
        <v>62.962962962962962</v>
      </c>
      <c r="DX54">
        <f>((12/27)*100)</f>
        <v>44.444444444444443</v>
      </c>
      <c r="DY54">
        <f>((14/23)*100)</f>
        <v>60.869565217391312</v>
      </c>
      <c r="DZ54">
        <f>((14/23)*100)</f>
        <v>60.869565217391312</v>
      </c>
      <c r="EA54">
        <f>((12/23)*100)</f>
        <v>52.173913043478258</v>
      </c>
    </row>
    <row r="55" spans="1:131" x14ac:dyDescent="0.25">
      <c r="A55">
        <v>183.31964399999998</v>
      </c>
      <c r="B55">
        <v>9.8040400000000005</v>
      </c>
      <c r="C55">
        <v>189.80050599999998</v>
      </c>
      <c r="D55">
        <v>6.3326770000000003</v>
      </c>
      <c r="E55" s="1">
        <v>195.04681699999998</v>
      </c>
      <c r="F55" s="1">
        <v>9.5115649999999992</v>
      </c>
      <c r="G55">
        <v>202.33009999999999</v>
      </c>
      <c r="H55">
        <v>5.9525759999999996</v>
      </c>
      <c r="K55">
        <f>(11/200)</f>
        <v>5.5E-2</v>
      </c>
      <c r="L55">
        <f>(13/200)</f>
        <v>6.5000000000000002E-2</v>
      </c>
      <c r="M55" s="1">
        <f>(16/200)</f>
        <v>0.08</v>
      </c>
      <c r="N55">
        <f>(13/200)</f>
        <v>6.5000000000000002E-2</v>
      </c>
      <c r="P55">
        <f>(24/200)</f>
        <v>0.12</v>
      </c>
      <c r="Q55">
        <f>(23/200)</f>
        <v>0.115</v>
      </c>
      <c r="R55" s="1">
        <f>(22/200)</f>
        <v>0.11</v>
      </c>
      <c r="S55">
        <f>(26/200)</f>
        <v>0.13</v>
      </c>
      <c r="U55">
        <f>0.055+0.12</f>
        <v>0.17499999999999999</v>
      </c>
      <c r="V55">
        <f>0.065+0.115</f>
        <v>0.18</v>
      </c>
      <c r="W55" s="1">
        <f>0.08+0.11</f>
        <v>0.19</v>
      </c>
      <c r="X55">
        <f>0.065+0.13</f>
        <v>0.19500000000000001</v>
      </c>
      <c r="Z55">
        <f>SQRT((ABS($A$56-$A$55)^2+(ABS($B$56-$B$55)^2)))</f>
        <v>14.542107838623215</v>
      </c>
      <c r="AA55">
        <f>SQRT((ABS($C$56-$C$55)^2+(ABS($D$56-$D$55)^2)))</f>
        <v>14.855169526975139</v>
      </c>
      <c r="AB55" s="1">
        <f>SQRT((ABS($E$56-$E$55)^2+(ABS($F$56-$F$55)^2)))</f>
        <v>14.00758651568707</v>
      </c>
      <c r="AC55">
        <f>SQRT((ABS($G$56-$G$55)^2+(ABS($H$56-$H$55)^2)))</f>
        <v>14.434594745534449</v>
      </c>
      <c r="AJ55">
        <f>1/0.175</f>
        <v>5.7142857142857144</v>
      </c>
      <c r="AK55">
        <f>1/0.18</f>
        <v>5.5555555555555554</v>
      </c>
      <c r="AL55" s="1">
        <f>1/0.19</f>
        <v>5.2631578947368425</v>
      </c>
      <c r="AM55">
        <f>1/0.195</f>
        <v>5.1282051282051277</v>
      </c>
      <c r="AO55">
        <f>$Z55/$U55</f>
        <v>83.097759077846945</v>
      </c>
      <c r="AP55">
        <f>$AA55/$V55</f>
        <v>82.528719594306338</v>
      </c>
      <c r="AQ55" s="1">
        <f>$AB55/$W55</f>
        <v>73.724139556247735</v>
      </c>
      <c r="AR55">
        <f>$AC55/$X55</f>
        <v>74.023562797612556</v>
      </c>
      <c r="AV55">
        <f>((0.055/0.175)*100)</f>
        <v>31.428571428571434</v>
      </c>
      <c r="AW55">
        <f>((0.065/0.18)*100)</f>
        <v>36.111111111111114</v>
      </c>
      <c r="AX55" s="1">
        <f>((0.08/0.19)*100)</f>
        <v>42.105263157894733</v>
      </c>
      <c r="AY55">
        <f>((0.065/0.195)*100)</f>
        <v>33.333333333333329</v>
      </c>
      <c r="BA55">
        <f>((0.12/0.175)*100)</f>
        <v>68.571428571428569</v>
      </c>
      <c r="BB55">
        <f>((0.115/0.18)*100)</f>
        <v>63.888888888888893</v>
      </c>
      <c r="BC55" s="1">
        <f>((0.11/0.19)*100)</f>
        <v>57.894736842105267</v>
      </c>
      <c r="BD55">
        <f>((0.13/0.195)*100)</f>
        <v>66.666666666666657</v>
      </c>
      <c r="BF55">
        <f>ABS($B$55-$D$55)</f>
        <v>3.4713630000000002</v>
      </c>
      <c r="BG55" s="1">
        <f>ABS($F$55-$H$55)</f>
        <v>3.5589889999999995</v>
      </c>
      <c r="BL55" s="1">
        <f>SQRT((ABS($A$55-$E$54)^2+(ABS($B$55-$F$54)^2)))</f>
        <v>3.8825204562283968</v>
      </c>
      <c r="BM55">
        <f>SQRT((ABS($C$55-$G$54)^2+(ABS($D$55-$H$54)^2)))</f>
        <v>2.4153536434642273</v>
      </c>
      <c r="BO55">
        <f>SQRT((ABS($A$55-$G$55)^2+(ABS($B$55-$H$55)^2)))</f>
        <v>19.396680444633617</v>
      </c>
      <c r="BP55" s="1">
        <f>SQRT((ABS($C$55-$E$55)^2+(ABS($D$55-$F$55)^2)))</f>
        <v>6.1342569252734194</v>
      </c>
      <c r="BU55">
        <v>11</v>
      </c>
      <c r="BV55">
        <v>0</v>
      </c>
      <c r="BW55">
        <v>0</v>
      </c>
      <c r="BX55">
        <v>6</v>
      </c>
      <c r="BY55">
        <v>13</v>
      </c>
      <c r="BZ55">
        <v>0</v>
      </c>
      <c r="CA55">
        <v>3</v>
      </c>
      <c r="CB55">
        <v>4</v>
      </c>
      <c r="CC55">
        <v>16</v>
      </c>
      <c r="CD55">
        <v>6</v>
      </c>
      <c r="CE55">
        <v>0</v>
      </c>
      <c r="CF55">
        <v>0</v>
      </c>
      <c r="CG55">
        <v>13</v>
      </c>
      <c r="CH55">
        <v>0</v>
      </c>
      <c r="CI55">
        <v>8</v>
      </c>
      <c r="CJ55">
        <v>0</v>
      </c>
      <c r="CL55">
        <v>24</v>
      </c>
      <c r="CM55">
        <v>13</v>
      </c>
      <c r="CN55">
        <v>8</v>
      </c>
      <c r="CO55">
        <v>18</v>
      </c>
      <c r="CP55">
        <v>23</v>
      </c>
      <c r="CQ55">
        <v>12</v>
      </c>
      <c r="CR55">
        <v>17</v>
      </c>
      <c r="CS55">
        <v>12</v>
      </c>
      <c r="CT55">
        <v>22</v>
      </c>
      <c r="CU55">
        <v>15</v>
      </c>
      <c r="CV55">
        <v>14</v>
      </c>
      <c r="CW55">
        <v>9</v>
      </c>
      <c r="CX55">
        <v>26</v>
      </c>
      <c r="CY55">
        <v>18</v>
      </c>
      <c r="CZ55">
        <v>22</v>
      </c>
      <c r="DA55">
        <v>10</v>
      </c>
      <c r="DC55">
        <f>((0/11)*100)</f>
        <v>0</v>
      </c>
      <c r="DD55">
        <f>((0/11)*100)</f>
        <v>0</v>
      </c>
      <c r="DE55">
        <f>((6/11)*100)</f>
        <v>54.54545454545454</v>
      </c>
      <c r="DF55">
        <f>((0/13)*100)</f>
        <v>0</v>
      </c>
      <c r="DG55">
        <f>((3/13)*100)</f>
        <v>23.076923076923077</v>
      </c>
      <c r="DH55">
        <f>((4/13)*100)</f>
        <v>30.76923076923077</v>
      </c>
      <c r="DI55">
        <f>((6/16)*100)</f>
        <v>37.5</v>
      </c>
      <c r="DJ55">
        <f>((0/16)*100)</f>
        <v>0</v>
      </c>
      <c r="DK55">
        <f>((0/16)*100)</f>
        <v>0</v>
      </c>
      <c r="DL55">
        <f>((0/13)*100)</f>
        <v>0</v>
      </c>
      <c r="DM55">
        <f>((8/13)*100)</f>
        <v>61.53846153846154</v>
      </c>
      <c r="DN55">
        <f>((0/13)*100)</f>
        <v>0</v>
      </c>
      <c r="DP55">
        <f>((13/24)*100)</f>
        <v>54.166666666666664</v>
      </c>
      <c r="DQ55">
        <f>((8/24)*100)</f>
        <v>33.333333333333329</v>
      </c>
      <c r="DR55">
        <f>((18/24)*100)</f>
        <v>75</v>
      </c>
      <c r="DS55">
        <f>((12/23)*100)</f>
        <v>52.173913043478258</v>
      </c>
      <c r="DT55">
        <f>((17/23)*100)</f>
        <v>73.91304347826086</v>
      </c>
      <c r="DU55">
        <f>((12/23)*100)</f>
        <v>52.173913043478258</v>
      </c>
      <c r="DV55">
        <f>((15/22)*100)</f>
        <v>68.181818181818173</v>
      </c>
      <c r="DW55">
        <f>((14/22)*100)</f>
        <v>63.636363636363633</v>
      </c>
      <c r="DX55">
        <f>((9/22)*100)</f>
        <v>40.909090909090914</v>
      </c>
      <c r="DY55">
        <f>((18/26)*100)</f>
        <v>69.230769230769226</v>
      </c>
      <c r="DZ55">
        <f>((22/26)*100)</f>
        <v>84.615384615384613</v>
      </c>
      <c r="EA55">
        <f>((10/26)*100)</f>
        <v>38.461538461538467</v>
      </c>
    </row>
    <row r="56" spans="1:131" x14ac:dyDescent="0.25">
      <c r="A56">
        <v>197.76823300000001</v>
      </c>
      <c r="B56">
        <v>8.1574749999999998</v>
      </c>
      <c r="C56">
        <v>204.64323300000001</v>
      </c>
      <c r="D56">
        <v>5.7247979999999998</v>
      </c>
      <c r="E56">
        <v>209.04686999999998</v>
      </c>
      <c r="F56">
        <v>9.0522220000000004</v>
      </c>
      <c r="G56">
        <v>216.68446700000001</v>
      </c>
      <c r="H56">
        <v>7.4723369999999996</v>
      </c>
      <c r="K56">
        <f>(10/200)</f>
        <v>0.05</v>
      </c>
      <c r="L56">
        <f>(8/200)</f>
        <v>0.04</v>
      </c>
      <c r="M56">
        <f>(14/200)</f>
        <v>7.0000000000000007E-2</v>
      </c>
      <c r="N56" s="1">
        <f>(19/200)</f>
        <v>9.5000000000000001E-2</v>
      </c>
      <c r="P56">
        <f>(23/200)</f>
        <v>0.115</v>
      </c>
      <c r="Q56">
        <f>(22/200)</f>
        <v>0.11</v>
      </c>
      <c r="R56">
        <f>(24/200)</f>
        <v>0.12</v>
      </c>
      <c r="S56">
        <f>(24/200)</f>
        <v>0.12</v>
      </c>
      <c r="U56">
        <f>0.05+0.115</f>
        <v>0.16500000000000001</v>
      </c>
      <c r="V56">
        <f>0.04+0.11</f>
        <v>0.15</v>
      </c>
      <c r="W56">
        <f>0.07+0.12</f>
        <v>0.19</v>
      </c>
      <c r="X56" s="1">
        <f>0.095+0.12</f>
        <v>0.215</v>
      </c>
      <c r="Z56">
        <f>SQRT((ABS($A$57-$A$56)^2+(ABS($B$57-$B$56)^2)))</f>
        <v>14.332730300621771</v>
      </c>
      <c r="AA56">
        <f>SQRT((ABS($C$57-$C$56)^2+(ABS($D$57-$D$56)^2)))</f>
        <v>10.910159228108158</v>
      </c>
      <c r="AB56">
        <f>SQRT((ABS($E$57-$E$56)^2+(ABS($F$57-$F$56)^2)))</f>
        <v>14.702897514538284</v>
      </c>
      <c r="AC56" s="1">
        <f>SQRT((ABS($G$57-$G$56)^2+(ABS($H$57-$H$56)^2)))</f>
        <v>16.954137476075061</v>
      </c>
      <c r="AJ56">
        <f>1/0.165</f>
        <v>6.0606060606060606</v>
      </c>
      <c r="AK56">
        <f>1/0.15</f>
        <v>6.666666666666667</v>
      </c>
      <c r="AL56">
        <f>1/0.19</f>
        <v>5.2631578947368425</v>
      </c>
      <c r="AM56" s="1">
        <f>1/0.215</f>
        <v>4.6511627906976747</v>
      </c>
      <c r="AO56">
        <f>$Z56/$U56</f>
        <v>86.865032124980431</v>
      </c>
      <c r="AP56">
        <f>$AA56/$V56</f>
        <v>72.734394854054386</v>
      </c>
      <c r="AQ56">
        <f>$AB56/$W56</f>
        <v>77.383671129148865</v>
      </c>
      <c r="AR56" s="1">
        <f>$AC56/$X56</f>
        <v>78.856453377093317</v>
      </c>
      <c r="AV56">
        <f>((0.05/0.165)*100)</f>
        <v>30.303030303030305</v>
      </c>
      <c r="AW56">
        <f>((0.04/0.15)*100)</f>
        <v>26.666666666666668</v>
      </c>
      <c r="AX56">
        <f>((0.07/0.19)*100)</f>
        <v>36.842105263157897</v>
      </c>
      <c r="AY56" s="1">
        <f>((0.095/0.215)*100)</f>
        <v>44.186046511627907</v>
      </c>
      <c r="BA56">
        <f>((0.115/0.165)*100)</f>
        <v>69.696969696969703</v>
      </c>
      <c r="BB56">
        <f>((0.11/0.15)*100)</f>
        <v>73.333333333333343</v>
      </c>
      <c r="BC56">
        <f>((0.12/0.19)*100)</f>
        <v>63.157894736842103</v>
      </c>
      <c r="BD56" s="1">
        <f>((0.12/0.215)*100)</f>
        <v>55.813953488372093</v>
      </c>
      <c r="BF56">
        <f>ABS($B$56-$D$56)</f>
        <v>2.432677</v>
      </c>
      <c r="BG56">
        <f>ABS($F$56-$H$56)</f>
        <v>1.5798850000000009</v>
      </c>
      <c r="BL56">
        <f>SQRT((ABS($A$56-$E$55)^2+(ABS($B$56-$F$55)^2)))</f>
        <v>3.0396816894464753</v>
      </c>
      <c r="BM56">
        <f>SQRT((ABS($C$56-$G$55)^2+(ABS($D$56-$H$55)^2)))</f>
        <v>2.3243207809966981</v>
      </c>
      <c r="BO56">
        <f>SQRT((ABS($A$56-$G$56)^2+(ABS($B$56-$H$56)^2)))</f>
        <v>18.928637637764638</v>
      </c>
      <c r="BP56">
        <f>SQRT((ABS($C$56-$E$56)^2+(ABS($D$56-$F$56)^2)))</f>
        <v>5.5193993607588121</v>
      </c>
      <c r="BU56">
        <v>10</v>
      </c>
      <c r="BV56">
        <v>0</v>
      </c>
      <c r="BW56">
        <v>3</v>
      </c>
      <c r="BX56">
        <v>1</v>
      </c>
      <c r="BY56">
        <v>8</v>
      </c>
      <c r="BZ56">
        <v>0</v>
      </c>
      <c r="CA56">
        <v>0</v>
      </c>
      <c r="CB56">
        <v>5</v>
      </c>
      <c r="CC56">
        <v>14</v>
      </c>
      <c r="CD56">
        <v>7</v>
      </c>
      <c r="CE56">
        <v>2</v>
      </c>
      <c r="CF56">
        <v>0</v>
      </c>
      <c r="CG56">
        <v>19</v>
      </c>
      <c r="CH56">
        <v>10</v>
      </c>
      <c r="CI56">
        <v>3</v>
      </c>
      <c r="CJ56">
        <v>1</v>
      </c>
      <c r="CL56">
        <v>23</v>
      </c>
      <c r="CM56">
        <v>10</v>
      </c>
      <c r="CN56">
        <v>15</v>
      </c>
      <c r="CO56">
        <v>14</v>
      </c>
      <c r="CP56">
        <v>22</v>
      </c>
      <c r="CQ56">
        <v>12</v>
      </c>
      <c r="CR56">
        <v>14</v>
      </c>
      <c r="CS56">
        <v>14</v>
      </c>
      <c r="CT56">
        <v>24</v>
      </c>
      <c r="CU56">
        <v>19</v>
      </c>
      <c r="CV56">
        <v>15</v>
      </c>
      <c r="CW56">
        <v>11</v>
      </c>
      <c r="CX56">
        <v>24</v>
      </c>
      <c r="CY56">
        <v>14</v>
      </c>
      <c r="CZ56">
        <v>16</v>
      </c>
      <c r="DA56">
        <v>10</v>
      </c>
      <c r="DC56">
        <f>((0/10)*100)</f>
        <v>0</v>
      </c>
      <c r="DD56">
        <f>((3/10)*100)</f>
        <v>30</v>
      </c>
      <c r="DE56">
        <f>((1/10)*100)</f>
        <v>10</v>
      </c>
      <c r="DF56">
        <f>((0/8)*100)</f>
        <v>0</v>
      </c>
      <c r="DG56">
        <f>((0/8)*100)</f>
        <v>0</v>
      </c>
      <c r="DH56">
        <f>((5/8)*100)</f>
        <v>62.5</v>
      </c>
      <c r="DI56">
        <f>((7/14)*100)</f>
        <v>50</v>
      </c>
      <c r="DJ56">
        <f>((2/14)*100)</f>
        <v>14.285714285714285</v>
      </c>
      <c r="DK56">
        <f>((0/14)*100)</f>
        <v>0</v>
      </c>
      <c r="DL56">
        <f>((10/19)*100)</f>
        <v>52.631578947368418</v>
      </c>
      <c r="DM56">
        <f>((3/19)*100)</f>
        <v>15.789473684210526</v>
      </c>
      <c r="DN56">
        <f>((1/19)*100)</f>
        <v>5.2631578947368416</v>
      </c>
      <c r="DP56">
        <f>((10/23)*100)</f>
        <v>43.478260869565219</v>
      </c>
      <c r="DQ56">
        <f>((15/23)*100)</f>
        <v>65.217391304347828</v>
      </c>
      <c r="DR56">
        <f>((14/23)*100)</f>
        <v>60.869565217391312</v>
      </c>
      <c r="DS56">
        <f>((12/22)*100)</f>
        <v>54.54545454545454</v>
      </c>
      <c r="DT56">
        <f>((14/22)*100)</f>
        <v>63.636363636363633</v>
      </c>
      <c r="DU56">
        <f>((14/22)*100)</f>
        <v>63.636363636363633</v>
      </c>
      <c r="DV56">
        <f>((19/24)*100)</f>
        <v>79.166666666666657</v>
      </c>
      <c r="DW56">
        <f>((15/24)*100)</f>
        <v>62.5</v>
      </c>
      <c r="DX56">
        <f>((11/24)*100)</f>
        <v>45.833333333333329</v>
      </c>
      <c r="DY56">
        <f>((14/24)*100)</f>
        <v>58.333333333333336</v>
      </c>
      <c r="DZ56">
        <f>((16/24)*100)</f>
        <v>66.666666666666657</v>
      </c>
      <c r="EA56">
        <f>((10/24)*100)</f>
        <v>41.666666666666671</v>
      </c>
    </row>
    <row r="57" spans="1:131" x14ac:dyDescent="0.25">
      <c r="A57">
        <v>211.96481399999999</v>
      </c>
      <c r="B57">
        <v>10.128323999999999</v>
      </c>
      <c r="C57">
        <v>215.49529799999999</v>
      </c>
      <c r="D57">
        <v>6.8491910000000003</v>
      </c>
      <c r="E57">
        <v>223.70231999999999</v>
      </c>
      <c r="F57">
        <v>10.232468000000001</v>
      </c>
      <c r="G57" s="1">
        <v>233.59220400000001</v>
      </c>
      <c r="H57" s="1">
        <v>6.2188590000000001</v>
      </c>
      <c r="K57">
        <f>(8/200)</f>
        <v>0.04</v>
      </c>
      <c r="L57">
        <f>(9/200)</f>
        <v>4.4999999999999998E-2</v>
      </c>
      <c r="M57" s="1">
        <f>(22/200)</f>
        <v>0.11</v>
      </c>
      <c r="P57">
        <f>(25/200)</f>
        <v>0.125</v>
      </c>
      <c r="Q57">
        <f>(22/200)</f>
        <v>0.11</v>
      </c>
      <c r="R57">
        <f>(24/200)</f>
        <v>0.12</v>
      </c>
      <c r="S57" s="1">
        <f>(28/200)</f>
        <v>0.14000000000000001</v>
      </c>
      <c r="U57">
        <f>0.04+0.125</f>
        <v>0.16500000000000001</v>
      </c>
      <c r="V57">
        <f>0.045+0.11</f>
        <v>0.155</v>
      </c>
      <c r="W57" s="1">
        <f>0.11+0.12</f>
        <v>0.22999999999999998</v>
      </c>
      <c r="Z57">
        <f>SQRT((ABS($A$58-$A$57)^2+(ABS($B$58-$B$57)^2)))</f>
        <v>9.1752135099442889</v>
      </c>
      <c r="AA57">
        <f>SQRT((ABS($C$58-$C$57)^2+(ABS($D$58-$D$57)^2)))</f>
        <v>10.868727711528422</v>
      </c>
      <c r="AB57" s="1">
        <f>SQRT((ABS($E$58-$E$57)^2+(ABS($F$58-$F$57)^2)))</f>
        <v>16.288481523872143</v>
      </c>
      <c r="AJ57">
        <f>1/0.165</f>
        <v>6.0606060606060606</v>
      </c>
      <c r="AK57">
        <f>1/0.155</f>
        <v>6.4516129032258069</v>
      </c>
      <c r="AL57" s="1">
        <f>1/0.23</f>
        <v>4.3478260869565215</v>
      </c>
      <c r="AO57">
        <f>$Z57/$U57</f>
        <v>55.607354605722961</v>
      </c>
      <c r="AP57">
        <f>$AA57/$V57</f>
        <v>70.120823945344654</v>
      </c>
      <c r="AQ57" s="1">
        <f>$AB57/$W57</f>
        <v>70.81948488640063</v>
      </c>
      <c r="AV57">
        <f>((0.04/0.165)*100)</f>
        <v>24.242424242424242</v>
      </c>
      <c r="AW57">
        <f>((0.045/0.155)*100)</f>
        <v>29.032258064516125</v>
      </c>
      <c r="AX57" s="1">
        <f>((0.11/0.23)*100)</f>
        <v>47.826086956521735</v>
      </c>
      <c r="BA57">
        <f>((0.125/0.165)*100)</f>
        <v>75.757575757575751</v>
      </c>
      <c r="BB57">
        <f>((0.11/0.155)*100)</f>
        <v>70.967741935483872</v>
      </c>
      <c r="BC57" s="1">
        <f>((0.12/0.23)*100)</f>
        <v>52.173913043478258</v>
      </c>
      <c r="BF57">
        <f>ABS($B$57-$D$57)</f>
        <v>3.279132999999999</v>
      </c>
      <c r="BG57" s="1">
        <f>ABS($F$57-$H$57)</f>
        <v>4.0136090000000006</v>
      </c>
      <c r="BI57">
        <v>2.6539314999999997</v>
      </c>
      <c r="BJ57" s="1">
        <v>3.888417</v>
      </c>
      <c r="BL57">
        <f>SQRT((ABS($A$57-$E$56)^2+(ABS($B$57-$F$56)^2)))</f>
        <v>3.1100470577693886</v>
      </c>
      <c r="BM57" s="1"/>
      <c r="BO57" s="1">
        <f>SQRT((ABS($A$57-$G$57)^2+(ABS($B$57-$H$57)^2)))</f>
        <v>21.977896050312136</v>
      </c>
      <c r="BP57">
        <f>SQRT((ABS($C$57-$E$57)^2+(ABS($D$57-$F$57)^2)))</f>
        <v>8.8770362941250234</v>
      </c>
      <c r="BU57">
        <v>8</v>
      </c>
      <c r="BV57">
        <v>0</v>
      </c>
      <c r="BW57">
        <v>6</v>
      </c>
      <c r="BX57">
        <v>0</v>
      </c>
      <c r="BY57">
        <v>9</v>
      </c>
      <c r="BZ57">
        <v>0</v>
      </c>
      <c r="CA57">
        <v>0</v>
      </c>
      <c r="CB57">
        <v>8</v>
      </c>
      <c r="CC57">
        <v>22</v>
      </c>
      <c r="CD57">
        <v>4</v>
      </c>
      <c r="CE57">
        <v>13</v>
      </c>
      <c r="CF57">
        <v>1</v>
      </c>
      <c r="CL57">
        <v>25</v>
      </c>
      <c r="CM57">
        <v>17</v>
      </c>
      <c r="CN57">
        <v>15</v>
      </c>
      <c r="CO57">
        <v>13</v>
      </c>
      <c r="CP57">
        <v>22</v>
      </c>
      <c r="CQ57">
        <v>14</v>
      </c>
      <c r="CR57">
        <v>6</v>
      </c>
      <c r="CS57">
        <v>22</v>
      </c>
      <c r="CT57">
        <v>24</v>
      </c>
      <c r="CU57">
        <v>15</v>
      </c>
      <c r="CV57">
        <v>15</v>
      </c>
      <c r="CW57">
        <v>6</v>
      </c>
      <c r="CX57">
        <v>28</v>
      </c>
      <c r="CY57">
        <v>25</v>
      </c>
      <c r="CZ57">
        <v>13</v>
      </c>
      <c r="DA57">
        <v>7</v>
      </c>
      <c r="DC57">
        <f>((0/8)*100)</f>
        <v>0</v>
      </c>
      <c r="DD57">
        <f>((6/8)*100)</f>
        <v>75</v>
      </c>
      <c r="DE57">
        <f>((0/8)*100)</f>
        <v>0</v>
      </c>
      <c r="DF57">
        <f>((0/9)*100)</f>
        <v>0</v>
      </c>
      <c r="DG57">
        <f>((0/9)*100)</f>
        <v>0</v>
      </c>
      <c r="DH57">
        <f>((8/9)*100)</f>
        <v>88.888888888888886</v>
      </c>
      <c r="DI57">
        <f>((4/22)*100)</f>
        <v>18.181818181818183</v>
      </c>
      <c r="DJ57">
        <f>((13/22)*100)</f>
        <v>59.090909090909093</v>
      </c>
      <c r="DK57">
        <f>((1/22)*100)</f>
        <v>4.5454545454545459</v>
      </c>
      <c r="DP57">
        <f>((17/25)*100)</f>
        <v>68</v>
      </c>
      <c r="DQ57">
        <f>((15/25)*100)</f>
        <v>60</v>
      </c>
      <c r="DR57">
        <f>((13/25)*100)</f>
        <v>52</v>
      </c>
      <c r="DS57">
        <f>((14/22)*100)</f>
        <v>63.636363636363633</v>
      </c>
      <c r="DT57">
        <f>((6/22)*100)</f>
        <v>27.27272727272727</v>
      </c>
      <c r="DU57">
        <f>((22/22)*100)</f>
        <v>100</v>
      </c>
      <c r="DV57">
        <f>((15/24)*100)</f>
        <v>62.5</v>
      </c>
      <c r="DW57">
        <f>((15/24)*100)</f>
        <v>62.5</v>
      </c>
      <c r="DX57">
        <f>((6/24)*100)</f>
        <v>25</v>
      </c>
      <c r="DY57">
        <f>((25/28)*100)</f>
        <v>89.285714285714292</v>
      </c>
      <c r="DZ57">
        <f>((13/28)*100)</f>
        <v>46.428571428571431</v>
      </c>
      <c r="EA57">
        <f>((7/28)*100)</f>
        <v>25</v>
      </c>
    </row>
    <row r="58" spans="1:131" x14ac:dyDescent="0.25">
      <c r="A58">
        <v>221.135064</v>
      </c>
      <c r="B58">
        <v>9.8265659999999997</v>
      </c>
      <c r="C58">
        <v>226.36226299999998</v>
      </c>
      <c r="D58">
        <v>7.0449299999999999</v>
      </c>
      <c r="E58" s="1">
        <v>239.99050199999999</v>
      </c>
      <c r="F58" s="1">
        <v>10.331248</v>
      </c>
      <c r="K58">
        <f>(10/200)</f>
        <v>0.05</v>
      </c>
      <c r="L58">
        <f>(11/200)</f>
        <v>5.5E-2</v>
      </c>
      <c r="P58">
        <f>(19/200)</f>
        <v>9.5000000000000001E-2</v>
      </c>
      <c r="Q58">
        <f>(21/200)</f>
        <v>0.105</v>
      </c>
      <c r="U58">
        <f>0.05+0.095</f>
        <v>0.14500000000000002</v>
      </c>
      <c r="V58">
        <f>0.055+0.105</f>
        <v>0.16</v>
      </c>
      <c r="Z58">
        <f>SQRT((ABS($A$59-$A$58)^2+(ABS($B$59-$B$58)^2)))</f>
        <v>12.708640840762035</v>
      </c>
      <c r="AA58">
        <f>SQRT((ABS($C$59-$C$58)^2+(ABS($D$59-$D$58)^2)))</f>
        <v>14.354234572852734</v>
      </c>
      <c r="AJ58">
        <f>1/0.145</f>
        <v>6.8965517241379315</v>
      </c>
      <c r="AK58">
        <f>1/0.16</f>
        <v>6.25</v>
      </c>
      <c r="AO58">
        <f>$Z58/$U58</f>
        <v>87.645798901807126</v>
      </c>
      <c r="AP58">
        <f>$AA58/$V58</f>
        <v>89.713966080329584</v>
      </c>
      <c r="AV58">
        <f>((0.05/0.145)*100)</f>
        <v>34.482758620689658</v>
      </c>
      <c r="AW58">
        <f>((0.055/0.16)*100)</f>
        <v>34.375</v>
      </c>
      <c r="BA58">
        <f>((0.095/0.145)*100)</f>
        <v>65.517241379310349</v>
      </c>
      <c r="BB58">
        <f>((0.105/0.16)*100)</f>
        <v>65.625</v>
      </c>
      <c r="BF58">
        <f>ABS($B$58-$D$58)</f>
        <v>2.7816359999999998</v>
      </c>
      <c r="BG58" s="1"/>
      <c r="BL58" s="1"/>
      <c r="BP58" s="1">
        <f>SQRT((ABS($C$58-$E$58)^2+(ABS($D$58-$F$58)^2)))</f>
        <v>14.018872431056829</v>
      </c>
      <c r="BU58">
        <v>10</v>
      </c>
      <c r="BV58">
        <v>0</v>
      </c>
      <c r="BW58">
        <v>7</v>
      </c>
      <c r="BX58">
        <v>0</v>
      </c>
      <c r="BY58">
        <v>11</v>
      </c>
      <c r="BZ58">
        <v>0</v>
      </c>
      <c r="CA58">
        <v>2</v>
      </c>
      <c r="CB58">
        <v>3</v>
      </c>
      <c r="CL58">
        <v>19</v>
      </c>
      <c r="CM58">
        <v>10</v>
      </c>
      <c r="CN58">
        <v>19</v>
      </c>
      <c r="CO58">
        <v>6</v>
      </c>
      <c r="CP58">
        <v>21</v>
      </c>
      <c r="CQ58">
        <v>11</v>
      </c>
      <c r="CR58">
        <v>9</v>
      </c>
      <c r="CS58">
        <v>16</v>
      </c>
      <c r="DC58">
        <f>((0/10)*100)</f>
        <v>0</v>
      </c>
      <c r="DD58">
        <f>((7/10)*100)</f>
        <v>70</v>
      </c>
      <c r="DE58">
        <f>((0/10)*100)</f>
        <v>0</v>
      </c>
      <c r="DF58">
        <f>((0/11)*100)</f>
        <v>0</v>
      </c>
      <c r="DG58">
        <f>((2/11)*100)</f>
        <v>18.181818181818183</v>
      </c>
      <c r="DH58">
        <f>((3/11)*100)</f>
        <v>27.27272727272727</v>
      </c>
      <c r="DP58">
        <f>((10/19)*100)</f>
        <v>52.631578947368418</v>
      </c>
      <c r="DQ58">
        <f>((19/19)*100)</f>
        <v>100</v>
      </c>
      <c r="DR58">
        <f>((6/19)*100)</f>
        <v>31.578947368421051</v>
      </c>
      <c r="DS58">
        <f>((11/21)*100)</f>
        <v>52.380952380952387</v>
      </c>
      <c r="DT58">
        <f>((9/21)*100)</f>
        <v>42.857142857142854</v>
      </c>
      <c r="DU58">
        <f>((16/21)*100)</f>
        <v>76.19047619047619</v>
      </c>
    </row>
    <row r="59" spans="1:131" x14ac:dyDescent="0.25">
      <c r="A59">
        <v>233.83902599999999</v>
      </c>
      <c r="B59">
        <v>9.4817450000000001</v>
      </c>
      <c r="C59">
        <v>240.71419900000001</v>
      </c>
      <c r="D59">
        <v>7.3018020000000003</v>
      </c>
      <c r="K59">
        <f>(13/200)</f>
        <v>6.5000000000000002E-2</v>
      </c>
      <c r="L59">
        <f>(15/200)</f>
        <v>7.4999999999999997E-2</v>
      </c>
      <c r="P59">
        <f>(22/200)</f>
        <v>0.11</v>
      </c>
      <c r="Q59">
        <f>(24/200)</f>
        <v>0.12</v>
      </c>
      <c r="U59">
        <f>0.065+0.11</f>
        <v>0.17499999999999999</v>
      </c>
      <c r="V59">
        <f>0.075+0.12</f>
        <v>0.19500000000000001</v>
      </c>
      <c r="Z59">
        <f>SQRT((ABS($A$60-$A$59)^2+(ABS($B$60-$B$59)^2)))</f>
        <v>15.899763856854525</v>
      </c>
      <c r="AA59">
        <f>SQRT((ABS($C$60-$C$59)^2+(ABS($D$60-$D$59)^2)))</f>
        <v>15.073087397310799</v>
      </c>
      <c r="AJ59">
        <f>1/0.175</f>
        <v>5.7142857142857144</v>
      </c>
      <c r="AK59">
        <f>1/0.195</f>
        <v>5.1282051282051277</v>
      </c>
      <c r="AO59">
        <f>$Z59/$U59</f>
        <v>90.855793467740156</v>
      </c>
      <c r="AP59">
        <f>$AA59/$V59</f>
        <v>77.29788408877333</v>
      </c>
      <c r="AV59">
        <f>((0.065/0.175)*100)</f>
        <v>37.142857142857146</v>
      </c>
      <c r="AW59">
        <f>((0.075/0.195)*100)</f>
        <v>38.46153846153846</v>
      </c>
      <c r="BA59">
        <f>((0.11/0.175)*100)</f>
        <v>62.857142857142868</v>
      </c>
      <c r="BB59">
        <f>((0.12/0.195)*100)</f>
        <v>61.538461538461533</v>
      </c>
      <c r="BF59">
        <f>ABS($B$59-$D$59)</f>
        <v>2.1799429999999997</v>
      </c>
      <c r="BU59">
        <v>13</v>
      </c>
      <c r="BV59">
        <v>0</v>
      </c>
      <c r="BW59">
        <v>4</v>
      </c>
      <c r="BX59">
        <v>10</v>
      </c>
      <c r="BY59">
        <v>15</v>
      </c>
      <c r="BZ59">
        <v>0</v>
      </c>
      <c r="CA59">
        <v>13</v>
      </c>
      <c r="CB59">
        <v>0</v>
      </c>
      <c r="CL59">
        <v>22</v>
      </c>
      <c r="CM59">
        <v>11</v>
      </c>
      <c r="CN59">
        <v>15</v>
      </c>
      <c r="CO59">
        <v>13</v>
      </c>
      <c r="CP59">
        <v>24</v>
      </c>
      <c r="CQ59">
        <v>11</v>
      </c>
      <c r="CR59">
        <v>15</v>
      </c>
      <c r="CS59">
        <v>8</v>
      </c>
      <c r="DC59">
        <f>((0/13)*100)</f>
        <v>0</v>
      </c>
      <c r="DD59">
        <f>((4/13)*100)</f>
        <v>30.76923076923077</v>
      </c>
      <c r="DE59">
        <f>((10/13)*100)</f>
        <v>76.923076923076934</v>
      </c>
      <c r="DF59">
        <f>((0/15)*100)</f>
        <v>0</v>
      </c>
      <c r="DG59">
        <f>((13/15)*100)</f>
        <v>86.666666666666671</v>
      </c>
      <c r="DH59">
        <f>((0/15)*100)</f>
        <v>0</v>
      </c>
      <c r="DP59">
        <f>((11/22)*100)</f>
        <v>50</v>
      </c>
      <c r="DQ59">
        <f>((15/22)*100)</f>
        <v>68.181818181818173</v>
      </c>
      <c r="DR59">
        <f>((13/22)*100)</f>
        <v>59.090909090909093</v>
      </c>
      <c r="DS59">
        <f>((11/24)*100)</f>
        <v>45.833333333333329</v>
      </c>
      <c r="DT59">
        <f>((15/24)*100)</f>
        <v>62.5</v>
      </c>
      <c r="DU59">
        <f>((8/24)*100)</f>
        <v>33.333333333333329</v>
      </c>
    </row>
    <row r="60" spans="1:131" x14ac:dyDescent="0.25">
      <c r="A60">
        <v>249.73161500000001</v>
      </c>
      <c r="B60">
        <v>9.0041410000000006</v>
      </c>
      <c r="C60">
        <v>255.755</v>
      </c>
      <c r="D60">
        <v>6.3157649999999999</v>
      </c>
      <c r="P60">
        <f>(32/200)</f>
        <v>0.16</v>
      </c>
      <c r="BF60">
        <f>ABS($B$60-$D$60)</f>
        <v>2.6883760000000008</v>
      </c>
      <c r="CL60">
        <v>32</v>
      </c>
      <c r="CM60">
        <v>17</v>
      </c>
      <c r="CN60">
        <v>14</v>
      </c>
      <c r="CO60">
        <v>25</v>
      </c>
      <c r="DP60">
        <f>((17/32)*100)</f>
        <v>53.125</v>
      </c>
      <c r="DQ60">
        <f>((14/32)*100)</f>
        <v>43.75</v>
      </c>
      <c r="DR60">
        <f>((25/32)*100)</f>
        <v>78.125</v>
      </c>
    </row>
    <row r="61" spans="1:131" x14ac:dyDescent="0.25">
      <c r="A61" t="s">
        <v>22</v>
      </c>
      <c r="B61" t="s">
        <v>22</v>
      </c>
      <c r="C61" t="s">
        <v>22</v>
      </c>
      <c r="D61" t="s">
        <v>22</v>
      </c>
      <c r="E61" t="s">
        <v>22</v>
      </c>
      <c r="F61" t="s">
        <v>22</v>
      </c>
      <c r="G61" t="s">
        <v>22</v>
      </c>
      <c r="H6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5CAB-4EF4-43AD-9E87-96298AF1D2C2}">
  <dimension ref="A1:CB2096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3.28515625" bestFit="1" customWidth="1"/>
    <col min="8" max="8" width="11" bestFit="1" customWidth="1"/>
    <col min="9" max="9" width="3.28515625" bestFit="1" customWidth="1"/>
    <col min="10" max="10" width="11" bestFit="1" customWidth="1"/>
    <col min="11" max="11" width="5.5703125" bestFit="1" customWidth="1"/>
    <col min="12" max="12" width="11" bestFit="1" customWidth="1"/>
    <col min="13" max="13" width="5" bestFit="1" customWidth="1"/>
    <col min="14" max="14" width="11" bestFit="1" customWidth="1"/>
    <col min="15" max="15" width="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7.5703125" bestFit="1" customWidth="1"/>
    <col min="24" max="24" width="14" bestFit="1" customWidth="1"/>
    <col min="25" max="25" width="5" bestFit="1" customWidth="1"/>
    <col min="26" max="26" width="7.28515625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235</v>
      </c>
      <c r="T1" t="s">
        <v>242</v>
      </c>
      <c r="U1" t="s">
        <v>243</v>
      </c>
      <c r="V1" t="s">
        <v>244</v>
      </c>
      <c r="X1" t="s">
        <v>245</v>
      </c>
      <c r="Y1" t="s">
        <v>246</v>
      </c>
      <c r="Z1" t="s">
        <v>246</v>
      </c>
      <c r="AB1" t="s">
        <v>245</v>
      </c>
      <c r="AC1" t="s">
        <v>247</v>
      </c>
      <c r="AD1" t="s">
        <v>247</v>
      </c>
      <c r="AF1" t="s">
        <v>248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236</v>
      </c>
      <c r="BH1" t="s">
        <v>237</v>
      </c>
      <c r="BI1" t="s">
        <v>238</v>
      </c>
      <c r="BJ1" t="s">
        <v>239</v>
      </c>
      <c r="BK1" t="s">
        <v>240</v>
      </c>
      <c r="BM1" t="s">
        <v>238</v>
      </c>
      <c r="BN1" t="s">
        <v>241</v>
      </c>
      <c r="BP1" t="s">
        <v>311</v>
      </c>
      <c r="BQ1" t="s">
        <v>312</v>
      </c>
      <c r="BR1" t="s">
        <v>313</v>
      </c>
      <c r="BS1" t="s">
        <v>314</v>
      </c>
      <c r="BT1" t="s">
        <v>315</v>
      </c>
      <c r="BU1" t="s">
        <v>316</v>
      </c>
      <c r="BV1" t="s">
        <v>317</v>
      </c>
      <c r="BW1" t="s">
        <v>318</v>
      </c>
      <c r="BX1" t="s">
        <v>319</v>
      </c>
      <c r="BY1" t="s">
        <v>320</v>
      </c>
      <c r="BZ1" t="s">
        <v>321</v>
      </c>
      <c r="CA1" t="s">
        <v>322</v>
      </c>
      <c r="CB1" t="s">
        <v>323</v>
      </c>
    </row>
    <row r="2" spans="1:80" x14ac:dyDescent="0.25">
      <c r="A2">
        <v>1</v>
      </c>
      <c r="Q2" t="str">
        <f>CONCATENATE(C2,E2,G2,I2)</f>
        <v/>
      </c>
      <c r="R2" t="s">
        <v>22</v>
      </c>
      <c r="T2" t="s">
        <v>295</v>
      </c>
      <c r="U2">
        <v>200</v>
      </c>
      <c r="X2" t="s">
        <v>282</v>
      </c>
      <c r="Y2" t="s">
        <v>261</v>
      </c>
      <c r="Z2">
        <f>(Z$6/Z$4)*100</f>
        <v>82</v>
      </c>
      <c r="AD2">
        <f>(AD$6/AD$4)*100</f>
        <v>47.846889952153113</v>
      </c>
      <c r="AF2">
        <f>(AF$8/AF$6)*100</f>
        <v>49.557522123893804</v>
      </c>
      <c r="AI2" t="s">
        <v>206</v>
      </c>
      <c r="AJ2">
        <f>COUNTIF($P:$P,0)</f>
        <v>0</v>
      </c>
      <c r="AK2">
        <f>(AJ2/AJ7)*100</f>
        <v>0</v>
      </c>
      <c r="AL2">
        <f>(0/200)</f>
        <v>0</v>
      </c>
      <c r="AN2">
        <v>29</v>
      </c>
      <c r="AO2">
        <v>47</v>
      </c>
      <c r="AP2">
        <v>74</v>
      </c>
      <c r="AQ2">
        <v>52</v>
      </c>
      <c r="AR2">
        <v>28</v>
      </c>
      <c r="AT2">
        <f>(($AO$2-$AN$2)/($AN$3-$AN$2))</f>
        <v>0.42857142857142855</v>
      </c>
      <c r="AU2">
        <f>(($AP$2-$AN$3)/($AN$4-$AN$3))</f>
        <v>8.3333333333333329E-2</v>
      </c>
      <c r="AV2">
        <f>(($AQ$2-$AN$2)/($AN$3-$AN$2))</f>
        <v>0.54761904761904767</v>
      </c>
      <c r="AW2">
        <f>(($AN$3-$AO$2)/($AO$3-$AO$2))</f>
        <v>0.55813953488372092</v>
      </c>
      <c r="AX2">
        <f>(($AP$2-$AO$2)/($AO$3-$AO$2))</f>
        <v>0.62790697674418605</v>
      </c>
      <c r="AY2">
        <f>(($AQ$2-$AO$2)/($AO$3-$AO$2))</f>
        <v>0.11627906976744186</v>
      </c>
      <c r="AZ2">
        <f>(($AN$4-$AP$2)/($AP$3-$AP$2))</f>
        <v>0.67346938775510201</v>
      </c>
      <c r="BA2">
        <f>(($AO$3-$AP$2)/($AP$3-$AP$2))</f>
        <v>0.32653061224489793</v>
      </c>
      <c r="BB2">
        <f>(($AQ$3-$AP$2)/($AP$3-$AP$2))</f>
        <v>0.5714285714285714</v>
      </c>
      <c r="BC2">
        <f>(($AN$3-$AQ$2)/($AQ$3-$AQ$2))</f>
        <v>0.38</v>
      </c>
      <c r="BD2">
        <f>(($AO$3-$AQ$2)/($AQ$3-$AQ$2))</f>
        <v>0.76</v>
      </c>
      <c r="BE2">
        <f>(($AP$2-$AQ$2)/($AQ$3-$AQ$2))</f>
        <v>0.44</v>
      </c>
      <c r="BG2" t="s">
        <v>22</v>
      </c>
      <c r="BH2">
        <v>28</v>
      </c>
      <c r="BI2">
        <f>($BH$6-$BH$3)/200</f>
        <v>0.21</v>
      </c>
      <c r="BJ2">
        <f>($BH$81-$BH$2)/200</f>
        <v>4.03</v>
      </c>
      <c r="BK2">
        <f>SUM($BJ:$BJ)</f>
        <v>10.43</v>
      </c>
      <c r="BL2" t="s">
        <v>30</v>
      </c>
      <c r="BM2">
        <f>AVERAGE($BI:$BI)</f>
        <v>0.14879999999999996</v>
      </c>
      <c r="BN2">
        <f>BK4/BK2</f>
        <v>19.175455417066157</v>
      </c>
      <c r="BQ2">
        <f>(($AO$2-$AN$2)/($AN$3-$AN$2))</f>
        <v>0.42857142857142855</v>
      </c>
      <c r="BR2">
        <f>(($AP$2-$AN$3)/($AN$4-$AN$3))</f>
        <v>8.3333333333333329E-2</v>
      </c>
      <c r="BS2">
        <f>1-(($AQ$2-$AN$2)/($AN$3-$AN$2))</f>
        <v>0.45238095238095233</v>
      </c>
      <c r="BT2">
        <f>1-(($AN$3-$AO$2)/($AO$3-$AO$2))</f>
        <v>0.44186046511627908</v>
      </c>
      <c r="BU2">
        <f>1-(($AP$2-$AO$2)/($AO$3-$AO$2))</f>
        <v>0.37209302325581395</v>
      </c>
      <c r="BV2">
        <f>(($AQ$2-$AO$2)/($AO$3-$AO$2))</f>
        <v>0.11627906976744186</v>
      </c>
      <c r="BW2">
        <f>1-(($AN$4-$AP$2)/($AP$3-$AP$2))</f>
        <v>0.32653061224489799</v>
      </c>
      <c r="BX2">
        <f>(($AO$3-$AP$2)/($AP$3-$AP$2))</f>
        <v>0.32653061224489793</v>
      </c>
      <c r="BY2">
        <f>1-(($AQ$3-$AP$2)/($AP$3-$AP$2))</f>
        <v>0.4285714285714286</v>
      </c>
      <c r="BZ2">
        <f>(($AN$3-$AQ$2)/($AQ$3-$AQ$2))</f>
        <v>0.38</v>
      </c>
      <c r="CA2">
        <f>1-(($AO$3-$AQ$2)/($AQ$3-$AQ$2))</f>
        <v>0.24</v>
      </c>
      <c r="CB2">
        <f>(($AP$2-$AQ$2)/($AQ$3-$AQ$2))</f>
        <v>0.44</v>
      </c>
    </row>
    <row r="3" spans="1:80" x14ac:dyDescent="0.25">
      <c r="A3">
        <v>26</v>
      </c>
      <c r="Q3" t="str">
        <f>CONCATENATE(C3,E3,G3,I3)</f>
        <v/>
      </c>
      <c r="R3">
        <v>1</v>
      </c>
      <c r="T3" t="s">
        <v>289</v>
      </c>
      <c r="U3">
        <v>5</v>
      </c>
      <c r="V3">
        <f xml:space="preserve"> (U3/U$2)*100</f>
        <v>2.5</v>
      </c>
      <c r="X3" t="s">
        <v>283</v>
      </c>
      <c r="Y3" t="s">
        <v>262</v>
      </c>
      <c r="Z3" t="s">
        <v>249</v>
      </c>
      <c r="AD3" t="s">
        <v>249</v>
      </c>
      <c r="AF3" t="s">
        <v>251</v>
      </c>
      <c r="AI3" t="s">
        <v>207</v>
      </c>
      <c r="AJ3">
        <f>COUNTIF($P:$P,1)</f>
        <v>65</v>
      </c>
      <c r="AK3">
        <f>(AJ3/AJ7)*100</f>
        <v>3.1204992798847817</v>
      </c>
      <c r="AL3">
        <f>(65/200)</f>
        <v>0.32500000000000001</v>
      </c>
      <c r="AN3">
        <v>71</v>
      </c>
      <c r="AO3">
        <v>90</v>
      </c>
      <c r="AP3">
        <v>123</v>
      </c>
      <c r="AQ3">
        <v>102</v>
      </c>
      <c r="AR3">
        <v>834</v>
      </c>
      <c r="AT3">
        <f>(($AO$3-$AN$3)/($AN$4-$AN$3))</f>
        <v>0.52777777777777779</v>
      </c>
      <c r="AU3">
        <f>(($AP$3-$AN$4)/($AN$5-$AN$4))</f>
        <v>0.45714285714285713</v>
      </c>
      <c r="AV3">
        <f>(($AQ$3-$AN$3)/($AN$4-$AN$3))</f>
        <v>0.86111111111111116</v>
      </c>
      <c r="AW3">
        <f>(($AN$4-$AO$3)/($AO$4-$AO$3))</f>
        <v>0.48571428571428571</v>
      </c>
      <c r="AX3">
        <f>(($AP$3-$AO$3)/($AO$4-$AO$3))</f>
        <v>0.94285714285714284</v>
      </c>
      <c r="AY3">
        <f>(($AQ$3-$AO$3)/($AO$4-$AO$3))</f>
        <v>0.34285714285714286</v>
      </c>
      <c r="AZ3">
        <f>(($AN$5-$AP$3)/($AP$4-$AP$3))</f>
        <v>0.45238095238095238</v>
      </c>
      <c r="BA3">
        <f>(($AO$4-$AP$3)/($AP$4-$AP$3))</f>
        <v>4.7619047619047616E-2</v>
      </c>
      <c r="BB3">
        <f>(($AQ$4-$AP$3)/($AP$4-$AP$3))</f>
        <v>0.5</v>
      </c>
      <c r="BC3">
        <f>(($AN$4-$AQ$3)/($AQ$4-$AQ$3))</f>
        <v>0.11904761904761904</v>
      </c>
      <c r="BD3">
        <f>(($AO$4-$AQ$3)/($AQ$4-$AQ$3))</f>
        <v>0.54761904761904767</v>
      </c>
      <c r="BE3">
        <f>(($AP$3-$AQ$3)/($AQ$4-$AQ$3))</f>
        <v>0.5</v>
      </c>
      <c r="BG3">
        <v>1</v>
      </c>
      <c r="BH3">
        <v>29</v>
      </c>
      <c r="BI3">
        <f>($BH$7-$BH$4)/200</f>
        <v>0.13500000000000001</v>
      </c>
      <c r="BJ3">
        <f>($BH$155-$BH$82)/200</f>
        <v>3.83</v>
      </c>
      <c r="BK3" t="s">
        <v>249</v>
      </c>
      <c r="BL3" t="s">
        <v>31</v>
      </c>
      <c r="BM3">
        <f>STDEV($BI:$BI)</f>
        <v>3.2813007593585644E-2</v>
      </c>
      <c r="BQ3">
        <f>1-(($AO$3-$AN$3)/($AN$4-$AN$3))</f>
        <v>0.47222222222222221</v>
      </c>
      <c r="BR3">
        <f>(($AP$3-$AN$4)/($AN$5-$AN$4))</f>
        <v>0.45714285714285713</v>
      </c>
      <c r="BS3">
        <f>1-(($AQ$3-$AN$3)/($AN$4-$AN$3))</f>
        <v>0.13888888888888884</v>
      </c>
      <c r="BT3">
        <f>(($AN$4-$AO$3)/($AO$4-$AO$3))</f>
        <v>0.48571428571428571</v>
      </c>
      <c r="BU3">
        <f>1-(($AP$3-$AO$3)/($AO$4-$AO$3))</f>
        <v>5.7142857142857162E-2</v>
      </c>
      <c r="BV3">
        <f>(($AQ$3-$AO$3)/($AO$4-$AO$3))</f>
        <v>0.34285714285714286</v>
      </c>
      <c r="BW3">
        <f>(($AN$5-$AP$3)/($AP$4-$AP$3))</f>
        <v>0.45238095238095238</v>
      </c>
      <c r="BX3">
        <f>(($AO$4-$AP$3)/($AP$4-$AP$3))</f>
        <v>4.7619047619047616E-2</v>
      </c>
      <c r="BY3">
        <f>(($AQ$4-$AP$3)/($AP$4-$AP$3))</f>
        <v>0.5</v>
      </c>
      <c r="BZ3">
        <f>(($AN$4-$AQ$3)/($AQ$4-$AQ$3))</f>
        <v>0.11904761904761904</v>
      </c>
      <c r="CA3">
        <f>1-(($AO$4-$AQ$3)/($AQ$4-$AQ$3))</f>
        <v>0.45238095238095233</v>
      </c>
      <c r="CB3">
        <f>(($AP$3-$AQ$3)/($AQ$4-$AQ$3))</f>
        <v>0.5</v>
      </c>
    </row>
    <row r="4" spans="1:80" x14ac:dyDescent="0.25">
      <c r="A4">
        <v>27</v>
      </c>
      <c r="Q4" t="str">
        <f>CONCATENATE(C4,E4,G4,I4)</f>
        <v/>
      </c>
      <c r="R4">
        <v>2</v>
      </c>
      <c r="T4" t="s">
        <v>290</v>
      </c>
      <c r="U4">
        <v>52</v>
      </c>
      <c r="V4">
        <f xml:space="preserve"> (U4/U$2)*100</f>
        <v>26</v>
      </c>
      <c r="X4" t="s">
        <v>283</v>
      </c>
      <c r="Y4" t="s">
        <v>263</v>
      </c>
      <c r="Z4">
        <v>200</v>
      </c>
      <c r="AB4" t="s">
        <v>283</v>
      </c>
      <c r="AC4" t="str">
        <f>CONCATENATE($R4,$R5,$R6,$R7)</f>
        <v>2413</v>
      </c>
      <c r="AD4">
        <f>COUNTIF($R:$R,"1")+COUNTIF($R:$R,"2")+COUNTIF($R:$R,"3")+COUNTIF($R:$R,"4")+COUNTIF($R:$R,"3D")+COUNTIF($R:$R,"4D")</f>
        <v>209</v>
      </c>
      <c r="AF4">
        <f>(AF$10/(AF$8+AF$10))*100</f>
        <v>41.666666666666671</v>
      </c>
      <c r="AI4" t="s">
        <v>208</v>
      </c>
      <c r="AJ4">
        <f>COUNTIF($P:$P,2)</f>
        <v>783</v>
      </c>
      <c r="AK4">
        <f>(AJ4/AJ7)*100</f>
        <v>37.590014402304369</v>
      </c>
      <c r="AL4">
        <f>(783/200)</f>
        <v>3.915</v>
      </c>
      <c r="AN4">
        <v>107</v>
      </c>
      <c r="AO4">
        <v>125</v>
      </c>
      <c r="AP4">
        <v>165</v>
      </c>
      <c r="AQ4">
        <v>144</v>
      </c>
      <c r="AR4">
        <v>837</v>
      </c>
      <c r="AT4">
        <f>(($AO$4-$AN$4)/($AN$5-$AN$4))</f>
        <v>0.51428571428571423</v>
      </c>
      <c r="AU4">
        <f>(($AP$4-$AN$5)/($AN$6-$AN$5))</f>
        <v>0.58974358974358976</v>
      </c>
      <c r="AV4">
        <f>(($AQ$4-$AN$5)/($AN$6-$AN$5))</f>
        <v>5.128205128205128E-2</v>
      </c>
      <c r="AW4">
        <f>(($AN$5-$AO$4)/($AO$5-$AO$4))</f>
        <v>0.53125</v>
      </c>
      <c r="AX4">
        <f>(($AP$4-$AO$5)/($AO$6-$AO$5))</f>
        <v>0.16</v>
      </c>
      <c r="AY4">
        <f>(($AQ$4-$AO$4)/($AO$5-$AO$4))</f>
        <v>0.59375</v>
      </c>
      <c r="AZ4">
        <f>(($AN$6-$AP$4)/($AP$5-$AP$4))</f>
        <v>0.32653061224489793</v>
      </c>
      <c r="BA4">
        <f>(($AO$5-$AP$3)/($AP$4-$AP$3))</f>
        <v>0.80952380952380953</v>
      </c>
      <c r="BB4">
        <f>(($AQ$5-$AP$4)/($AP$5-$AP$4))</f>
        <v>0.44897959183673469</v>
      </c>
      <c r="BC4">
        <f>(($AN$5-$AQ$3)/($AQ$4-$AQ$3))</f>
        <v>0.95238095238095233</v>
      </c>
      <c r="BD4">
        <f>(($AO$5-$AQ$4)/($AQ$5-$AQ$4))</f>
        <v>0.30232558139534882</v>
      </c>
      <c r="BE4">
        <f>(($AP$4-$AQ$4)/($AQ$5-$AQ$4))</f>
        <v>0.48837209302325579</v>
      </c>
      <c r="BG4">
        <v>2</v>
      </c>
      <c r="BH4">
        <v>47</v>
      </c>
      <c r="BI4">
        <f>($BH$8-$BH$5)/200</f>
        <v>0.19</v>
      </c>
      <c r="BJ4">
        <f>($BH$216-$BH$156)/200</f>
        <v>2.57</v>
      </c>
      <c r="BK4">
        <f>COUNTA($Y:$Y)-1</f>
        <v>200</v>
      </c>
      <c r="BQ4">
        <f>1-(($AO$4-$AN$4)/($AN$5-$AN$4))</f>
        <v>0.48571428571428577</v>
      </c>
      <c r="BR4">
        <f>1-(($AP$4-$AN$5)/($AN$6-$AN$5))</f>
        <v>0.41025641025641024</v>
      </c>
      <c r="BS4">
        <f>(($AQ$4-$AN$5)/($AN$6-$AN$5))</f>
        <v>5.128205128205128E-2</v>
      </c>
      <c r="BT4">
        <f>1-(($AN$5-$AO$4)/($AO$5-$AO$4))</f>
        <v>0.46875</v>
      </c>
      <c r="BU4">
        <f>(($AP$4-$AO$5)/($AO$6-$AO$5))</f>
        <v>0.16</v>
      </c>
      <c r="BV4">
        <f>1-(($AQ$4-$AO$4)/($AO$5-$AO$4))</f>
        <v>0.40625</v>
      </c>
      <c r="BW4">
        <f>(($AN$6-$AP$4)/($AP$5-$AP$4))</f>
        <v>0.32653061224489793</v>
      </c>
      <c r="BX4">
        <f>1-(($AO$5-$AP$3)/($AP$4-$AP$3))</f>
        <v>0.19047619047619047</v>
      </c>
      <c r="BY4">
        <f>(($AQ$5-$AP$4)/($AP$5-$AP$4))</f>
        <v>0.44897959183673469</v>
      </c>
      <c r="BZ4">
        <f>1-(($AN$5-$AQ$3)/($AQ$4-$AQ$3))</f>
        <v>4.7619047619047672E-2</v>
      </c>
      <c r="CA4">
        <f>(($AO$5-$AQ$4)/($AQ$5-$AQ$4))</f>
        <v>0.30232558139534882</v>
      </c>
      <c r="CB4">
        <f>(($AP$4-$AQ$4)/($AQ$5-$AQ$4))</f>
        <v>0.48837209302325579</v>
      </c>
    </row>
    <row r="5" spans="1:80" x14ac:dyDescent="0.25">
      <c r="A5">
        <v>28</v>
      </c>
      <c r="J5">
        <v>236.00558599999999</v>
      </c>
      <c r="K5" t="s">
        <v>22</v>
      </c>
      <c r="Q5" t="str">
        <f>CONCATENATE(C5,E5,G5,I5)</f>
        <v/>
      </c>
      <c r="R5">
        <v>4</v>
      </c>
      <c r="T5" t="s">
        <v>291</v>
      </c>
      <c r="U5">
        <v>21</v>
      </c>
      <c r="V5">
        <f xml:space="preserve"> (U5/U$2)*100</f>
        <v>10.5</v>
      </c>
      <c r="X5" t="s">
        <v>283</v>
      </c>
      <c r="Y5" t="s">
        <v>264</v>
      </c>
      <c r="Z5" t="s">
        <v>250</v>
      </c>
      <c r="AD5" t="s">
        <v>250</v>
      </c>
      <c r="AF5" t="s">
        <v>252</v>
      </c>
      <c r="AI5" t="s">
        <v>209</v>
      </c>
      <c r="AJ5">
        <f>COUNTIF($P:$P,3)</f>
        <v>949</v>
      </c>
      <c r="AK5">
        <f>(AJ5/AJ7)*100</f>
        <v>45.559289486317809</v>
      </c>
      <c r="AL5">
        <f>(949/200)</f>
        <v>4.7450000000000001</v>
      </c>
      <c r="AN5">
        <v>142</v>
      </c>
      <c r="AO5">
        <v>157</v>
      </c>
      <c r="AP5">
        <v>214</v>
      </c>
      <c r="AQ5">
        <v>187</v>
      </c>
      <c r="AR5">
        <v>1603</v>
      </c>
      <c r="AT5">
        <f>(($AO$5-$AN$5)/($AN$6-$AN$5))</f>
        <v>0.38461538461538464</v>
      </c>
      <c r="AU5">
        <f>(($AP$5-$AN$6)/($AN$7-$AN$6))</f>
        <v>0.6875</v>
      </c>
      <c r="AV5">
        <f>(($AQ$5-$AN$6)/($AN$7-$AN$6))</f>
        <v>0.125</v>
      </c>
      <c r="AW5">
        <f>(($AN$6-$AO$5)/($AO$6-$AO$5))</f>
        <v>0.48</v>
      </c>
      <c r="AX5">
        <f>(($AP$5-$AO$6)/($AO$7-$AO$6))</f>
        <v>0.17948717948717949</v>
      </c>
      <c r="AY5">
        <f>(($AQ$5-$AO$5)/($AO$6-$AO$5))</f>
        <v>0.6</v>
      </c>
      <c r="AZ5">
        <f>(($AN$7-$AP$5)/($AP$6-$AP$5))</f>
        <v>0.31914893617021278</v>
      </c>
      <c r="BA5">
        <f>(($AO$6-$AP$4)/($AP$5-$AP$4))</f>
        <v>0.8571428571428571</v>
      </c>
      <c r="BB5">
        <f>(($AQ$6-$AP$5)/($AP$6-$AP$5))</f>
        <v>0.51063829787234039</v>
      </c>
      <c r="BC5">
        <f>(($AN$6-$AQ$4)/($AQ$5-$AQ$4))</f>
        <v>0.86046511627906974</v>
      </c>
      <c r="BD5">
        <f>(($AO$6-$AQ$5)/($AQ$6-$AQ$5))</f>
        <v>0.39215686274509803</v>
      </c>
      <c r="BE5">
        <f>(($AP$5-$AQ$5)/($AQ$6-$AQ$5))</f>
        <v>0.52941176470588236</v>
      </c>
      <c r="BG5">
        <v>4</v>
      </c>
      <c r="BH5">
        <v>52</v>
      </c>
      <c r="BI5">
        <f>($BH$9-$BH$6)/200</f>
        <v>0.155</v>
      </c>
      <c r="BQ5">
        <f>(($AO$5-$AN$5)/($AN$6-$AN$5))</f>
        <v>0.38461538461538464</v>
      </c>
      <c r="BR5">
        <f>1-(($AP$5-$AN$6)/($AN$7-$AN$6))</f>
        <v>0.3125</v>
      </c>
      <c r="BS5">
        <f>(($AQ$5-$AN$6)/($AN$7-$AN$6))</f>
        <v>0.125</v>
      </c>
      <c r="BT5">
        <f>(($AN$6-$AO$5)/($AO$6-$AO$5))</f>
        <v>0.48</v>
      </c>
      <c r="BU5">
        <f>(($AP$5-$AO$6)/($AO$7-$AO$6))</f>
        <v>0.17948717948717949</v>
      </c>
      <c r="BV5">
        <f>1-(($AQ$5-$AO$5)/($AO$6-$AO$5))</f>
        <v>0.4</v>
      </c>
      <c r="BW5">
        <f>(($AN$7-$AP$5)/($AP$6-$AP$5))</f>
        <v>0.31914893617021278</v>
      </c>
      <c r="BX5">
        <f>1-(($AO$6-$AP$4)/($AP$5-$AP$4))</f>
        <v>0.1428571428571429</v>
      </c>
      <c r="BY5">
        <f>1-(($AQ$6-$AP$5)/($AP$6-$AP$5))</f>
        <v>0.48936170212765961</v>
      </c>
      <c r="BZ5">
        <f>1-(($AN$6-$AQ$4)/($AQ$5-$AQ$4))</f>
        <v>0.13953488372093026</v>
      </c>
      <c r="CA5">
        <f>(($AO$6-$AQ$5)/($AQ$6-$AQ$5))</f>
        <v>0.39215686274509803</v>
      </c>
      <c r="CB5">
        <f>1-(($AP$5-$AQ$5)/($AQ$6-$AQ$5))</f>
        <v>0.47058823529411764</v>
      </c>
    </row>
    <row r="6" spans="1:80" x14ac:dyDescent="0.25">
      <c r="A6">
        <v>29</v>
      </c>
      <c r="B6">
        <v>238.42468400000001</v>
      </c>
      <c r="C6" s="2">
        <v>1</v>
      </c>
      <c r="P6">
        <v>1</v>
      </c>
      <c r="Q6" t="str">
        <f>CONCATENATE(C6,E6,G6,I6)</f>
        <v>1</v>
      </c>
      <c r="R6">
        <v>1</v>
      </c>
      <c r="T6" t="s">
        <v>292</v>
      </c>
      <c r="U6">
        <v>2</v>
      </c>
      <c r="V6">
        <f xml:space="preserve"> (U6/U$2)*100</f>
        <v>1</v>
      </c>
      <c r="X6" t="s">
        <v>283</v>
      </c>
      <c r="Y6" t="s">
        <v>265</v>
      </c>
      <c r="Z6">
        <v>164</v>
      </c>
      <c r="AD6">
        <v>100</v>
      </c>
      <c r="AF6">
        <f>COUNTIF($R:$R,1)+COUNTIF($R:$R,2)</f>
        <v>113</v>
      </c>
      <c r="AI6" t="s">
        <v>210</v>
      </c>
      <c r="AJ6">
        <f>COUNTIF($P:$P,4)</f>
        <v>286</v>
      </c>
      <c r="AK6">
        <f>(AJ6/AJ7)*100</f>
        <v>13.730196831493039</v>
      </c>
      <c r="AL6">
        <f>(286/200)</f>
        <v>1.43</v>
      </c>
      <c r="AN6">
        <v>181</v>
      </c>
      <c r="AO6">
        <v>207</v>
      </c>
      <c r="AP6">
        <v>261</v>
      </c>
      <c r="AQ6">
        <v>238</v>
      </c>
      <c r="AR6">
        <v>1605</v>
      </c>
      <c r="AT6">
        <f>(($AO$6-$AN$6)/($AN$7-$AN$6))</f>
        <v>0.54166666666666663</v>
      </c>
      <c r="AU6">
        <f>(($AP$6-$AN$7)/($AN$8-$AN$7))</f>
        <v>0.91428571428571426</v>
      </c>
      <c r="AV6">
        <f>(($AQ$6-$AN$7)/($AN$8-$AN$7))</f>
        <v>0.25714285714285712</v>
      </c>
      <c r="AW6">
        <f>(($AN$7-$AO$6)/($AO$7-$AO$6))</f>
        <v>0.5641025641025641</v>
      </c>
      <c r="AX6">
        <f>(($AP$6-$AO$7)/($AO$8-$AO$7))</f>
        <v>0.44117647058823528</v>
      </c>
      <c r="AY6">
        <f>(($AQ$6-$AO$6)/($AO$7-$AO$6))</f>
        <v>0.79487179487179482</v>
      </c>
      <c r="AZ6">
        <f>(($AN$8-$AP$6)/($AP$7-$AP$6))</f>
        <v>7.3170731707317069E-2</v>
      </c>
      <c r="BA6">
        <f>(($AO$7-$AP$5)/($AP$6-$AP$5))</f>
        <v>0.68085106382978722</v>
      </c>
      <c r="BB6">
        <f>(($AQ$7-$AP$6)/($AP$7-$AP$6))</f>
        <v>0.43902439024390244</v>
      </c>
      <c r="BC6">
        <f>(($AN$7-$AQ$5)/($AQ$6-$AQ$5))</f>
        <v>0.82352941176470584</v>
      </c>
      <c r="BD6">
        <f>(($AO$7-$AQ$6)/($AQ$7-$AQ$6))</f>
        <v>0.1951219512195122</v>
      </c>
      <c r="BE6">
        <f>(($AP$6-$AQ$6)/($AQ$7-$AQ$6))</f>
        <v>0.56097560975609762</v>
      </c>
      <c r="BG6">
        <v>1</v>
      </c>
      <c r="BH6">
        <v>71</v>
      </c>
      <c r="BI6">
        <f>($BH$10-$BH$7)/200</f>
        <v>0.16500000000000001</v>
      </c>
      <c r="BQ6">
        <f>1-(($AO$6-$AN$6)/($AN$7-$AN$6))</f>
        <v>0.45833333333333337</v>
      </c>
      <c r="BR6">
        <f>1-(($AP$6-$AN$7)/($AN$8-$AN$7))</f>
        <v>8.5714285714285743E-2</v>
      </c>
      <c r="BS6">
        <f>(($AQ$6-$AN$7)/($AN$8-$AN$7))</f>
        <v>0.25714285714285712</v>
      </c>
      <c r="BT6">
        <f>1-(($AN$7-$AO$6)/($AO$7-$AO$6))</f>
        <v>0.4358974358974359</v>
      </c>
      <c r="BU6">
        <f>(($AP$6-$AO$7)/($AO$8-$AO$7))</f>
        <v>0.44117647058823528</v>
      </c>
      <c r="BV6">
        <f>1-(($AQ$6-$AO$6)/($AO$7-$AO$6))</f>
        <v>0.20512820512820518</v>
      </c>
      <c r="BW6">
        <f>(($AN$8-$AP$6)/($AP$7-$AP$6))</f>
        <v>7.3170731707317069E-2</v>
      </c>
      <c r="BX6">
        <f>1-(($AO$7-$AP$5)/($AP$6-$AP$5))</f>
        <v>0.31914893617021278</v>
      </c>
      <c r="BY6">
        <f>(($AQ$7-$AP$6)/($AP$7-$AP$6))</f>
        <v>0.43902439024390244</v>
      </c>
      <c r="BZ6">
        <f>1-(($AN$7-$AQ$5)/($AQ$6-$AQ$5))</f>
        <v>0.17647058823529416</v>
      </c>
      <c r="CA6">
        <f>(($AO$7-$AQ$6)/($AQ$7-$AQ$6))</f>
        <v>0.1951219512195122</v>
      </c>
      <c r="CB6">
        <f>1-(($AP$6-$AQ$6)/($AQ$7-$AQ$6))</f>
        <v>0.43902439024390238</v>
      </c>
    </row>
    <row r="7" spans="1:80" x14ac:dyDescent="0.25">
      <c r="A7">
        <v>30</v>
      </c>
      <c r="B7">
        <v>238.32211799999999</v>
      </c>
      <c r="C7" s="2">
        <v>1</v>
      </c>
      <c r="P7">
        <v>1</v>
      </c>
      <c r="Q7" t="str">
        <f>CONCATENATE(C7,E7,G7,I7)</f>
        <v>1</v>
      </c>
      <c r="R7">
        <v>3</v>
      </c>
      <c r="T7" t="s">
        <v>293</v>
      </c>
      <c r="U7">
        <v>82</v>
      </c>
      <c r="V7">
        <f xml:space="preserve"> (U7/U$2)*100</f>
        <v>41</v>
      </c>
      <c r="X7" t="s">
        <v>283</v>
      </c>
      <c r="Y7" t="s">
        <v>262</v>
      </c>
      <c r="AF7" t="s">
        <v>253</v>
      </c>
      <c r="AI7" t="s">
        <v>211</v>
      </c>
      <c r="AJ7">
        <f>COUNT($P:$P)</f>
        <v>2083</v>
      </c>
      <c r="AN7">
        <v>229</v>
      </c>
      <c r="AO7">
        <v>246</v>
      </c>
      <c r="AP7">
        <v>302</v>
      </c>
      <c r="AQ7">
        <v>279</v>
      </c>
      <c r="AR7">
        <v>2119</v>
      </c>
      <c r="AT7">
        <f>(($AO$7-$AN$7)/($AN$8-$AN$7))</f>
        <v>0.48571428571428571</v>
      </c>
      <c r="AU7">
        <f>(($AP$7-$AN$9)/($AN$10-$AN$9))</f>
        <v>0.11428571428571428</v>
      </c>
      <c r="AV7">
        <f>(($AQ$7-$AN$8)/($AN$9-$AN$8))</f>
        <v>0.44117647058823528</v>
      </c>
      <c r="AW7">
        <f>(($AN$8-$AO$7)/($AO$8-$AO$7))</f>
        <v>0.52941176470588236</v>
      </c>
      <c r="AX7">
        <f>(($AP$7-$AO$8)/($AO$9-$AO$8))</f>
        <v>0.61111111111111116</v>
      </c>
      <c r="AY7">
        <f>(($AQ$7-$AO$7)/($AO$8-$AO$7))</f>
        <v>0.97058823529411764</v>
      </c>
      <c r="AZ7">
        <f>(($AN$9-$AP$6)/($AP$7-$AP$6))</f>
        <v>0.90243902439024393</v>
      </c>
      <c r="BA7">
        <f>(($AO$8-$AP$6)/($AP$7-$AP$6))</f>
        <v>0.46341463414634149</v>
      </c>
      <c r="BB7">
        <f>(($AQ$8-$AP$7)/($AP$8-$AP$7))</f>
        <v>0.5</v>
      </c>
      <c r="BC7">
        <f>(($AN$8-$AQ$6)/($AQ$7-$AQ$6))</f>
        <v>0.63414634146341464</v>
      </c>
      <c r="BD7">
        <f>(($AO$8-$AQ$7)/($AQ$8-$AQ$7))</f>
        <v>2.3255813953488372E-2</v>
      </c>
      <c r="BE7">
        <f>(($AP$7-$AQ$7)/($AQ$8-$AQ$7))</f>
        <v>0.53488372093023251</v>
      </c>
      <c r="BG7">
        <v>3</v>
      </c>
      <c r="BH7">
        <v>74</v>
      </c>
      <c r="BI7">
        <f>($BH$11-$BH$8)/200</f>
        <v>0.16500000000000001</v>
      </c>
      <c r="BQ7">
        <f>(($AO$7-$AN$7)/($AN$8-$AN$7))</f>
        <v>0.48571428571428571</v>
      </c>
      <c r="BR7">
        <f>(($AP$7-$AN$9)/($AN$10-$AN$9))</f>
        <v>0.11428571428571428</v>
      </c>
      <c r="BS7">
        <f>(($AQ$7-$AN$8)/($AN$9-$AN$8))</f>
        <v>0.44117647058823528</v>
      </c>
      <c r="BT7">
        <f>1-(($AN$8-$AO$7)/($AO$8-$AO$7))</f>
        <v>0.47058823529411764</v>
      </c>
      <c r="BU7">
        <f>1-(($AP$7-$AO$8)/($AO$9-$AO$8))</f>
        <v>0.38888888888888884</v>
      </c>
      <c r="BV7">
        <f>1-(($AQ$7-$AO$7)/($AO$8-$AO$7))</f>
        <v>2.9411764705882359E-2</v>
      </c>
      <c r="BW7">
        <f>1-(($AN$9-$AP$6)/($AP$7-$AP$6))</f>
        <v>9.7560975609756073E-2</v>
      </c>
      <c r="BX7">
        <f>(($AO$8-$AP$6)/($AP$7-$AP$6))</f>
        <v>0.46341463414634149</v>
      </c>
      <c r="BY7">
        <f>(($AQ$8-$AP$7)/($AP$8-$AP$7))</f>
        <v>0.5</v>
      </c>
      <c r="BZ7">
        <f>1-(($AN$8-$AQ$6)/($AQ$7-$AQ$6))</f>
        <v>0.36585365853658536</v>
      </c>
      <c r="CA7">
        <f>(($AO$8-$AQ$7)/($AQ$8-$AQ$7))</f>
        <v>2.3255813953488372E-2</v>
      </c>
      <c r="CB7">
        <f>1-(($AP$7-$AQ$7)/($AQ$8-$AQ$7))</f>
        <v>0.46511627906976749</v>
      </c>
    </row>
    <row r="8" spans="1:80" x14ac:dyDescent="0.25">
      <c r="A8">
        <v>31</v>
      </c>
      <c r="B8">
        <v>238.32211799999999</v>
      </c>
      <c r="C8" s="2">
        <v>1</v>
      </c>
      <c r="P8">
        <v>1</v>
      </c>
      <c r="Q8" t="str">
        <f>CONCATENATE(C8,E8,G8,I8)</f>
        <v>1</v>
      </c>
      <c r="R8">
        <v>2</v>
      </c>
      <c r="T8" t="s">
        <v>294</v>
      </c>
      <c r="U8">
        <v>2</v>
      </c>
      <c r="V8">
        <f xml:space="preserve"> (U8/U$2)*100</f>
        <v>1</v>
      </c>
      <c r="X8" t="s">
        <v>283</v>
      </c>
      <c r="Y8" t="s">
        <v>263</v>
      </c>
      <c r="AB8" t="s">
        <v>283</v>
      </c>
      <c r="AC8" t="str">
        <f>CONCATENATE($R8,$R9,$R10,$R11)</f>
        <v>2413</v>
      </c>
      <c r="AF8">
        <f>COUNTIF($R:$R,3)+COUNTIF($R:$R,4)</f>
        <v>56</v>
      </c>
      <c r="AN8">
        <v>264</v>
      </c>
      <c r="AO8">
        <v>280</v>
      </c>
      <c r="AP8">
        <v>342</v>
      </c>
      <c r="AQ8">
        <v>322</v>
      </c>
      <c r="AT8">
        <f>(($AO$8-$AN$8)/($AN$9-$AN$8))</f>
        <v>0.47058823529411764</v>
      </c>
      <c r="AU8">
        <f>(($AP$8-$AN$10)/($AN$11-$AN$10))</f>
        <v>0.25</v>
      </c>
      <c r="AV8">
        <f>(($AQ$8-$AN$9)/($AN$10-$AN$9))</f>
        <v>0.68571428571428572</v>
      </c>
      <c r="AW8">
        <f>(($AN$9-$AO$8)/($AO$9-$AO$8))</f>
        <v>0.5</v>
      </c>
      <c r="AX8">
        <f>(($AP$8-$AO$9)/($AO$10-$AO$9))</f>
        <v>0.76470588235294112</v>
      </c>
      <c r="AY8">
        <f>(($AQ$8-$AO$9)/($AO$10-$AO$9))</f>
        <v>0.17647058823529413</v>
      </c>
      <c r="AZ8">
        <f>(($AN$10-$AP$7)/($AP$8-$AP$7))</f>
        <v>0.77500000000000002</v>
      </c>
      <c r="BA8">
        <f>(($AO$9-$AP$7)/($AP$8-$AP$7))</f>
        <v>0.35</v>
      </c>
      <c r="BB8">
        <f>(($AQ$9-$AP$8)/($AP$9-$AP$8))</f>
        <v>0.47916666666666669</v>
      </c>
      <c r="BC8">
        <f>(($AN$9-$AQ$7)/($AQ$8-$AQ$7))</f>
        <v>0.44186046511627908</v>
      </c>
      <c r="BD8">
        <f>(($AO$9-$AQ$7)/($AQ$8-$AQ$7))</f>
        <v>0.86046511627906974</v>
      </c>
      <c r="BE8">
        <f>(($AP$8-$AQ$8)/($AQ$9-$AQ$8))</f>
        <v>0.46511627906976744</v>
      </c>
      <c r="BG8">
        <v>2</v>
      </c>
      <c r="BH8">
        <v>90</v>
      </c>
      <c r="BI8">
        <f>($BH$12-$BH$9)/200</f>
        <v>0.115</v>
      </c>
      <c r="BQ8">
        <f>(($AO$8-$AN$8)/($AN$9-$AN$8))</f>
        <v>0.47058823529411764</v>
      </c>
      <c r="BR8">
        <f>(($AP$8-$AN$10)/($AN$11-$AN$10))</f>
        <v>0.25</v>
      </c>
      <c r="BS8">
        <f>1-(($AQ$8-$AN$9)/($AN$10-$AN$9))</f>
        <v>0.31428571428571428</v>
      </c>
      <c r="BT8">
        <f>(($AN$9-$AO$8)/($AO$9-$AO$8))</f>
        <v>0.5</v>
      </c>
      <c r="BU8">
        <f>1-(($AP$8-$AO$9)/($AO$10-$AO$9))</f>
        <v>0.23529411764705888</v>
      </c>
      <c r="BV8">
        <f>(($AQ$8-$AO$9)/($AO$10-$AO$9))</f>
        <v>0.17647058823529413</v>
      </c>
      <c r="BW8">
        <f>1-(($AN$10-$AP$7)/($AP$8-$AP$7))</f>
        <v>0.22499999999999998</v>
      </c>
      <c r="BX8">
        <f>(($AO$9-$AP$7)/($AP$8-$AP$7))</f>
        <v>0.35</v>
      </c>
      <c r="BY8">
        <f>(($AQ$9-$AP$8)/($AP$9-$AP$8))</f>
        <v>0.47916666666666669</v>
      </c>
      <c r="BZ8">
        <f>(($AN$9-$AQ$7)/($AQ$8-$AQ$7))</f>
        <v>0.44186046511627908</v>
      </c>
      <c r="CA8">
        <f>1-(($AO$9-$AQ$7)/($AQ$8-$AQ$7))</f>
        <v>0.13953488372093026</v>
      </c>
      <c r="CB8">
        <f>(($AP$8-$AQ$8)/($AQ$9-$AQ$8))</f>
        <v>0.46511627906976744</v>
      </c>
    </row>
    <row r="9" spans="1:80" x14ac:dyDescent="0.25">
      <c r="A9">
        <v>32</v>
      </c>
      <c r="B9">
        <v>238.32211799999999</v>
      </c>
      <c r="C9" s="2">
        <v>1</v>
      </c>
      <c r="P9">
        <v>1</v>
      </c>
      <c r="Q9" t="str">
        <f>CONCATENATE(C9,E9,G9,I9)</f>
        <v>1</v>
      </c>
      <c r="R9">
        <v>4</v>
      </c>
      <c r="T9" t="s">
        <v>282</v>
      </c>
      <c r="U9">
        <v>36</v>
      </c>
      <c r="V9">
        <f xml:space="preserve"> (U9/U$2)*100</f>
        <v>18</v>
      </c>
      <c r="X9" t="s">
        <v>282</v>
      </c>
      <c r="Y9" t="s">
        <v>266</v>
      </c>
      <c r="AF9" t="s">
        <v>254</v>
      </c>
      <c r="AN9">
        <v>298</v>
      </c>
      <c r="AO9">
        <v>316</v>
      </c>
      <c r="AP9">
        <v>390</v>
      </c>
      <c r="AQ9">
        <v>365</v>
      </c>
      <c r="AT9">
        <f>(($AO$9-$AN$9)/($AN$10-$AN$9))</f>
        <v>0.51428571428571423</v>
      </c>
      <c r="AU9">
        <f>(($AP$9-$AN$11)/($AN$12-$AN$11))</f>
        <v>0.53846153846153844</v>
      </c>
      <c r="AV9">
        <f>(($AQ$9-$AN$10)/($AN$11-$AN$10))</f>
        <v>0.88888888888888884</v>
      </c>
      <c r="AW9">
        <f>(($AN$10-$AO$9)/($AO$10-$AO$9))</f>
        <v>0.5</v>
      </c>
      <c r="AX9">
        <f>(($AP$9-$AO$11)/($AO$12-$AO$11))</f>
        <v>2.7777777777777776E-2</v>
      </c>
      <c r="AY9">
        <f>(($AQ$9-$AO$10)/($AO$11-$AO$10))</f>
        <v>0.38461538461538464</v>
      </c>
      <c r="AZ9">
        <f>(($AN$11-$AP$8)/($AP$9-$AP$8))</f>
        <v>0.5625</v>
      </c>
      <c r="BA9">
        <f>(($AO$10-$AP$8)/($AP$9-$AP$8))</f>
        <v>0.16666666666666666</v>
      </c>
      <c r="BB9">
        <f>(($AQ$10-$AP$9)/($AP$10-$AP$9))</f>
        <v>0.54347826086956519</v>
      </c>
      <c r="BC9">
        <f>(($AN$10-$AQ$8)/($AQ$9-$AQ$8))</f>
        <v>0.2558139534883721</v>
      </c>
      <c r="BD9">
        <f>(($AO$10-$AQ$8)/($AQ$9-$AQ$8))</f>
        <v>0.65116279069767447</v>
      </c>
      <c r="BE9">
        <f>(($AP$9-$AQ$9)/($AQ$10-$AQ$9))</f>
        <v>0.5</v>
      </c>
      <c r="BG9">
        <v>4</v>
      </c>
      <c r="BH9">
        <v>102</v>
      </c>
      <c r="BI9">
        <f>($BH$13-$BH$10)/200</f>
        <v>0.17499999999999999</v>
      </c>
      <c r="BQ9">
        <f>1-(($AO$9-$AN$9)/($AN$10-$AN$9))</f>
        <v>0.48571428571428577</v>
      </c>
      <c r="BR9">
        <f>1-(($AP$9-$AN$11)/($AN$12-$AN$11))</f>
        <v>0.46153846153846156</v>
      </c>
      <c r="BS9">
        <f>1-(($AQ$9-$AN$10)/($AN$11-$AN$10))</f>
        <v>0.11111111111111116</v>
      </c>
      <c r="BT9">
        <f>(($AN$10-$AO$9)/($AO$10-$AO$9))</f>
        <v>0.5</v>
      </c>
      <c r="BU9">
        <f>(($AP$9-$AO$11)/($AO$12-$AO$11))</f>
        <v>2.7777777777777776E-2</v>
      </c>
      <c r="BV9">
        <f>(($AQ$9-$AO$10)/($AO$11-$AO$10))</f>
        <v>0.38461538461538464</v>
      </c>
      <c r="BW9">
        <f>1-(($AN$11-$AP$8)/($AP$9-$AP$8))</f>
        <v>0.4375</v>
      </c>
      <c r="BX9">
        <f>(($AO$10-$AP$8)/($AP$9-$AP$8))</f>
        <v>0.16666666666666666</v>
      </c>
      <c r="BY9">
        <f>1-(($AQ$10-$AP$9)/($AP$10-$AP$9))</f>
        <v>0.45652173913043481</v>
      </c>
      <c r="BZ9">
        <f>(($AN$10-$AQ$8)/($AQ$9-$AQ$8))</f>
        <v>0.2558139534883721</v>
      </c>
      <c r="CA9">
        <f>1-(($AO$10-$AQ$8)/($AQ$9-$AQ$8))</f>
        <v>0.34883720930232553</v>
      </c>
      <c r="CB9">
        <f>(($AP$9-$AQ$9)/($AQ$10-$AQ$9))</f>
        <v>0.5</v>
      </c>
    </row>
    <row r="10" spans="1:80" x14ac:dyDescent="0.25">
      <c r="A10">
        <v>33</v>
      </c>
      <c r="B10">
        <v>238.32211799999999</v>
      </c>
      <c r="C10" s="2">
        <v>1</v>
      </c>
      <c r="P10">
        <v>1</v>
      </c>
      <c r="Q10" t="str">
        <f>CONCATENATE(C10,E10,G10,I10)</f>
        <v>1</v>
      </c>
      <c r="R10">
        <v>1</v>
      </c>
      <c r="X10" t="s">
        <v>284</v>
      </c>
      <c r="Y10">
        <v>3214</v>
      </c>
      <c r="AF10">
        <v>40</v>
      </c>
      <c r="AN10">
        <v>333</v>
      </c>
      <c r="AO10">
        <v>350</v>
      </c>
      <c r="AP10">
        <v>436</v>
      </c>
      <c r="AQ10">
        <v>415</v>
      </c>
      <c r="AT10">
        <f>(($AO$10-$AN$10)/($AN$11-$AN$10))</f>
        <v>0.47222222222222221</v>
      </c>
      <c r="AU10">
        <f>(($AP$10-$AN$12)/($AN$13-$AN$12))</f>
        <v>0.7567567567567568</v>
      </c>
      <c r="AV10">
        <f>(($AQ$10-$AN$12)/($AN$13-$AN$12))</f>
        <v>0.1891891891891892</v>
      </c>
      <c r="AW10">
        <f>(($AN$11-$AO$10)/($AO$11-$AO$10))</f>
        <v>0.48717948717948717</v>
      </c>
      <c r="AX10">
        <f>(($AP$10-$AO$12)/($AO$13-$AO$12))</f>
        <v>0.28947368421052633</v>
      </c>
      <c r="AY10">
        <f>(($AQ$10-$AO$11)/($AO$12-$AO$11))</f>
        <v>0.72222222222222221</v>
      </c>
      <c r="AZ10">
        <f>(($AN$12-$AP$9)/($AP$10-$AP$9))</f>
        <v>0.39130434782608697</v>
      </c>
      <c r="BA10">
        <f>(($AO$11-$AP$8)/($AP$9-$AP$8))</f>
        <v>0.97916666666666663</v>
      </c>
      <c r="BB10">
        <f>(($AQ$11-$AP$10)/($AP$11-$AP$10))</f>
        <v>0.47619047619047616</v>
      </c>
      <c r="BC10">
        <f>(($AN$11-$AQ$9)/($AQ$10-$AQ$9))</f>
        <v>0.08</v>
      </c>
      <c r="BD10">
        <f>(($AO$11-$AQ$9)/($AQ$10-$AQ$9))</f>
        <v>0.48</v>
      </c>
      <c r="BE10">
        <f>(($AP$10-$AQ$10)/($AQ$11-$AQ$10))</f>
        <v>0.51219512195121952</v>
      </c>
      <c r="BG10">
        <v>1</v>
      </c>
      <c r="BH10">
        <v>107</v>
      </c>
      <c r="BI10">
        <f>($BH$14-$BH$11)/200</f>
        <v>0.105</v>
      </c>
      <c r="BQ10">
        <f>(($AO$10-$AN$10)/($AN$11-$AN$10))</f>
        <v>0.47222222222222221</v>
      </c>
      <c r="BR10">
        <f>1-(($AP$10-$AN$12)/($AN$13-$AN$12))</f>
        <v>0.2432432432432432</v>
      </c>
      <c r="BS10">
        <f>(($AQ$10-$AN$12)/($AN$13-$AN$12))</f>
        <v>0.1891891891891892</v>
      </c>
      <c r="BT10">
        <f>(($AN$11-$AO$10)/($AO$11-$AO$10))</f>
        <v>0.48717948717948717</v>
      </c>
      <c r="BU10">
        <f>(($AP$10-$AO$12)/($AO$13-$AO$12))</f>
        <v>0.28947368421052633</v>
      </c>
      <c r="BV10">
        <f>1-(($AQ$10-$AO$11)/($AO$12-$AO$11))</f>
        <v>0.27777777777777779</v>
      </c>
      <c r="BW10">
        <f>(($AN$12-$AP$9)/($AP$10-$AP$9))</f>
        <v>0.39130434782608697</v>
      </c>
      <c r="BX10">
        <f>1-(($AO$11-$AP$8)/($AP$9-$AP$8))</f>
        <v>2.083333333333337E-2</v>
      </c>
      <c r="BY10">
        <f>(($AQ$11-$AP$10)/($AP$11-$AP$10))</f>
        <v>0.47619047619047616</v>
      </c>
      <c r="BZ10">
        <f>(($AN$11-$AQ$9)/($AQ$10-$AQ$9))</f>
        <v>0.08</v>
      </c>
      <c r="CA10">
        <f>(($AO$11-$AQ$9)/($AQ$10-$AQ$9))</f>
        <v>0.48</v>
      </c>
      <c r="CB10">
        <f>1-(($AP$10-$AQ$10)/($AQ$11-$AQ$10))</f>
        <v>0.48780487804878048</v>
      </c>
    </row>
    <row r="11" spans="1:80" x14ac:dyDescent="0.25">
      <c r="A11">
        <v>34</v>
      </c>
      <c r="B11">
        <v>238.32211799999999</v>
      </c>
      <c r="C11" s="2">
        <v>1</v>
      </c>
      <c r="P11">
        <v>1</v>
      </c>
      <c r="Q11" t="str">
        <f>CONCATENATE(C11,E11,G11,I11)</f>
        <v>1</v>
      </c>
      <c r="R11">
        <v>3</v>
      </c>
      <c r="X11" t="s">
        <v>282</v>
      </c>
      <c r="Y11">
        <v>2142</v>
      </c>
      <c r="AF11" t="s">
        <v>255</v>
      </c>
      <c r="AN11">
        <v>369</v>
      </c>
      <c r="AO11">
        <v>389</v>
      </c>
      <c r="AP11">
        <v>478</v>
      </c>
      <c r="AQ11">
        <v>456</v>
      </c>
      <c r="AT11">
        <f>(($AO$11-$AN$11)/($AN$12-$AN$11))</f>
        <v>0.51282051282051277</v>
      </c>
      <c r="AU11">
        <f>(($AP$11-$AN$13)/($AN$14-$AN$13))</f>
        <v>0.82499999999999996</v>
      </c>
      <c r="AV11">
        <f>(($AQ$11-$AN$13)/($AN$14-$AN$13))</f>
        <v>0.27500000000000002</v>
      </c>
      <c r="AW11">
        <f>(($AN$12-$AO$11)/($AO$12-$AO$11))</f>
        <v>0.52777777777777779</v>
      </c>
      <c r="AX11">
        <f>(($AP$11-$AO$13)/($AO$14-$AO$13))</f>
        <v>0.39473684210526316</v>
      </c>
      <c r="AY11">
        <f>(($AQ$11-$AO$12)/($AO$13-$AO$12))</f>
        <v>0.81578947368421051</v>
      </c>
      <c r="AZ11">
        <f>(($AN$13-$AP$10)/($AP$11-$AP$10))</f>
        <v>0.21428571428571427</v>
      </c>
      <c r="BA11">
        <f>(($AO$12-$AP$9)/($AP$10-$AP$9))</f>
        <v>0.76086956521739135</v>
      </c>
      <c r="BB11">
        <f>(($AQ$12-$AP$10)/($AP$11-$AP$10))</f>
        <v>0.90476190476190477</v>
      </c>
      <c r="BC11">
        <f>(($AN$12-$AQ$9)/($AQ$10-$AQ$9))</f>
        <v>0.86</v>
      </c>
      <c r="BD11">
        <f>(($AO$12-$AQ$10)/($AQ$11-$AQ$10))</f>
        <v>0.24390243902439024</v>
      </c>
      <c r="BE11">
        <f>(($AP$11-$AQ$12)/($AQ$13-$AQ$12))</f>
        <v>0.125</v>
      </c>
      <c r="BG11">
        <v>3</v>
      </c>
      <c r="BH11">
        <v>123</v>
      </c>
      <c r="BI11">
        <f>($BH$15-$BH$12)/200</f>
        <v>0.16</v>
      </c>
      <c r="BQ11">
        <f>1-(($AO$11-$AN$11)/($AN$12-$AN$11))</f>
        <v>0.48717948717948723</v>
      </c>
      <c r="BR11">
        <f>1-(($AP$11-$AN$13)/($AN$14-$AN$13))</f>
        <v>0.17500000000000004</v>
      </c>
      <c r="BS11">
        <f>(($AQ$11-$AN$13)/($AN$14-$AN$13))</f>
        <v>0.27500000000000002</v>
      </c>
      <c r="BT11">
        <f>1-(($AN$12-$AO$11)/($AO$12-$AO$11))</f>
        <v>0.47222222222222221</v>
      </c>
      <c r="BU11">
        <f>(($AP$11-$AO$13)/($AO$14-$AO$13))</f>
        <v>0.39473684210526316</v>
      </c>
      <c r="BV11">
        <f>1-(($AQ$11-$AO$12)/($AO$13-$AO$12))</f>
        <v>0.18421052631578949</v>
      </c>
      <c r="BW11">
        <f>(($AN$13-$AP$10)/($AP$11-$AP$10))</f>
        <v>0.21428571428571427</v>
      </c>
      <c r="BX11">
        <f>1-(($AO$12-$AP$9)/($AP$10-$AP$9))</f>
        <v>0.23913043478260865</v>
      </c>
      <c r="BY11">
        <f>1-(($AQ$12-$AP$10)/($AP$11-$AP$10))</f>
        <v>9.5238095238095233E-2</v>
      </c>
      <c r="BZ11">
        <f>1-(($AN$12-$AQ$9)/($AQ$10-$AQ$9))</f>
        <v>0.14000000000000001</v>
      </c>
      <c r="CA11">
        <f>(($AO$12-$AQ$10)/($AQ$11-$AQ$10))</f>
        <v>0.24390243902439024</v>
      </c>
      <c r="CB11">
        <f>(($AP$11-$AQ$12)/($AQ$13-$AQ$12))</f>
        <v>0.125</v>
      </c>
    </row>
    <row r="12" spans="1:80" x14ac:dyDescent="0.25">
      <c r="A12">
        <v>35</v>
      </c>
      <c r="B12">
        <v>238.32211799999999</v>
      </c>
      <c r="C12" s="2">
        <v>1</v>
      </c>
      <c r="P12">
        <v>1</v>
      </c>
      <c r="Q12" t="str">
        <f>CONCATENATE(C12,E12,G12,I12)</f>
        <v>1</v>
      </c>
      <c r="R12">
        <v>2</v>
      </c>
      <c r="X12" t="s">
        <v>285</v>
      </c>
      <c r="Y12">
        <v>1423</v>
      </c>
      <c r="AF12">
        <v>20</v>
      </c>
      <c r="AN12">
        <v>408</v>
      </c>
      <c r="AO12">
        <v>425</v>
      </c>
      <c r="AP12">
        <v>528</v>
      </c>
      <c r="AQ12">
        <v>474</v>
      </c>
      <c r="AT12">
        <f>(($AO$12-$AN$12)/($AN$13-$AN$12))</f>
        <v>0.45945945945945948</v>
      </c>
      <c r="AU12">
        <f>(($AP$12-$AN$14)/($AN$15-$AN$14))</f>
        <v>0.93478260869565222</v>
      </c>
      <c r="AV12">
        <f>(($AQ$12-$AN$13)/($AN$14-$AN$13))</f>
        <v>0.72499999999999998</v>
      </c>
      <c r="AW12">
        <f>(($AN$13-$AO$12)/($AO$13-$AO$12))</f>
        <v>0.52631578947368418</v>
      </c>
      <c r="AX12">
        <f>(($AP$12-$AO$14)/($AO$15-$AO$14))</f>
        <v>0.5625</v>
      </c>
      <c r="AY12">
        <f>(($AQ$12-$AO$13)/($AO$14-$AO$13))</f>
        <v>0.28947368421052633</v>
      </c>
      <c r="AZ12">
        <f>(($AN$14-$AP$11)/($AP$12-$AP$11))</f>
        <v>0.14000000000000001</v>
      </c>
      <c r="BA12">
        <f>(($AO$13-$AP$10)/($AP$11-$AP$10))</f>
        <v>0.6428571428571429</v>
      </c>
      <c r="BB12">
        <f>(($AQ$13-$AP$11)/($AP$12-$AP$11))</f>
        <v>0.56000000000000005</v>
      </c>
      <c r="BC12">
        <f>(($AN$13-$AQ$10)/($AQ$11-$AQ$10))</f>
        <v>0.73170731707317072</v>
      </c>
      <c r="BD12">
        <f>(($AO$13-$AQ$11)/($AQ$12-$AQ$11))</f>
        <v>0.3888888888888889</v>
      </c>
      <c r="BE12">
        <f>(($AP$12-$AQ$13)/($AQ$14-$AQ$13))</f>
        <v>0.5</v>
      </c>
      <c r="BG12">
        <v>2</v>
      </c>
      <c r="BH12">
        <v>125</v>
      </c>
      <c r="BI12">
        <f>($BH$16-$BH$13)/200</f>
        <v>0.115</v>
      </c>
      <c r="BQ12">
        <f>(($AO$12-$AN$12)/($AN$13-$AN$12))</f>
        <v>0.45945945945945948</v>
      </c>
      <c r="BR12">
        <f>1-(($AP$12-$AN$14)/($AN$15-$AN$14))</f>
        <v>6.5217391304347783E-2</v>
      </c>
      <c r="BS12">
        <f>1-(($AQ$12-$AN$13)/($AN$14-$AN$13))</f>
        <v>0.27500000000000002</v>
      </c>
      <c r="BT12">
        <f>1-(($AN$13-$AO$12)/($AO$13-$AO$12))</f>
        <v>0.47368421052631582</v>
      </c>
      <c r="BU12">
        <f>1-(($AP$12-$AO$14)/($AO$15-$AO$14))</f>
        <v>0.4375</v>
      </c>
      <c r="BV12">
        <f>(($AQ$12-$AO$13)/($AO$14-$AO$13))</f>
        <v>0.28947368421052633</v>
      </c>
      <c r="BW12">
        <f>(($AN$14-$AP$11)/($AP$12-$AP$11))</f>
        <v>0.14000000000000001</v>
      </c>
      <c r="BX12">
        <f>1-(($AO$13-$AP$10)/($AP$11-$AP$10))</f>
        <v>0.3571428571428571</v>
      </c>
      <c r="BY12">
        <f>1-(($AQ$13-$AP$11)/($AP$12-$AP$11))</f>
        <v>0.43999999999999995</v>
      </c>
      <c r="BZ12">
        <f>1-(($AN$13-$AQ$10)/($AQ$11-$AQ$10))</f>
        <v>0.26829268292682928</v>
      </c>
      <c r="CA12">
        <f>(($AO$13-$AQ$11)/($AQ$12-$AQ$11))</f>
        <v>0.3888888888888889</v>
      </c>
      <c r="CB12">
        <f>(($AP$12-$AQ$13)/($AQ$14-$AQ$13))</f>
        <v>0.5</v>
      </c>
    </row>
    <row r="13" spans="1:80" x14ac:dyDescent="0.25">
      <c r="A13">
        <v>36</v>
      </c>
      <c r="B13">
        <v>238.32211799999999</v>
      </c>
      <c r="C13" s="2">
        <v>1</v>
      </c>
      <c r="P13">
        <v>1</v>
      </c>
      <c r="Q13" t="str">
        <f>CONCATENATE(C13,E13,G13,I13)</f>
        <v>1</v>
      </c>
      <c r="R13">
        <v>1</v>
      </c>
      <c r="X13" t="s">
        <v>285</v>
      </c>
      <c r="Y13">
        <v>4231</v>
      </c>
      <c r="AF13" t="s">
        <v>256</v>
      </c>
      <c r="AN13">
        <v>445</v>
      </c>
      <c r="AO13">
        <v>463</v>
      </c>
      <c r="AP13">
        <v>575</v>
      </c>
      <c r="AQ13">
        <v>506</v>
      </c>
      <c r="AT13">
        <f>(($AO$13-$AN$13)/($AN$14-$AN$13))</f>
        <v>0.45</v>
      </c>
      <c r="AU13">
        <f>(($AP$13-$AN$16)/($AN$17-$AN$16))</f>
        <v>0.18181818181818182</v>
      </c>
      <c r="AV13">
        <f>(($AQ$13-$AN$14)/($AN$15-$AN$14))</f>
        <v>0.45652173913043476</v>
      </c>
      <c r="AW13">
        <f>(($AN$14-$AO$13)/($AO$14-$AO$13))</f>
        <v>0.57894736842105265</v>
      </c>
      <c r="AX13">
        <f>(($AP$13-$AO$15)/($AO$16-$AO$15))</f>
        <v>0.74285714285714288</v>
      </c>
      <c r="AY13">
        <f>(($AQ$13-$AO$14)/($AO$15-$AO$14))</f>
        <v>0.10416666666666667</v>
      </c>
      <c r="AZ13">
        <f>(($AN$15-$AP$12)/($AP$13-$AP$12))</f>
        <v>6.3829787234042548E-2</v>
      </c>
      <c r="BA13">
        <f>(($AO$14-$AP$11)/($AP$12-$AP$11))</f>
        <v>0.46</v>
      </c>
      <c r="BB13">
        <f>(($AQ$14-$AP$12)/($AP$13-$AP$12))</f>
        <v>0.46808510638297873</v>
      </c>
      <c r="BC13">
        <f>(($AN$14-$AQ$12)/($AQ$13-$AQ$12))</f>
        <v>0.34375</v>
      </c>
      <c r="BD13">
        <f>(($AO$14-$AQ$12)/($AQ$13-$AQ$12))</f>
        <v>0.84375</v>
      </c>
      <c r="BE13">
        <f>(($AP$13-$AQ$14)/($AQ$15-$AQ$14))</f>
        <v>0.51020408163265307</v>
      </c>
      <c r="BG13">
        <v>1</v>
      </c>
      <c r="BH13">
        <v>142</v>
      </c>
      <c r="BI13">
        <f>($BH$17-$BH$14)/200</f>
        <v>0.185</v>
      </c>
      <c r="BQ13">
        <f>(($AO$13-$AN$13)/($AN$14-$AN$13))</f>
        <v>0.45</v>
      </c>
      <c r="BR13">
        <f>(($AP$13-$AN$16)/($AN$17-$AN$16))</f>
        <v>0.18181818181818182</v>
      </c>
      <c r="BS13">
        <f>(($AQ$13-$AN$14)/($AN$15-$AN$14))</f>
        <v>0.45652173913043476</v>
      </c>
      <c r="BT13">
        <f>1-(($AN$14-$AO$13)/($AO$14-$AO$13))</f>
        <v>0.42105263157894735</v>
      </c>
      <c r="BU13">
        <f>1-(($AP$13-$AO$15)/($AO$16-$AO$15))</f>
        <v>0.25714285714285712</v>
      </c>
      <c r="BV13">
        <f>(($AQ$13-$AO$14)/($AO$15-$AO$14))</f>
        <v>0.10416666666666667</v>
      </c>
      <c r="BW13">
        <f>(($AN$15-$AP$12)/($AP$13-$AP$12))</f>
        <v>6.3829787234042548E-2</v>
      </c>
      <c r="BX13">
        <f>(($AO$14-$AP$11)/($AP$12-$AP$11))</f>
        <v>0.46</v>
      </c>
      <c r="BY13">
        <f>(($AQ$14-$AP$12)/($AP$13-$AP$12))</f>
        <v>0.46808510638297873</v>
      </c>
      <c r="BZ13">
        <f>(($AN$14-$AQ$12)/($AQ$13-$AQ$12))</f>
        <v>0.34375</v>
      </c>
      <c r="CA13">
        <f>1-(($AO$14-$AQ$12)/($AQ$13-$AQ$12))</f>
        <v>0.15625</v>
      </c>
      <c r="CB13">
        <f>1-(($AP$13-$AQ$14)/($AQ$15-$AQ$14))</f>
        <v>0.48979591836734693</v>
      </c>
    </row>
    <row r="14" spans="1:80" x14ac:dyDescent="0.25">
      <c r="A14">
        <v>37</v>
      </c>
      <c r="B14">
        <v>238.32211799999999</v>
      </c>
      <c r="C14" s="2">
        <v>1</v>
      </c>
      <c r="P14">
        <v>1</v>
      </c>
      <c r="Q14" t="str">
        <f>CONCATENATE(C14,E14,G14,I14)</f>
        <v>1</v>
      </c>
      <c r="R14" t="s">
        <v>233</v>
      </c>
      <c r="X14" t="s">
        <v>285</v>
      </c>
      <c r="Y14">
        <v>2314</v>
      </c>
      <c r="AF14">
        <v>20</v>
      </c>
      <c r="AN14">
        <v>485</v>
      </c>
      <c r="AO14">
        <v>501</v>
      </c>
      <c r="AP14">
        <v>623</v>
      </c>
      <c r="AQ14">
        <v>550</v>
      </c>
      <c r="AT14">
        <f>(($AO$14-$AN$14)/($AN$15-$AN$14))</f>
        <v>0.34782608695652173</v>
      </c>
      <c r="AU14">
        <f>(($AP$14-$AN$17)/($AN$18-$AN$17))</f>
        <v>0.61764705882352944</v>
      </c>
      <c r="AV14">
        <f>(($AQ$14-$AN$15)/($AN$16-$AN$15))</f>
        <v>0.5</v>
      </c>
      <c r="AW14">
        <f>(($AN$15-$AO$14)/($AO$15-$AO$14))</f>
        <v>0.625</v>
      </c>
      <c r="AX14">
        <f>(($AP$14-$AO$17)/($AO$18-$AO$17))</f>
        <v>6.0606060606060608E-2</v>
      </c>
      <c r="AY14">
        <f>(($AQ$14-$AO$15)/($AO$16-$AO$15))</f>
        <v>2.8571428571428571E-2</v>
      </c>
      <c r="AZ14">
        <f>(($AN$16-$AP$12)/($AP$13-$AP$12))</f>
        <v>0.87234042553191493</v>
      </c>
      <c r="BA14">
        <f>(($AO$15-$AP$12)/($AP$13-$AP$12))</f>
        <v>0.44680851063829785</v>
      </c>
      <c r="BB14">
        <f>(($AQ$15-$AP$13)/($AP$14-$AP$13))</f>
        <v>0.5</v>
      </c>
      <c r="BC14">
        <f>(($AN$15-$AQ$13)/($AQ$14-$AQ$13))</f>
        <v>0.56818181818181823</v>
      </c>
      <c r="BD14">
        <f>(($AO$15-$AQ$13)/($AQ$14-$AQ$13))</f>
        <v>0.97727272727272729</v>
      </c>
      <c r="BE14">
        <f>(($AP$14-$AQ$15)/($AQ$16-$AQ$15))</f>
        <v>0.54545454545454541</v>
      </c>
      <c r="BG14" t="s">
        <v>233</v>
      </c>
      <c r="BH14">
        <v>144</v>
      </c>
      <c r="BI14">
        <f>($BH$18-$BH$15)/200</f>
        <v>0.15</v>
      </c>
      <c r="BQ14">
        <f>(($AO$14-$AN$14)/($AN$15-$AN$14))</f>
        <v>0.34782608695652173</v>
      </c>
      <c r="BR14">
        <f>1-(($AP$14-$AN$17)/($AN$18-$AN$17))</f>
        <v>0.38235294117647056</v>
      </c>
      <c r="BS14">
        <f>(($AQ$14-$AN$15)/($AN$16-$AN$15))</f>
        <v>0.5</v>
      </c>
      <c r="BT14">
        <f>1-(($AN$15-$AO$14)/($AO$15-$AO$14))</f>
        <v>0.375</v>
      </c>
      <c r="BU14">
        <f>(($AP$14-$AO$17)/($AO$18-$AO$17))</f>
        <v>6.0606060606060608E-2</v>
      </c>
      <c r="BV14">
        <f>(($AQ$14-$AO$15)/($AO$16-$AO$15))</f>
        <v>2.8571428571428571E-2</v>
      </c>
      <c r="BW14">
        <f>1-(($AN$16-$AP$12)/($AP$13-$AP$12))</f>
        <v>0.12765957446808507</v>
      </c>
      <c r="BX14">
        <f>(($AO$15-$AP$12)/($AP$13-$AP$12))</f>
        <v>0.44680851063829785</v>
      </c>
      <c r="BY14">
        <f>(($AQ$15-$AP$13)/($AP$14-$AP$13))</f>
        <v>0.5</v>
      </c>
      <c r="BZ14">
        <f>1-(($AN$15-$AQ$13)/($AQ$14-$AQ$13))</f>
        <v>0.43181818181818177</v>
      </c>
      <c r="CA14">
        <f>1-(($AO$15-$AQ$13)/($AQ$14-$AQ$13))</f>
        <v>2.2727272727272707E-2</v>
      </c>
      <c r="CB14">
        <f>1-(($AP$14-$AQ$15)/($AQ$16-$AQ$15))</f>
        <v>0.45454545454545459</v>
      </c>
    </row>
    <row r="15" spans="1:80" x14ac:dyDescent="0.25">
      <c r="A15">
        <v>38</v>
      </c>
      <c r="B15">
        <v>238.32211799999999</v>
      </c>
      <c r="C15" s="2">
        <v>1</v>
      </c>
      <c r="P15">
        <v>1</v>
      </c>
      <c r="Q15" t="str">
        <f>CONCATENATE(C15,E15,G15,I15)</f>
        <v>1</v>
      </c>
      <c r="R15">
        <v>2</v>
      </c>
      <c r="X15" t="s">
        <v>285</v>
      </c>
      <c r="Y15">
        <v>3142</v>
      </c>
      <c r="AF15" t="s">
        <v>257</v>
      </c>
      <c r="AN15">
        <v>531</v>
      </c>
      <c r="AO15">
        <v>549</v>
      </c>
      <c r="AP15">
        <v>669</v>
      </c>
      <c r="AQ15">
        <v>599</v>
      </c>
      <c r="AT15">
        <f>(($AO$15-$AN$15)/($AN$16-$AN$15))</f>
        <v>0.47368421052631576</v>
      </c>
      <c r="AU15">
        <f>(($AP$15-$AN$18)/($AN$19-$AN$18))</f>
        <v>0.82499999999999996</v>
      </c>
      <c r="AV15">
        <f>(($AQ$15-$AN$16)/($AN$17-$AN$16))</f>
        <v>0.90909090909090906</v>
      </c>
      <c r="AW15">
        <f>(($AN$16-$AO$15)/($AO$16-$AO$15))</f>
        <v>0.5714285714285714</v>
      </c>
      <c r="AX15">
        <f>(($AP$15-$AO$18)/($AO$19-$AO$18))</f>
        <v>0.39473684210526316</v>
      </c>
      <c r="AY15">
        <f>(($AQ$15-$AO$16)/($AO$17-$AO$16))</f>
        <v>0.40540540540540543</v>
      </c>
      <c r="AZ15">
        <f>(($AN$17-$AP$13)/($AP$14-$AP$13))</f>
        <v>0.5625</v>
      </c>
      <c r="BA15">
        <f>(($AO$16-$AP$13)/($AP$14-$AP$13))</f>
        <v>0.1875</v>
      </c>
      <c r="BB15">
        <f>(($AQ$16-$AP$14)/($AP$15-$AP$14))</f>
        <v>0.43478260869565216</v>
      </c>
      <c r="BC15">
        <f>(($AN$16-$AQ$14)/($AQ$15-$AQ$14))</f>
        <v>0.38775510204081631</v>
      </c>
      <c r="BD15">
        <f>(($AO$16-$AQ$14)/($AQ$15-$AQ$14))</f>
        <v>0.69387755102040816</v>
      </c>
      <c r="BE15">
        <f>(($AP$15-$AQ$16)/($AQ$17-$AQ$16))</f>
        <v>0.59090909090909094</v>
      </c>
      <c r="BG15">
        <v>2</v>
      </c>
      <c r="BH15">
        <v>157</v>
      </c>
      <c r="BI15">
        <f>($BH$19-$BH$16)/200</f>
        <v>0.21</v>
      </c>
      <c r="BQ15">
        <f>(($AO$15-$AN$15)/($AN$16-$AN$15))</f>
        <v>0.47368421052631576</v>
      </c>
      <c r="BR15">
        <f>1-(($AP$15-$AN$18)/($AN$19-$AN$18))</f>
        <v>0.17500000000000004</v>
      </c>
      <c r="BS15">
        <f>1-(($AQ$15-$AN$16)/($AN$17-$AN$16))</f>
        <v>9.0909090909090939E-2</v>
      </c>
      <c r="BT15">
        <f>1-(($AN$16-$AO$15)/($AO$16-$AO$15))</f>
        <v>0.4285714285714286</v>
      </c>
      <c r="BU15">
        <f>(($AP$15-$AO$18)/($AO$19-$AO$18))</f>
        <v>0.39473684210526316</v>
      </c>
      <c r="BV15">
        <f>(($AQ$15-$AO$16)/($AO$17-$AO$16))</f>
        <v>0.40540540540540543</v>
      </c>
      <c r="BW15">
        <f>1-(($AN$17-$AP$13)/($AP$14-$AP$13))</f>
        <v>0.4375</v>
      </c>
      <c r="BX15">
        <f>(($AO$16-$AP$13)/($AP$14-$AP$13))</f>
        <v>0.1875</v>
      </c>
      <c r="BY15">
        <f>(($AQ$16-$AP$14)/($AP$15-$AP$14))</f>
        <v>0.43478260869565216</v>
      </c>
      <c r="BZ15">
        <f>(($AN$16-$AQ$14)/($AQ$15-$AQ$14))</f>
        <v>0.38775510204081631</v>
      </c>
      <c r="CA15">
        <f>1-(($AO$16-$AQ$14)/($AQ$15-$AQ$14))</f>
        <v>0.30612244897959184</v>
      </c>
      <c r="CB15">
        <f>1-(($AP$15-$AQ$16)/($AQ$17-$AQ$16))</f>
        <v>0.40909090909090906</v>
      </c>
    </row>
    <row r="16" spans="1:80" x14ac:dyDescent="0.25">
      <c r="A16">
        <v>39</v>
      </c>
      <c r="B16">
        <v>238.32211799999999</v>
      </c>
      <c r="C16" s="2">
        <v>1</v>
      </c>
      <c r="P16">
        <v>1</v>
      </c>
      <c r="Q16" t="str">
        <f>CONCATENATE(C16,E16,G16,I16)</f>
        <v>1</v>
      </c>
      <c r="R16" t="s">
        <v>234</v>
      </c>
      <c r="X16" t="s">
        <v>285</v>
      </c>
      <c r="Y16" t="s">
        <v>267</v>
      </c>
      <c r="AF16">
        <v>0.5</v>
      </c>
      <c r="AN16">
        <v>569</v>
      </c>
      <c r="AO16">
        <v>584</v>
      </c>
      <c r="AP16">
        <v>710</v>
      </c>
      <c r="AQ16">
        <v>643</v>
      </c>
      <c r="AT16">
        <f>(($AO$16-$AN$16)/($AN$17-$AN$16))</f>
        <v>0.45454545454545453</v>
      </c>
      <c r="AU16">
        <f>(($AP$16-$AN$19)/($AN$20-$AN$19))</f>
        <v>0.94444444444444442</v>
      </c>
      <c r="AV16">
        <f>(($AQ$16-$AN$18)/($AN$19-$AN$18))</f>
        <v>0.17499999999999999</v>
      </c>
      <c r="AW16">
        <f>(($AN$17-$AO$16)/($AO$17-$AO$16))</f>
        <v>0.48648648648648651</v>
      </c>
      <c r="AX16">
        <f>(($AP$16-$AO$19)/($AO$20-$AO$19))</f>
        <v>0.48648648648648651</v>
      </c>
      <c r="AY16">
        <f>(($AQ$16-$AO$17)/($AO$18-$AO$17))</f>
        <v>0.66666666666666663</v>
      </c>
      <c r="AZ16">
        <f>(($AN$18-$AP$14)/($AP$15-$AP$14))</f>
        <v>0.28260869565217389</v>
      </c>
      <c r="BA16">
        <f>(($AO$17-$AP$13)/($AP$14-$AP$13))</f>
        <v>0.95833333333333337</v>
      </c>
      <c r="BB16">
        <f>(($AQ$17-$AP$15)/($AP$16-$AP$15))</f>
        <v>0.43902439024390244</v>
      </c>
      <c r="BC16">
        <f>(($AN$17-$AQ$15)/($AQ$16-$AQ$15))</f>
        <v>6.8181818181818177E-2</v>
      </c>
      <c r="BD16">
        <f>(($AO$17-$AQ$15)/($AQ$16-$AQ$15))</f>
        <v>0.5</v>
      </c>
      <c r="BE16">
        <f>(($AP$16-$AQ$17)/($AQ$18-$AQ$17))</f>
        <v>0.54761904761904767</v>
      </c>
      <c r="BG16" t="s">
        <v>234</v>
      </c>
      <c r="BH16">
        <v>165</v>
      </c>
      <c r="BI16">
        <f>($BH$20-$BH$17)/200</f>
        <v>0.16500000000000001</v>
      </c>
      <c r="BQ16">
        <f>(($AO$16-$AN$16)/($AN$17-$AN$16))</f>
        <v>0.45454545454545453</v>
      </c>
      <c r="BR16">
        <f>1-(($AP$16-$AN$19)/($AN$20-$AN$19))</f>
        <v>5.555555555555558E-2</v>
      </c>
      <c r="BS16">
        <f>(($AQ$16-$AN$18)/($AN$19-$AN$18))</f>
        <v>0.17499999999999999</v>
      </c>
      <c r="BT16">
        <f>(($AN$17-$AO$16)/($AO$17-$AO$16))</f>
        <v>0.48648648648648651</v>
      </c>
      <c r="BU16">
        <f>(($AP$16-$AO$19)/($AO$20-$AO$19))</f>
        <v>0.48648648648648651</v>
      </c>
      <c r="BV16">
        <f>1-(($AQ$16-$AO$17)/($AO$18-$AO$17))</f>
        <v>0.33333333333333337</v>
      </c>
      <c r="BW16">
        <f>(($AN$18-$AP$14)/($AP$15-$AP$14))</f>
        <v>0.28260869565217389</v>
      </c>
      <c r="BX16">
        <f>1-(($AO$17-$AP$13)/($AP$14-$AP$13))</f>
        <v>4.166666666666663E-2</v>
      </c>
      <c r="BY16">
        <f>(($AQ$17-$AP$15)/($AP$16-$AP$15))</f>
        <v>0.43902439024390244</v>
      </c>
      <c r="BZ16">
        <f>(($AN$17-$AQ$15)/($AQ$16-$AQ$15))</f>
        <v>6.8181818181818177E-2</v>
      </c>
      <c r="CA16">
        <f>(($AO$17-$AQ$15)/($AQ$16-$AQ$15))</f>
        <v>0.5</v>
      </c>
      <c r="CB16">
        <f>1-(($AP$16-$AQ$17)/($AQ$18-$AQ$17))</f>
        <v>0.45238095238095233</v>
      </c>
    </row>
    <row r="17" spans="1:80" x14ac:dyDescent="0.25">
      <c r="A17">
        <v>40</v>
      </c>
      <c r="B17">
        <v>238.32211799999999</v>
      </c>
      <c r="C17" s="2">
        <v>1</v>
      </c>
      <c r="P17">
        <v>1</v>
      </c>
      <c r="Q17" t="str">
        <f>CONCATENATE(C17,E17,G17,I17)</f>
        <v>1</v>
      </c>
      <c r="R17">
        <v>1</v>
      </c>
      <c r="X17" t="s">
        <v>285</v>
      </c>
      <c r="Y17" t="s">
        <v>268</v>
      </c>
      <c r="AB17" t="s">
        <v>285</v>
      </c>
      <c r="AC17" t="str">
        <f>CONCATENATE($R17,$R18,$R19,$R20)</f>
        <v>1423</v>
      </c>
      <c r="AF17" t="s">
        <v>258</v>
      </c>
      <c r="AN17">
        <v>602</v>
      </c>
      <c r="AO17">
        <v>621</v>
      </c>
      <c r="AP17">
        <v>750</v>
      </c>
      <c r="AQ17">
        <v>687</v>
      </c>
      <c r="AT17">
        <f>(($AO$17-$AN$17)/($AN$18-$AN$17))</f>
        <v>0.55882352941176472</v>
      </c>
      <c r="AU17">
        <f>(($AP$17-$AN$20)/($AN$21-$AN$20))</f>
        <v>0.92682926829268297</v>
      </c>
      <c r="AV17">
        <f>(($AQ$17-$AN$19)/($AN$20-$AN$19))</f>
        <v>0.30555555555555558</v>
      </c>
      <c r="AW17">
        <f>(($AN$18-$AO$17)/($AO$18-$AO$17))</f>
        <v>0.45454545454545453</v>
      </c>
      <c r="AX17">
        <f>(($AP$17-$AO$20)/($AO$21-$AO$20))</f>
        <v>0.44680851063829785</v>
      </c>
      <c r="AY17">
        <f>(($AQ$17-$AO$18)/($AO$19-$AO$18))</f>
        <v>0.86842105263157898</v>
      </c>
      <c r="AZ17">
        <f>(($AN$19-$AP$15)/($AP$16-$AP$15))</f>
        <v>0.17073170731707318</v>
      </c>
      <c r="BA17">
        <f>(($AO$18-$AP$14)/($AP$15-$AP$14))</f>
        <v>0.67391304347826086</v>
      </c>
      <c r="BB17">
        <f>(($AQ$18-$AP$16)/($AP$17-$AP$16))</f>
        <v>0.47499999999999998</v>
      </c>
      <c r="BC17">
        <f>(($AN$18-$AQ$15)/($AQ$16-$AQ$15))</f>
        <v>0.84090909090909094</v>
      </c>
      <c r="BD17">
        <f>(($AO$18-$AQ$16)/($AQ$17-$AQ$16))</f>
        <v>0.25</v>
      </c>
      <c r="BE17">
        <f>(($AP$17-$AQ$18)/($AQ$19-$AQ$18))</f>
        <v>0.5</v>
      </c>
      <c r="BG17">
        <v>1</v>
      </c>
      <c r="BH17">
        <v>181</v>
      </c>
      <c r="BI17">
        <f>($BH$21-$BH$18)/200</f>
        <v>0.21</v>
      </c>
      <c r="BQ17">
        <f>1-(($AO$17-$AN$17)/($AN$18-$AN$17))</f>
        <v>0.44117647058823528</v>
      </c>
      <c r="BR17">
        <f>1-(($AP$17-$AN$20)/($AN$21-$AN$20))</f>
        <v>7.3170731707317027E-2</v>
      </c>
      <c r="BS17">
        <f>(($AQ$17-$AN$19)/($AN$20-$AN$19))</f>
        <v>0.30555555555555558</v>
      </c>
      <c r="BT17">
        <f>(($AN$18-$AO$17)/($AO$18-$AO$17))</f>
        <v>0.45454545454545453</v>
      </c>
      <c r="BU17">
        <f>(($AP$17-$AO$20)/($AO$21-$AO$20))</f>
        <v>0.44680851063829785</v>
      </c>
      <c r="BV17">
        <f>1-(($AQ$17-$AO$18)/($AO$19-$AO$18))</f>
        <v>0.13157894736842102</v>
      </c>
      <c r="BW17">
        <f>(($AN$19-$AP$15)/($AP$16-$AP$15))</f>
        <v>0.17073170731707318</v>
      </c>
      <c r="BX17">
        <f>1-(($AO$18-$AP$14)/($AP$15-$AP$14))</f>
        <v>0.32608695652173914</v>
      </c>
      <c r="BY17">
        <f>(($AQ$18-$AP$16)/($AP$17-$AP$16))</f>
        <v>0.47499999999999998</v>
      </c>
      <c r="BZ17">
        <f>1-(($AN$18-$AQ$15)/($AQ$16-$AQ$15))</f>
        <v>0.15909090909090906</v>
      </c>
      <c r="CA17">
        <f>(($AO$18-$AQ$16)/($AQ$17-$AQ$16))</f>
        <v>0.25</v>
      </c>
      <c r="CB17">
        <f>(($AP$17-$AQ$18)/($AQ$19-$AQ$18))</f>
        <v>0.5</v>
      </c>
    </row>
    <row r="18" spans="1:80" x14ac:dyDescent="0.25">
      <c r="A18">
        <v>41</v>
      </c>
      <c r="B18">
        <v>238.32211799999999</v>
      </c>
      <c r="C18" s="2">
        <v>1</v>
      </c>
      <c r="P18">
        <v>1</v>
      </c>
      <c r="Q18" t="str">
        <f>CONCATENATE(C18,E18,G18,I18)</f>
        <v>1</v>
      </c>
      <c r="R18">
        <v>4</v>
      </c>
      <c r="X18" t="s">
        <v>285</v>
      </c>
      <c r="Y18" t="s">
        <v>269</v>
      </c>
      <c r="AF18">
        <v>0.5</v>
      </c>
      <c r="AN18">
        <v>636</v>
      </c>
      <c r="AO18">
        <v>654</v>
      </c>
      <c r="AP18">
        <v>795</v>
      </c>
      <c r="AQ18">
        <v>729</v>
      </c>
      <c r="AT18">
        <f>(($AO$18-$AN$18)/($AN$19-$AN$18))</f>
        <v>0.45</v>
      </c>
      <c r="AV18">
        <f>(($AQ$18-$AN$20)/($AN$21-$AN$20))</f>
        <v>0.41463414634146339</v>
      </c>
      <c r="AW18">
        <f>(($AN$19-$AO$18)/($AO$19-$AO$18))</f>
        <v>0.57894736842105265</v>
      </c>
      <c r="AX18">
        <f>(($AP$18-$AO$21)/($AO$22-$AO$21))</f>
        <v>0.48717948717948717</v>
      </c>
      <c r="AY18">
        <f>(($AQ$18-$AO$20)/($AO$21-$AO$20))</f>
        <v>0</v>
      </c>
      <c r="AZ18">
        <f>(($AN$20-$AP$16)/($AP$17-$AP$16))</f>
        <v>0.05</v>
      </c>
      <c r="BA18">
        <f>(($AO$19-$AP$15)/($AP$16-$AP$15))</f>
        <v>0.56097560975609762</v>
      </c>
      <c r="BB18">
        <f>(($AQ$19-$AP$17)/($AP$18-$AP$17))</f>
        <v>0.46666666666666667</v>
      </c>
      <c r="BC18">
        <f>(($AN$19-$AQ$16)/($AQ$17-$AQ$16))</f>
        <v>0.75</v>
      </c>
      <c r="BD18">
        <f>(($AO$19-$AQ$17)/($AQ$18-$AQ$17))</f>
        <v>0.11904761904761904</v>
      </c>
      <c r="BE18">
        <f>(($AP$18-$AQ$19)/($AQ$20-$AQ$19))</f>
        <v>0.54545454545454541</v>
      </c>
      <c r="BG18">
        <v>4</v>
      </c>
      <c r="BH18">
        <v>187</v>
      </c>
      <c r="BI18">
        <f>($BH$22-$BH$19)/200</f>
        <v>0.155</v>
      </c>
      <c r="BQ18">
        <f>(($AO$18-$AN$18)/($AN$19-$AN$18))</f>
        <v>0.45</v>
      </c>
      <c r="BS18">
        <f>(($AQ$18-$AN$20)/($AN$21-$AN$20))</f>
        <v>0.41463414634146339</v>
      </c>
      <c r="BT18">
        <f>1-(($AN$19-$AO$18)/($AO$19-$AO$18))</f>
        <v>0.42105263157894735</v>
      </c>
      <c r="BU18">
        <f>(($AP$18-$AO$21)/($AO$22-$AO$21))</f>
        <v>0.48717948717948717</v>
      </c>
      <c r="BV18">
        <f>(($AQ$18-$AO$20)/($AO$21-$AO$20))</f>
        <v>0</v>
      </c>
      <c r="BW18">
        <f>(($AN$20-$AP$16)/($AP$17-$AP$16))</f>
        <v>0.05</v>
      </c>
      <c r="BX18">
        <f>1-(($AO$19-$AP$15)/($AP$16-$AP$15))</f>
        <v>0.43902439024390238</v>
      </c>
      <c r="BY18">
        <f>(($AQ$19-$AP$17)/($AP$18-$AP$17))</f>
        <v>0.46666666666666667</v>
      </c>
      <c r="BZ18">
        <f>1-(($AN$19-$AQ$16)/($AQ$17-$AQ$16))</f>
        <v>0.25</v>
      </c>
      <c r="CA18">
        <f>(($AO$19-$AQ$17)/($AQ$18-$AQ$17))</f>
        <v>0.11904761904761904</v>
      </c>
      <c r="CB18">
        <f>1-(($AP$18-$AQ$19)/($AQ$20-$AQ$19))</f>
        <v>0.45454545454545459</v>
      </c>
    </row>
    <row r="19" spans="1:80" x14ac:dyDescent="0.25">
      <c r="A19">
        <v>42</v>
      </c>
      <c r="B19">
        <v>238.32211799999999</v>
      </c>
      <c r="C19" s="2">
        <v>1</v>
      </c>
      <c r="P19">
        <v>1</v>
      </c>
      <c r="Q19" t="str">
        <f>CONCATENATE(C19,E19,G19,I19)</f>
        <v>1</v>
      </c>
      <c r="R19">
        <v>2</v>
      </c>
      <c r="X19" t="s">
        <v>285</v>
      </c>
      <c r="Y19" t="s">
        <v>270</v>
      </c>
      <c r="AF19" t="s">
        <v>259</v>
      </c>
      <c r="AG19" t="s">
        <v>260</v>
      </c>
      <c r="AN19">
        <v>676</v>
      </c>
      <c r="AO19">
        <v>692</v>
      </c>
      <c r="AP19">
        <v>889</v>
      </c>
      <c r="AQ19">
        <v>771</v>
      </c>
      <c r="AT19">
        <f>(($AO$19-$AN$19)/($AN$20-$AN$19))</f>
        <v>0.44444444444444442</v>
      </c>
      <c r="AV19">
        <f>(($AQ$19-$AN$21)/($AN$22-$AN$21))</f>
        <v>0.42857142857142855</v>
      </c>
      <c r="AW19">
        <f>(($AN$20-$AO$19)/($AO$20-$AO$19))</f>
        <v>0.54054054054054057</v>
      </c>
      <c r="AY19">
        <f>(($AQ$19-$AO$20)/($AO$21-$AO$20))</f>
        <v>0.8936170212765957</v>
      </c>
      <c r="AZ19">
        <f>(($AN$21-$AP$17)/($AP$18-$AP$17))</f>
        <v>6.6666666666666666E-2</v>
      </c>
      <c r="BA19">
        <f>(($AO$20-$AP$16)/($AP$17-$AP$16))</f>
        <v>0.47499999999999998</v>
      </c>
      <c r="BC19">
        <f>(($AN$20-$AQ$17)/($AQ$18-$AQ$17))</f>
        <v>0.59523809523809523</v>
      </c>
      <c r="BD19">
        <f>(($AO$20-$AQ$18)/($AQ$19-$AQ$18))</f>
        <v>0</v>
      </c>
      <c r="BG19">
        <v>2</v>
      </c>
      <c r="BH19">
        <v>207</v>
      </c>
      <c r="BI19">
        <f>($BH$23-$BH$20)/200</f>
        <v>0.16</v>
      </c>
      <c r="BQ19">
        <f>(($AO$19-$AN$19)/($AN$20-$AN$19))</f>
        <v>0.44444444444444442</v>
      </c>
      <c r="BS19">
        <f>(($AQ$19-$AN$21)/($AN$22-$AN$21))</f>
        <v>0.42857142857142855</v>
      </c>
      <c r="BT19">
        <f>1-(($AN$20-$AO$19)/($AO$20-$AO$19))</f>
        <v>0.45945945945945943</v>
      </c>
      <c r="BV19">
        <f>1-(($AQ$19-$AO$20)/($AO$21-$AO$20))</f>
        <v>0.1063829787234043</v>
      </c>
      <c r="BW19">
        <f>(($AN$21-$AP$17)/($AP$18-$AP$17))</f>
        <v>6.6666666666666666E-2</v>
      </c>
      <c r="BX19">
        <f>(($AO$20-$AP$16)/($AP$17-$AP$16))</f>
        <v>0.47499999999999998</v>
      </c>
      <c r="BZ19">
        <f>1-(($AN$20-$AQ$17)/($AQ$18-$AQ$17))</f>
        <v>0.40476190476190477</v>
      </c>
      <c r="CA19">
        <f>(($AO$20-$AQ$18)/($AQ$19-$AQ$18))</f>
        <v>0</v>
      </c>
    </row>
    <row r="20" spans="1:80" x14ac:dyDescent="0.25">
      <c r="A20">
        <v>43</v>
      </c>
      <c r="B20">
        <v>238.32211799999999</v>
      </c>
      <c r="C20" s="2">
        <v>1</v>
      </c>
      <c r="P20">
        <v>1</v>
      </c>
      <c r="Q20" t="str">
        <f>CONCATENATE(C20,E20,G20,I20)</f>
        <v>1</v>
      </c>
      <c r="R20">
        <v>3</v>
      </c>
      <c r="X20" t="s">
        <v>285</v>
      </c>
      <c r="Y20">
        <v>1423</v>
      </c>
      <c r="AF20">
        <v>61.111111111111114</v>
      </c>
      <c r="AG20">
        <v>22</v>
      </c>
      <c r="AN20">
        <v>712</v>
      </c>
      <c r="AO20">
        <v>729</v>
      </c>
      <c r="AP20">
        <v>947</v>
      </c>
      <c r="AQ20">
        <v>815</v>
      </c>
      <c r="AT20">
        <f>(($AO$20-$AN$20)/($AN$21-$AN$20))</f>
        <v>0.41463414634146339</v>
      </c>
      <c r="AW20">
        <f>(($AN$21-$AO$20)/($AO$21-$AO$20))</f>
        <v>0.51063829787234039</v>
      </c>
      <c r="BA20">
        <f>(($AO$21-$AP$17)/($AP$18-$AP$17))</f>
        <v>0.57777777777777772</v>
      </c>
      <c r="BC20">
        <f>(($AN$21-$AQ$18)/($AQ$19-$AQ$18))</f>
        <v>0.5714285714285714</v>
      </c>
      <c r="BD20">
        <f>(($AO$21-$AQ$19)/($AQ$20-$AQ$19))</f>
        <v>0.11363636363636363</v>
      </c>
      <c r="BG20">
        <v>3</v>
      </c>
      <c r="BH20">
        <v>214</v>
      </c>
      <c r="BI20">
        <f>($BH$24-$BH$21)/200</f>
        <v>0.16</v>
      </c>
      <c r="BQ20">
        <f>(($AO$20-$AN$20)/($AN$21-$AN$20))</f>
        <v>0.41463414634146339</v>
      </c>
      <c r="BT20">
        <f>1-(($AN$21-$AO$20)/($AO$21-$AO$20))</f>
        <v>0.48936170212765961</v>
      </c>
      <c r="BX20">
        <f>1-(($AO$21-$AP$17)/($AP$18-$AP$17))</f>
        <v>0.42222222222222228</v>
      </c>
      <c r="BZ20">
        <f>1-(($AN$21-$AQ$18)/($AQ$19-$AQ$18))</f>
        <v>0.4285714285714286</v>
      </c>
      <c r="CA20">
        <f>(($AO$21-$AQ$19)/($AQ$20-$AQ$19))</f>
        <v>0.11363636363636363</v>
      </c>
    </row>
    <row r="21" spans="1:80" x14ac:dyDescent="0.25">
      <c r="A21">
        <v>44</v>
      </c>
      <c r="B21">
        <v>238.32211799999999</v>
      </c>
      <c r="C21" s="2">
        <v>1</v>
      </c>
      <c r="P21">
        <v>1</v>
      </c>
      <c r="Q21" t="str">
        <f>CONCATENATE(C21,E21,G21,I21)</f>
        <v>1</v>
      </c>
      <c r="R21">
        <v>1</v>
      </c>
      <c r="X21" t="s">
        <v>285</v>
      </c>
      <c r="Y21">
        <v>4231</v>
      </c>
      <c r="AF21">
        <v>33.333333333333329</v>
      </c>
      <c r="AG21">
        <v>11</v>
      </c>
      <c r="AN21">
        <v>753</v>
      </c>
      <c r="AO21">
        <v>776</v>
      </c>
      <c r="AP21">
        <v>992</v>
      </c>
      <c r="AQ21">
        <v>861</v>
      </c>
      <c r="AT21">
        <f>(($AO$21-$AN$21)/($AN$22-$AN$21))</f>
        <v>0.54761904761904767</v>
      </c>
      <c r="AW21">
        <f>(($AN$22-$AO$21)/($AO$22-$AO$21))</f>
        <v>0.48717948717948717</v>
      </c>
      <c r="BC21">
        <f>(($AN$22-$AQ$19)/($AQ$20-$AQ$19))</f>
        <v>0.54545454545454541</v>
      </c>
      <c r="BG21">
        <v>1</v>
      </c>
      <c r="BH21">
        <v>229</v>
      </c>
      <c r="BI21">
        <f>($BH$25-$BH$22)/200</f>
        <v>0.13</v>
      </c>
      <c r="BQ21">
        <f>1-(($AO$21-$AN$21)/($AN$22-$AN$21))</f>
        <v>0.45238095238095233</v>
      </c>
      <c r="BT21">
        <f>(($AN$22-$AO$21)/($AO$22-$AO$21))</f>
        <v>0.48717948717948717</v>
      </c>
      <c r="BZ21">
        <f>1-(($AN$22-$AQ$19)/($AQ$20-$AQ$19))</f>
        <v>0.45454545454545459</v>
      </c>
    </row>
    <row r="22" spans="1:80" x14ac:dyDescent="0.25">
      <c r="A22">
        <v>45</v>
      </c>
      <c r="B22">
        <v>238.32211799999999</v>
      </c>
      <c r="C22" s="2">
        <v>1</v>
      </c>
      <c r="P22">
        <v>1</v>
      </c>
      <c r="Q22" t="str">
        <f>CONCATENATE(C22,E22,G22,I22)</f>
        <v>1</v>
      </c>
      <c r="R22">
        <v>4</v>
      </c>
      <c r="X22" t="s">
        <v>285</v>
      </c>
      <c r="Y22">
        <v>2314</v>
      </c>
      <c r="AF22">
        <v>25.925925925925924</v>
      </c>
      <c r="AG22">
        <v>7</v>
      </c>
      <c r="AN22">
        <v>795</v>
      </c>
      <c r="AO22">
        <v>815</v>
      </c>
      <c r="AP22">
        <v>1035</v>
      </c>
      <c r="AQ22">
        <v>921</v>
      </c>
      <c r="BG22">
        <v>4</v>
      </c>
      <c r="BH22">
        <v>238</v>
      </c>
      <c r="BI22">
        <f>($BH$26-$BH$23)/200</f>
        <v>0.16500000000000001</v>
      </c>
    </row>
    <row r="23" spans="1:80" x14ac:dyDescent="0.25">
      <c r="A23">
        <v>46</v>
      </c>
      <c r="B23">
        <v>238.32211799999999</v>
      </c>
      <c r="C23" s="2">
        <v>1</v>
      </c>
      <c r="P23">
        <v>1</v>
      </c>
      <c r="Q23" t="str">
        <f>CONCATENATE(C23,E23,G23,I23)</f>
        <v>1</v>
      </c>
      <c r="R23">
        <v>2</v>
      </c>
      <c r="X23" t="s">
        <v>285</v>
      </c>
      <c r="Y23">
        <v>3142</v>
      </c>
      <c r="AN23">
        <v>838</v>
      </c>
      <c r="AO23">
        <v>858</v>
      </c>
      <c r="AP23">
        <v>1078</v>
      </c>
      <c r="AQ23">
        <v>968</v>
      </c>
      <c r="BG23">
        <v>2</v>
      </c>
      <c r="BH23">
        <v>246</v>
      </c>
      <c r="BI23">
        <f>($BH$27-$BH$24)/200</f>
        <v>9.5000000000000001E-2</v>
      </c>
    </row>
    <row r="24" spans="1:80" x14ac:dyDescent="0.25">
      <c r="A24">
        <v>47</v>
      </c>
      <c r="B24">
        <v>238.32211799999999</v>
      </c>
      <c r="C24" s="2">
        <v>1</v>
      </c>
      <c r="D24">
        <v>236.041076</v>
      </c>
      <c r="E24" s="3">
        <v>2</v>
      </c>
      <c r="P24">
        <v>2</v>
      </c>
      <c r="Q24" t="str">
        <f>CONCATENATE(C24,E24,G24,I24)</f>
        <v>12</v>
      </c>
      <c r="R24" t="s">
        <v>234</v>
      </c>
      <c r="X24" t="s">
        <v>282</v>
      </c>
      <c r="Y24" t="s">
        <v>271</v>
      </c>
      <c r="AN24">
        <v>879</v>
      </c>
      <c r="AO24">
        <v>899</v>
      </c>
      <c r="AP24">
        <v>1123</v>
      </c>
      <c r="AQ24">
        <v>1013</v>
      </c>
      <c r="AT24">
        <f>(($AO$23-$AN$23)/($AN$24-$AN$23))</f>
        <v>0.48780487804878048</v>
      </c>
      <c r="AU24">
        <f>(($AP$19-$AN$24)/($AN$25-$AN$24))</f>
        <v>0.25641025641025639</v>
      </c>
      <c r="AV24">
        <f>(($AQ$21-$AN$23)/($AN$24-$AN$23))</f>
        <v>0.56097560975609762</v>
      </c>
      <c r="AW24">
        <f>(($AN$24-$AO$23)/($AO$24-$AO$23))</f>
        <v>0.51219512195121952</v>
      </c>
      <c r="AX24">
        <f>(($AP$19-$AO$23)/($AO$24-$AO$23))</f>
        <v>0.75609756097560976</v>
      </c>
      <c r="AY24">
        <f>(($AQ$21-$AO$23)/($AO$24-$AO$23))</f>
        <v>7.3170731707317069E-2</v>
      </c>
      <c r="AZ24">
        <f>(($AN$25-$AP$19)/($AP$20-$AP$19))</f>
        <v>0.5</v>
      </c>
      <c r="BA24">
        <f>(($AO$24-$AP$19)/($AP$20-$AP$19))</f>
        <v>0.17241379310344829</v>
      </c>
      <c r="BB24">
        <f>(($AQ$22-$AP$19)/($AP$20-$AP$19))</f>
        <v>0.55172413793103448</v>
      </c>
      <c r="BC24">
        <f>(($AN$24-$AQ$21)/($AQ$22-$AQ$21))</f>
        <v>0.3</v>
      </c>
      <c r="BD24">
        <f>(($AO$24-$AQ$21)/($AQ$22-$AQ$21))</f>
        <v>0.6333333333333333</v>
      </c>
      <c r="BE24">
        <f>(($AP$19-$AQ$21)/($AQ$22-$AQ$21))</f>
        <v>0.46666666666666667</v>
      </c>
      <c r="BG24" t="s">
        <v>234</v>
      </c>
      <c r="BH24">
        <v>261</v>
      </c>
      <c r="BI24">
        <f>($BH$28-$BH$25)/200</f>
        <v>0.17</v>
      </c>
      <c r="BQ24">
        <f>(($AO$23-$AN$23)/($AN$24-$AN$23))</f>
        <v>0.48780487804878048</v>
      </c>
      <c r="BR24">
        <f>(($AP$19-$AN$24)/($AN$25-$AN$24))</f>
        <v>0.25641025641025639</v>
      </c>
      <c r="BS24">
        <f>1-(($AQ$21-$AN$23)/($AN$24-$AN$23))</f>
        <v>0.43902439024390238</v>
      </c>
      <c r="BT24">
        <f>1-(($AN$24-$AO$23)/($AO$24-$AO$23))</f>
        <v>0.48780487804878048</v>
      </c>
      <c r="BU24">
        <f>1-(($AP$19-$AO$23)/($AO$24-$AO$23))</f>
        <v>0.24390243902439024</v>
      </c>
      <c r="BV24">
        <f>(($AQ$21-$AO$23)/($AO$24-$AO$23))</f>
        <v>7.3170731707317069E-2</v>
      </c>
      <c r="BW24">
        <f>(($AN$25-$AP$19)/($AP$20-$AP$19))</f>
        <v>0.5</v>
      </c>
      <c r="BX24">
        <f>(($AO$24-$AP$19)/($AP$20-$AP$19))</f>
        <v>0.17241379310344829</v>
      </c>
      <c r="BY24">
        <f>1-(($AQ$22-$AP$19)/($AP$20-$AP$19))</f>
        <v>0.44827586206896552</v>
      </c>
      <c r="BZ24">
        <f>(($AN$24-$AQ$21)/($AQ$22-$AQ$21))</f>
        <v>0.3</v>
      </c>
      <c r="CA24">
        <f>1-(($AO$24-$AQ$21)/($AQ$22-$AQ$21))</f>
        <v>0.3666666666666667</v>
      </c>
      <c r="CB24">
        <f>(($AP$19-$AQ$21)/($AQ$22-$AQ$21))</f>
        <v>0.46666666666666667</v>
      </c>
    </row>
    <row r="25" spans="1:80" x14ac:dyDescent="0.25">
      <c r="A25">
        <v>48</v>
      </c>
      <c r="B25">
        <v>238.32211799999999</v>
      </c>
      <c r="C25" s="2">
        <v>1</v>
      </c>
      <c r="D25">
        <v>236.00246300000001</v>
      </c>
      <c r="E25" s="3">
        <v>2</v>
      </c>
      <c r="P25">
        <v>2</v>
      </c>
      <c r="Q25" t="str">
        <f>CONCATENATE(C25,E25,G25,I25)</f>
        <v>12</v>
      </c>
      <c r="R25">
        <v>1</v>
      </c>
      <c r="X25" t="s">
        <v>286</v>
      </c>
      <c r="Y25">
        <v>4213</v>
      </c>
      <c r="AN25">
        <v>918</v>
      </c>
      <c r="AO25">
        <v>943</v>
      </c>
      <c r="AP25">
        <v>1176</v>
      </c>
      <c r="AQ25">
        <v>1057</v>
      </c>
      <c r="AT25">
        <f>(($AO$24-$AN$24)/($AN$25-$AN$24))</f>
        <v>0.51282051282051277</v>
      </c>
      <c r="AU25">
        <f>(($AP$20-$AN$25)/($AN$26-$AN$25))</f>
        <v>0.63043478260869568</v>
      </c>
      <c r="AV25">
        <f>(($AQ$22-$AN$25)/($AN$26-$AN$25))</f>
        <v>6.5217391304347824E-2</v>
      </c>
      <c r="AW25">
        <f>(($AN$25-$AO$24)/($AO$25-$AO$24))</f>
        <v>0.43181818181818182</v>
      </c>
      <c r="AX25">
        <f>(($AP$20-$AO$25)/($AO$26-$AO$25))</f>
        <v>0.1</v>
      </c>
      <c r="AY25">
        <f>(($AQ$22-$AO$24)/($AO$25-$AO$24))</f>
        <v>0.5</v>
      </c>
      <c r="AZ25">
        <f>(($AN$26-$AP$20)/($AP$21-$AP$20))</f>
        <v>0.37777777777777777</v>
      </c>
      <c r="BA25">
        <f>(($AO$25-$AP$19)/($AP$20-$AP$19))</f>
        <v>0.93103448275862066</v>
      </c>
      <c r="BB25">
        <f>(($AQ$23-$AP$20)/($AP$21-$AP$20))</f>
        <v>0.46666666666666667</v>
      </c>
      <c r="BC25">
        <f>(($AN$25-$AQ$21)/($AQ$22-$AQ$21))</f>
        <v>0.95</v>
      </c>
      <c r="BD25">
        <f>(($AO$25-$AQ$22)/($AQ$23-$AQ$22))</f>
        <v>0.46808510638297873</v>
      </c>
      <c r="BE25">
        <f>(($AP$20-$AQ$22)/($AQ$23-$AQ$22))</f>
        <v>0.55319148936170215</v>
      </c>
      <c r="BG25">
        <v>1</v>
      </c>
      <c r="BH25">
        <v>264</v>
      </c>
      <c r="BI25">
        <f>($BH$29-$BH$26)/200</f>
        <v>0.115</v>
      </c>
      <c r="BQ25">
        <f>1-(($AO$24-$AN$24)/($AN$25-$AN$24))</f>
        <v>0.48717948717948723</v>
      </c>
      <c r="BR25">
        <f>1-(($AP$20-$AN$25)/($AN$26-$AN$25))</f>
        <v>0.36956521739130432</v>
      </c>
      <c r="BS25">
        <f>(($AQ$22-$AN$25)/($AN$26-$AN$25))</f>
        <v>6.5217391304347824E-2</v>
      </c>
      <c r="BT25">
        <f>(($AN$25-$AO$24)/($AO$25-$AO$24))</f>
        <v>0.43181818181818182</v>
      </c>
      <c r="BU25">
        <f>(($AP$20-$AO$25)/($AO$26-$AO$25))</f>
        <v>0.1</v>
      </c>
      <c r="BV25">
        <f>(($AQ$22-$AO$24)/($AO$25-$AO$24))</f>
        <v>0.5</v>
      </c>
      <c r="BW25">
        <f>(($AN$26-$AP$20)/($AP$21-$AP$20))</f>
        <v>0.37777777777777777</v>
      </c>
      <c r="BX25">
        <f>1-(($AO$25-$AP$19)/($AP$20-$AP$19))</f>
        <v>6.8965517241379337E-2</v>
      </c>
      <c r="BY25">
        <f>(($AQ$23-$AP$20)/($AP$21-$AP$20))</f>
        <v>0.46666666666666667</v>
      </c>
      <c r="BZ25">
        <f>1-(($AN$25-$AQ$21)/($AQ$22-$AQ$21))</f>
        <v>5.0000000000000044E-2</v>
      </c>
      <c r="CA25">
        <f>(($AO$25-$AQ$22)/($AQ$23-$AQ$22))</f>
        <v>0.46808510638297873</v>
      </c>
      <c r="CB25">
        <f>1-(($AP$20-$AQ$22)/($AQ$23-$AQ$22))</f>
        <v>0.44680851063829785</v>
      </c>
    </row>
    <row r="26" spans="1:80" x14ac:dyDescent="0.25">
      <c r="A26">
        <v>49</v>
      </c>
      <c r="B26">
        <v>238.32211799999999</v>
      </c>
      <c r="C26" s="2">
        <v>1</v>
      </c>
      <c r="D26">
        <v>236.00246300000001</v>
      </c>
      <c r="E26" s="3">
        <v>2</v>
      </c>
      <c r="P26">
        <v>2</v>
      </c>
      <c r="Q26" t="str">
        <f>CONCATENATE(C26,E26,G26,I26)</f>
        <v>12</v>
      </c>
      <c r="R26">
        <v>4</v>
      </c>
      <c r="X26" t="s">
        <v>282</v>
      </c>
      <c r="Y26">
        <v>2132</v>
      </c>
      <c r="AN26">
        <v>964</v>
      </c>
      <c r="AO26">
        <v>983</v>
      </c>
      <c r="AP26">
        <v>1224</v>
      </c>
      <c r="AQ26">
        <v>1104</v>
      </c>
      <c r="AT26">
        <f>(($AO$25-$AN$25)/($AN$26-$AN$25))</f>
        <v>0.54347826086956519</v>
      </c>
      <c r="AU26">
        <f>(($AP$21-$AN$26)/($AN$27-$AN$26))</f>
        <v>0.65116279069767447</v>
      </c>
      <c r="AV26">
        <f>(($AQ$23-$AN$26)/($AN$27-$AN$26))</f>
        <v>9.3023255813953487E-2</v>
      </c>
      <c r="AW26">
        <f>(($AN$26-$AO$25)/($AO$26-$AO$25))</f>
        <v>0.52500000000000002</v>
      </c>
      <c r="AX26">
        <f>(($AP$21-$AO$26)/($AO$27-$AO$26))</f>
        <v>0.19565217391304349</v>
      </c>
      <c r="AY26">
        <f>(($AQ$23-$AO$25)/($AO$26-$AO$25))</f>
        <v>0.625</v>
      </c>
      <c r="AZ26">
        <f>(($AN$27-$AP$21)/($AP$22-$AP$21))</f>
        <v>0.34883720930232559</v>
      </c>
      <c r="BA26">
        <f>(($AO$26-$AP$20)/($AP$21-$AP$20))</f>
        <v>0.8</v>
      </c>
      <c r="BB26">
        <f>(($AQ$24-$AP$21)/($AP$22-$AP$21))</f>
        <v>0.48837209302325579</v>
      </c>
      <c r="BC26">
        <f>(($AN$26-$AQ$22)/($AQ$23-$AQ$22))</f>
        <v>0.91489361702127658</v>
      </c>
      <c r="BD26">
        <f>(($AO$26-$AQ$23)/($AQ$24-$AQ$23))</f>
        <v>0.33333333333333331</v>
      </c>
      <c r="BE26">
        <f>(($AP$21-$AQ$23)/($AQ$24-$AQ$23))</f>
        <v>0.53333333333333333</v>
      </c>
      <c r="BG26">
        <v>4</v>
      </c>
      <c r="BH26">
        <v>279</v>
      </c>
      <c r="BI26">
        <f>($BH$30-$BH$27)/200</f>
        <v>0.18</v>
      </c>
      <c r="BQ26">
        <f>1-(($AO$25-$AN$25)/($AN$26-$AN$25))</f>
        <v>0.45652173913043481</v>
      </c>
      <c r="BR26">
        <f>1-(($AP$21-$AN$26)/($AN$27-$AN$26))</f>
        <v>0.34883720930232553</v>
      </c>
      <c r="BS26">
        <f>(($AQ$23-$AN$26)/($AN$27-$AN$26))</f>
        <v>9.3023255813953487E-2</v>
      </c>
      <c r="BT26">
        <f>1-(($AN$26-$AO$25)/($AO$26-$AO$25))</f>
        <v>0.47499999999999998</v>
      </c>
      <c r="BU26">
        <f>(($AP$21-$AO$26)/($AO$27-$AO$26))</f>
        <v>0.19565217391304349</v>
      </c>
      <c r="BV26">
        <f>1-(($AQ$23-$AO$25)/($AO$26-$AO$25))</f>
        <v>0.375</v>
      </c>
      <c r="BW26">
        <f>(($AN$27-$AP$21)/($AP$22-$AP$21))</f>
        <v>0.34883720930232559</v>
      </c>
      <c r="BX26">
        <f>1-(($AO$26-$AP$20)/($AP$21-$AP$20))</f>
        <v>0.19999999999999996</v>
      </c>
      <c r="BY26">
        <f>(($AQ$24-$AP$21)/($AP$22-$AP$21))</f>
        <v>0.48837209302325579</v>
      </c>
      <c r="BZ26">
        <f>1-(($AN$26-$AQ$22)/($AQ$23-$AQ$22))</f>
        <v>8.5106382978723416E-2</v>
      </c>
      <c r="CA26">
        <f>(($AO$26-$AQ$23)/($AQ$24-$AQ$23))</f>
        <v>0.33333333333333331</v>
      </c>
      <c r="CB26">
        <f>1-(($AP$21-$AQ$23)/($AQ$24-$AQ$23))</f>
        <v>0.46666666666666667</v>
      </c>
    </row>
    <row r="27" spans="1:80" x14ac:dyDescent="0.25">
      <c r="A27">
        <v>50</v>
      </c>
      <c r="B27">
        <v>238.32211799999999</v>
      </c>
      <c r="C27" s="2">
        <v>1</v>
      </c>
      <c r="D27">
        <v>236.00246300000001</v>
      </c>
      <c r="E27" s="3">
        <v>2</v>
      </c>
      <c r="P27">
        <v>2</v>
      </c>
      <c r="Q27" t="str">
        <f>CONCATENATE(C27,E27,G27,I27)</f>
        <v>12</v>
      </c>
      <c r="R27">
        <v>2</v>
      </c>
      <c r="X27" t="s">
        <v>283</v>
      </c>
      <c r="Y27">
        <v>1324</v>
      </c>
      <c r="AN27">
        <v>1007</v>
      </c>
      <c r="AO27">
        <v>1029</v>
      </c>
      <c r="AP27">
        <v>1263</v>
      </c>
      <c r="AQ27">
        <v>1149</v>
      </c>
      <c r="AT27">
        <f>(($AO$26-$AN$26)/($AN$27-$AN$26))</f>
        <v>0.44186046511627908</v>
      </c>
      <c r="AU27">
        <f>(($AP$22-$AN$27)/($AN$28-$AN$27))</f>
        <v>0.66666666666666663</v>
      </c>
      <c r="AV27">
        <f>(($AQ$24-$AN$27)/($AN$28-$AN$27))</f>
        <v>0.14285714285714285</v>
      </c>
      <c r="AW27">
        <f>(($AN$27-$AO$26)/($AO$27-$AO$26))</f>
        <v>0.52173913043478259</v>
      </c>
      <c r="AX27">
        <f>(($AP$22-$AO$27)/($AO$28-$AO$27))</f>
        <v>0.15789473684210525</v>
      </c>
      <c r="AY27">
        <f>(($AQ$24-$AO$26)/($AO$27-$AO$26))</f>
        <v>0.65217391304347827</v>
      </c>
      <c r="AZ27">
        <f>(($AN$28-$AP$22)/($AP$23-$AP$22))</f>
        <v>0.32558139534883723</v>
      </c>
      <c r="BA27">
        <f>(($AO$27-$AP$21)/($AP$22-$AP$21))</f>
        <v>0.86046511627906974</v>
      </c>
      <c r="BB27">
        <f>(($AQ$25-$AP$22)/($AP$23-$AP$22))</f>
        <v>0.51162790697674421</v>
      </c>
      <c r="BC27">
        <f>(($AN$27-$AQ$23)/($AQ$24-$AQ$23))</f>
        <v>0.8666666666666667</v>
      </c>
      <c r="BD27">
        <f>(($AO$27-$AQ$24)/($AQ$25-$AQ$24))</f>
        <v>0.36363636363636365</v>
      </c>
      <c r="BE27">
        <f>(($AP$22-$AQ$24)/($AQ$25-$AQ$24))</f>
        <v>0.5</v>
      </c>
      <c r="BG27">
        <v>2</v>
      </c>
      <c r="BH27">
        <v>280</v>
      </c>
      <c r="BI27">
        <f>($BH$31-$BH$28)/200</f>
        <v>0.12</v>
      </c>
      <c r="BQ27">
        <f>(($AO$26-$AN$26)/($AN$27-$AN$26))</f>
        <v>0.44186046511627908</v>
      </c>
      <c r="BR27">
        <f>1-(($AP$22-$AN$27)/($AN$28-$AN$27))</f>
        <v>0.33333333333333337</v>
      </c>
      <c r="BS27">
        <f>(($AQ$24-$AN$27)/($AN$28-$AN$27))</f>
        <v>0.14285714285714285</v>
      </c>
      <c r="BT27">
        <f>1-(($AN$27-$AO$26)/($AO$27-$AO$26))</f>
        <v>0.47826086956521741</v>
      </c>
      <c r="BU27">
        <f>(($AP$22-$AO$27)/($AO$28-$AO$27))</f>
        <v>0.15789473684210525</v>
      </c>
      <c r="BV27">
        <f>1-(($AQ$24-$AO$26)/($AO$27-$AO$26))</f>
        <v>0.34782608695652173</v>
      </c>
      <c r="BW27">
        <f>(($AN$28-$AP$22)/($AP$23-$AP$22))</f>
        <v>0.32558139534883723</v>
      </c>
      <c r="BX27">
        <f>1-(($AO$27-$AP$21)/($AP$22-$AP$21))</f>
        <v>0.13953488372093026</v>
      </c>
      <c r="BY27">
        <f>1-(($AQ$25-$AP$22)/($AP$23-$AP$22))</f>
        <v>0.48837209302325579</v>
      </c>
      <c r="BZ27">
        <f>1-(($AN$27-$AQ$23)/($AQ$24-$AQ$23))</f>
        <v>0.1333333333333333</v>
      </c>
      <c r="CA27">
        <f>(($AO$27-$AQ$24)/($AQ$25-$AQ$24))</f>
        <v>0.36363636363636365</v>
      </c>
      <c r="CB27">
        <f>(($AP$22-$AQ$24)/($AQ$25-$AQ$24))</f>
        <v>0.5</v>
      </c>
    </row>
    <row r="28" spans="1:80" x14ac:dyDescent="0.25">
      <c r="A28">
        <v>51</v>
      </c>
      <c r="B28">
        <v>238.32211799999999</v>
      </c>
      <c r="C28" s="2">
        <v>1</v>
      </c>
      <c r="D28">
        <v>236.00246300000001</v>
      </c>
      <c r="E28" s="3">
        <v>2</v>
      </c>
      <c r="P28">
        <v>2</v>
      </c>
      <c r="Q28" t="str">
        <f>CONCATENATE(C28,E28,G28,I28)</f>
        <v>12</v>
      </c>
      <c r="R28">
        <v>1</v>
      </c>
      <c r="X28" t="s">
        <v>283</v>
      </c>
      <c r="Y28">
        <v>3241</v>
      </c>
      <c r="AN28">
        <v>1049</v>
      </c>
      <c r="AO28">
        <v>1067</v>
      </c>
      <c r="AP28">
        <v>1301</v>
      </c>
      <c r="AQ28">
        <v>1201</v>
      </c>
      <c r="AT28">
        <f>(($AO$27-$AN$27)/($AN$28-$AN$27))</f>
        <v>0.52380952380952384</v>
      </c>
      <c r="AU28">
        <f>(($AP$23-$AN$28)/($AN$29-$AN$28))</f>
        <v>0.78378378378378377</v>
      </c>
      <c r="AV28">
        <f>(($AQ$25-$AN$28)/($AN$29-$AN$28))</f>
        <v>0.21621621621621623</v>
      </c>
      <c r="AW28">
        <f>(($AN$28-$AO$27)/($AO$28-$AO$27))</f>
        <v>0.52631578947368418</v>
      </c>
      <c r="AX28">
        <f>(($AP$23-$AO$28)/($AO$29-$AO$28))</f>
        <v>0.30555555555555558</v>
      </c>
      <c r="AY28">
        <f>(($AQ$25-$AO$27)/($AO$28-$AO$27))</f>
        <v>0.73684210526315785</v>
      </c>
      <c r="AZ28">
        <f>(($AN$29-$AP$23)/($AP$24-$AP$23))</f>
        <v>0.17777777777777778</v>
      </c>
      <c r="BA28">
        <f>(($AO$28-$AP$22)/($AP$23-$AP$22))</f>
        <v>0.7441860465116279</v>
      </c>
      <c r="BB28">
        <f>(($AQ$26-$AP$23)/($AP$24-$AP$23))</f>
        <v>0.57777777777777772</v>
      </c>
      <c r="BC28">
        <f>(($AN$28-$AQ$24)/($AQ$25-$AQ$24))</f>
        <v>0.81818181818181823</v>
      </c>
      <c r="BD28">
        <f>(($AO$28-$AQ$25)/($AQ$26-$AQ$25))</f>
        <v>0.21276595744680851</v>
      </c>
      <c r="BE28">
        <f>(($AP$23-$AQ$25)/($AQ$26-$AQ$25))</f>
        <v>0.44680851063829785</v>
      </c>
      <c r="BG28">
        <v>1</v>
      </c>
      <c r="BH28">
        <v>298</v>
      </c>
      <c r="BI28">
        <f>($BH$32-$BH$29)/200</f>
        <v>0.155</v>
      </c>
      <c r="BQ28">
        <f>1-(($AO$27-$AN$27)/($AN$28-$AN$27))</f>
        <v>0.47619047619047616</v>
      </c>
      <c r="BR28">
        <f>1-(($AP$23-$AN$28)/($AN$29-$AN$28))</f>
        <v>0.21621621621621623</v>
      </c>
      <c r="BS28">
        <f>(($AQ$25-$AN$28)/($AN$29-$AN$28))</f>
        <v>0.21621621621621623</v>
      </c>
      <c r="BT28">
        <f>1-(($AN$28-$AO$27)/($AO$28-$AO$27))</f>
        <v>0.47368421052631582</v>
      </c>
      <c r="BU28">
        <f>(($AP$23-$AO$28)/($AO$29-$AO$28))</f>
        <v>0.30555555555555558</v>
      </c>
      <c r="BV28">
        <f>1-(($AQ$25-$AO$27)/($AO$28-$AO$27))</f>
        <v>0.26315789473684215</v>
      </c>
      <c r="BW28">
        <f>(($AN$29-$AP$23)/($AP$24-$AP$23))</f>
        <v>0.17777777777777778</v>
      </c>
      <c r="BX28">
        <f>1-(($AO$28-$AP$22)/($AP$23-$AP$22))</f>
        <v>0.2558139534883721</v>
      </c>
      <c r="BY28">
        <f>1-(($AQ$26-$AP$23)/($AP$24-$AP$23))</f>
        <v>0.42222222222222228</v>
      </c>
      <c r="BZ28">
        <f>1-(($AN$28-$AQ$24)/($AQ$25-$AQ$24))</f>
        <v>0.18181818181818177</v>
      </c>
      <c r="CA28">
        <f>(($AO$28-$AQ$25)/($AQ$26-$AQ$25))</f>
        <v>0.21276595744680851</v>
      </c>
      <c r="CB28">
        <f>(($AP$23-$AQ$25)/($AQ$26-$AQ$25))</f>
        <v>0.44680851063829785</v>
      </c>
    </row>
    <row r="29" spans="1:80" x14ac:dyDescent="0.25">
      <c r="A29">
        <v>52</v>
      </c>
      <c r="B29">
        <v>238.32211799999999</v>
      </c>
      <c r="C29" s="2">
        <v>1</v>
      </c>
      <c r="D29">
        <v>236.00246300000001</v>
      </c>
      <c r="E29" s="3">
        <v>2</v>
      </c>
      <c r="H29">
        <v>247.58954499999999</v>
      </c>
      <c r="I29" s="4">
        <v>4</v>
      </c>
      <c r="P29">
        <v>3</v>
      </c>
      <c r="Q29" t="str">
        <f>CONCATENATE(C29,E29,G29,I29)</f>
        <v>124</v>
      </c>
      <c r="R29" t="s">
        <v>234</v>
      </c>
      <c r="X29" t="s">
        <v>283</v>
      </c>
      <c r="Y29">
        <v>2413</v>
      </c>
      <c r="AN29">
        <v>1086</v>
      </c>
      <c r="AO29">
        <v>1103</v>
      </c>
      <c r="AP29">
        <v>1342</v>
      </c>
      <c r="AQ29">
        <v>1242</v>
      </c>
      <c r="AT29">
        <f>(($AO$28-$AN$28)/($AN$29-$AN$28))</f>
        <v>0.48648648648648651</v>
      </c>
      <c r="AU29">
        <f>(($AP$24-$AN$30)/($AN$31-$AN$30))</f>
        <v>5.7692307692307696E-2</v>
      </c>
      <c r="AV29">
        <f>(($AQ$26-$AN$29)/($AN$30-$AN$29))</f>
        <v>0.52941176470588236</v>
      </c>
      <c r="AW29">
        <f>(($AN$29-$AO$28)/($AO$29-$AO$28))</f>
        <v>0.52777777777777779</v>
      </c>
      <c r="AX29">
        <f>(($AP$24-$AO$29)/($AO$30-$AO$29))</f>
        <v>0.5</v>
      </c>
      <c r="AY29">
        <f>(($AQ$26-$AO$29)/($AO$30-$AO$29))</f>
        <v>2.5000000000000001E-2</v>
      </c>
      <c r="AZ29">
        <f>(($AN$30-$AP$23)/($AP$24-$AP$23))</f>
        <v>0.93333333333333335</v>
      </c>
      <c r="BA29">
        <f>(($AO$29-$AP$23)/($AP$24-$AP$23))</f>
        <v>0.55555555555555558</v>
      </c>
      <c r="BB29">
        <f>(($AQ$27-$AP$24)/($AP$25-$AP$24))</f>
        <v>0.49056603773584906</v>
      </c>
      <c r="BC29">
        <f>(($AN$29-$AQ$25)/($AQ$26-$AQ$25))</f>
        <v>0.61702127659574468</v>
      </c>
      <c r="BD29">
        <f>(($AO$29-$AQ$25)/($AQ$26-$AQ$25))</f>
        <v>0.97872340425531912</v>
      </c>
      <c r="BE29">
        <f>(($AP$24-$AQ$26)/($AQ$27-$AQ$26))</f>
        <v>0.42222222222222222</v>
      </c>
      <c r="BG29" t="s">
        <v>234</v>
      </c>
      <c r="BH29">
        <v>302</v>
      </c>
      <c r="BI29">
        <f>($BH$33-$BH$30)/200</f>
        <v>0.13</v>
      </c>
      <c r="BQ29">
        <f>(($AO$28-$AN$28)/($AN$29-$AN$28))</f>
        <v>0.48648648648648651</v>
      </c>
      <c r="BR29">
        <f>(($AP$24-$AN$30)/($AN$31-$AN$30))</f>
        <v>5.7692307692307696E-2</v>
      </c>
      <c r="BS29">
        <f>1-(($AQ$26-$AN$29)/($AN$30-$AN$29))</f>
        <v>0.47058823529411764</v>
      </c>
      <c r="BT29">
        <f>1-(($AN$29-$AO$28)/($AO$29-$AO$28))</f>
        <v>0.47222222222222221</v>
      </c>
      <c r="BU29">
        <f>(($AP$24-$AO$29)/($AO$30-$AO$29))</f>
        <v>0.5</v>
      </c>
      <c r="BV29">
        <f>(($AQ$26-$AO$29)/($AO$30-$AO$29))</f>
        <v>2.5000000000000001E-2</v>
      </c>
      <c r="BW29">
        <f>1-(($AN$30-$AP$23)/($AP$24-$AP$23))</f>
        <v>6.6666666666666652E-2</v>
      </c>
      <c r="BX29">
        <f>1-(($AO$29-$AP$23)/($AP$24-$AP$23))</f>
        <v>0.44444444444444442</v>
      </c>
      <c r="BY29">
        <f>(($AQ$27-$AP$24)/($AP$25-$AP$24))</f>
        <v>0.49056603773584906</v>
      </c>
      <c r="BZ29">
        <f>1-(($AN$29-$AQ$25)/($AQ$26-$AQ$25))</f>
        <v>0.38297872340425532</v>
      </c>
      <c r="CA29">
        <f>1-(($AO$29-$AQ$25)/($AQ$26-$AQ$25))</f>
        <v>2.1276595744680882E-2</v>
      </c>
      <c r="CB29">
        <f>(($AP$24-$AQ$26)/($AQ$27-$AQ$26))</f>
        <v>0.42222222222222222</v>
      </c>
    </row>
    <row r="30" spans="1:80" x14ac:dyDescent="0.25">
      <c r="A30">
        <v>53</v>
      </c>
      <c r="B30">
        <v>238.32211799999999</v>
      </c>
      <c r="C30" s="2">
        <v>1</v>
      </c>
      <c r="D30">
        <v>236.00246300000001</v>
      </c>
      <c r="E30" s="3">
        <v>2</v>
      </c>
      <c r="H30">
        <v>247.550307</v>
      </c>
      <c r="I30" s="4">
        <v>4</v>
      </c>
      <c r="P30">
        <v>3</v>
      </c>
      <c r="Q30" t="str">
        <f>CONCATENATE(C30,E30,G30,I30)</f>
        <v>124</v>
      </c>
      <c r="R30">
        <v>2</v>
      </c>
      <c r="X30" t="s">
        <v>283</v>
      </c>
      <c r="Y30">
        <v>4132</v>
      </c>
      <c r="AN30">
        <v>1120</v>
      </c>
      <c r="AO30">
        <v>1143</v>
      </c>
      <c r="AP30">
        <v>1387</v>
      </c>
      <c r="AQ30">
        <v>1283</v>
      </c>
      <c r="AT30">
        <f>(($AO$29-$AN$29)/($AN$30-$AN$29))</f>
        <v>0.5</v>
      </c>
      <c r="AU30">
        <f>(($AP$25-$AN$31)/($AN$32-$AN$31))</f>
        <v>0.125</v>
      </c>
      <c r="AV30">
        <f>(($AQ$27-$AN$30)/($AN$31-$AN$30))</f>
        <v>0.55769230769230771</v>
      </c>
      <c r="AW30">
        <f>(($AN$30-$AO$29)/($AO$30-$AO$29))</f>
        <v>0.42499999999999999</v>
      </c>
      <c r="AX30">
        <f>(($AP$25-$AO$30)/($AO$31-$AO$30))</f>
        <v>0.76744186046511631</v>
      </c>
      <c r="AY30">
        <f>(($AQ$27-$AO$30)/($AO$31-$AO$30))</f>
        <v>0.13953488372093023</v>
      </c>
      <c r="AZ30">
        <f>(($AN$31-$AP$24)/($AP$25-$AP$24))</f>
        <v>0.92452830188679247</v>
      </c>
      <c r="BA30">
        <f>(($AO$30-$AP$24)/($AP$25-$AP$24))</f>
        <v>0.37735849056603776</v>
      </c>
      <c r="BB30">
        <f>(($AQ$28-$AP$25)/($AP$26-$AP$25))</f>
        <v>0.52083333333333337</v>
      </c>
      <c r="BC30">
        <f>(($AN$30-$AQ$26)/($AQ$27-$AQ$26))</f>
        <v>0.35555555555555557</v>
      </c>
      <c r="BD30">
        <f>(($AO$30-$AQ$26)/($AQ$27-$AQ$26))</f>
        <v>0.8666666666666667</v>
      </c>
      <c r="BE30">
        <f>(($AP$25-$AQ$27)/($AQ$28-$AQ$27))</f>
        <v>0.51923076923076927</v>
      </c>
      <c r="BG30">
        <v>2</v>
      </c>
      <c r="BH30">
        <v>316</v>
      </c>
      <c r="BI30">
        <f>($BH$34-$BH$31)/200</f>
        <v>0.14000000000000001</v>
      </c>
      <c r="BQ30">
        <f>(($AO$29-$AN$29)/($AN$30-$AN$29))</f>
        <v>0.5</v>
      </c>
      <c r="BR30">
        <f>(($AP$25-$AN$31)/($AN$32-$AN$31))</f>
        <v>0.125</v>
      </c>
      <c r="BS30">
        <f>1-(($AQ$27-$AN$30)/($AN$31-$AN$30))</f>
        <v>0.44230769230769229</v>
      </c>
      <c r="BT30">
        <f>(($AN$30-$AO$29)/($AO$30-$AO$29))</f>
        <v>0.42499999999999999</v>
      </c>
      <c r="BU30">
        <f>1-(($AP$25-$AO$30)/($AO$31-$AO$30))</f>
        <v>0.23255813953488369</v>
      </c>
      <c r="BV30">
        <f>(($AQ$27-$AO$30)/($AO$31-$AO$30))</f>
        <v>0.13953488372093023</v>
      </c>
      <c r="BW30">
        <f>1-(($AN$31-$AP$24)/($AP$25-$AP$24))</f>
        <v>7.547169811320753E-2</v>
      </c>
      <c r="BX30">
        <f>(($AO$30-$AP$24)/($AP$25-$AP$24))</f>
        <v>0.37735849056603776</v>
      </c>
      <c r="BY30">
        <f>1-(($AQ$28-$AP$25)/($AP$26-$AP$25))</f>
        <v>0.47916666666666663</v>
      </c>
      <c r="BZ30">
        <f>(($AN$30-$AQ$26)/($AQ$27-$AQ$26))</f>
        <v>0.35555555555555557</v>
      </c>
      <c r="CA30">
        <f>1-(($AO$30-$AQ$26)/($AQ$27-$AQ$26))</f>
        <v>0.1333333333333333</v>
      </c>
      <c r="CB30">
        <f>1-(($AP$25-$AQ$27)/($AQ$28-$AQ$27))</f>
        <v>0.48076923076923073</v>
      </c>
    </row>
    <row r="31" spans="1:80" x14ac:dyDescent="0.25">
      <c r="A31">
        <v>54</v>
      </c>
      <c r="B31">
        <v>238.32211799999999</v>
      </c>
      <c r="C31" s="2">
        <v>1</v>
      </c>
      <c r="D31">
        <v>236.00246300000001</v>
      </c>
      <c r="E31" s="3">
        <v>2</v>
      </c>
      <c r="H31">
        <v>247.550307</v>
      </c>
      <c r="I31" s="4">
        <v>4</v>
      </c>
      <c r="P31">
        <v>3</v>
      </c>
      <c r="Q31" t="str">
        <f>CONCATENATE(C31,E31,G31,I31)</f>
        <v>124</v>
      </c>
      <c r="R31" t="s">
        <v>233</v>
      </c>
      <c r="X31" t="s">
        <v>283</v>
      </c>
      <c r="Y31" t="s">
        <v>264</v>
      </c>
      <c r="AN31">
        <v>1172</v>
      </c>
      <c r="AO31">
        <v>1186</v>
      </c>
      <c r="AP31">
        <v>1432</v>
      </c>
      <c r="AQ31">
        <v>1324</v>
      </c>
      <c r="AT31">
        <f>(($AO$30-$AN$30)/($AN$31-$AN$30))</f>
        <v>0.44230769230769229</v>
      </c>
      <c r="AU31">
        <f>(($AP$26-$AN$32)/($AN$33-$AN$32))</f>
        <v>0.5714285714285714</v>
      </c>
      <c r="AV31">
        <f>(($AQ$28-$AN$31)/($AN$32-$AN$31))</f>
        <v>0.90625</v>
      </c>
      <c r="AW31">
        <f>(($AN$31-$AO$30)/($AO$31-$AO$30))</f>
        <v>0.67441860465116277</v>
      </c>
      <c r="AX31">
        <f>(($AP$26-$AO$32)/($AO$33-$AO$32))</f>
        <v>5.7142857142857141E-2</v>
      </c>
      <c r="AY31">
        <f>(($AQ$28-$AO$31)/($AO$32-$AO$31))</f>
        <v>0.41666666666666669</v>
      </c>
      <c r="AZ31">
        <f>(($AN$32-$AP$25)/($AP$26-$AP$25))</f>
        <v>0.58333333333333337</v>
      </c>
      <c r="BA31">
        <f>(($AO$31-$AP$25)/($AP$26-$AP$25))</f>
        <v>0.20833333333333334</v>
      </c>
      <c r="BB31">
        <f>(($AQ$29-$AP$26)/($AP$27-$AP$26))</f>
        <v>0.46153846153846156</v>
      </c>
      <c r="BC31">
        <f>(($AN$31-$AQ$27)/($AQ$28-$AQ$27))</f>
        <v>0.44230769230769229</v>
      </c>
      <c r="BD31">
        <f>(($AO$31-$AQ$27)/($AQ$28-$AQ$27))</f>
        <v>0.71153846153846156</v>
      </c>
      <c r="BE31">
        <f>(($AP$26-$AQ$28)/($AQ$29-$AQ$28))</f>
        <v>0.56097560975609762</v>
      </c>
      <c r="BG31" t="s">
        <v>233</v>
      </c>
      <c r="BH31">
        <v>322</v>
      </c>
      <c r="BI31">
        <f>($BH$35-$BH$32)/200</f>
        <v>0.16</v>
      </c>
      <c r="BQ31">
        <f>(($AO$30-$AN$30)/($AN$31-$AN$30))</f>
        <v>0.44230769230769229</v>
      </c>
      <c r="BR31">
        <f>1-(($AP$26-$AN$32)/($AN$33-$AN$32))</f>
        <v>0.4285714285714286</v>
      </c>
      <c r="BS31">
        <f>1-(($AQ$28-$AN$31)/($AN$32-$AN$31))</f>
        <v>9.375E-2</v>
      </c>
      <c r="BT31">
        <f>1-(($AN$31-$AO$30)/($AO$31-$AO$30))</f>
        <v>0.32558139534883723</v>
      </c>
      <c r="BU31">
        <f>(($AP$26-$AO$32)/($AO$33-$AO$32))</f>
        <v>5.7142857142857141E-2</v>
      </c>
      <c r="BV31">
        <f>(($AQ$28-$AO$31)/($AO$32-$AO$31))</f>
        <v>0.41666666666666669</v>
      </c>
      <c r="BW31">
        <f>1-(($AN$32-$AP$25)/($AP$26-$AP$25))</f>
        <v>0.41666666666666663</v>
      </c>
      <c r="BX31">
        <f>(($AO$31-$AP$25)/($AP$26-$AP$25))</f>
        <v>0.20833333333333334</v>
      </c>
      <c r="BY31">
        <f>(($AQ$29-$AP$26)/($AP$27-$AP$26))</f>
        <v>0.46153846153846156</v>
      </c>
      <c r="BZ31">
        <f>(($AN$31-$AQ$27)/($AQ$28-$AQ$27))</f>
        <v>0.44230769230769229</v>
      </c>
      <c r="CA31">
        <f>1-(($AO$31-$AQ$27)/($AQ$28-$AQ$27))</f>
        <v>0.28846153846153844</v>
      </c>
      <c r="CB31">
        <f>1-(($AP$26-$AQ$28)/($AQ$29-$AQ$28))</f>
        <v>0.43902439024390238</v>
      </c>
    </row>
    <row r="32" spans="1:80" x14ac:dyDescent="0.25">
      <c r="A32">
        <v>55</v>
      </c>
      <c r="B32">
        <v>238.32211799999999</v>
      </c>
      <c r="C32" s="2">
        <v>1</v>
      </c>
      <c r="D32">
        <v>236.00246300000001</v>
      </c>
      <c r="E32" s="3">
        <v>2</v>
      </c>
      <c r="H32">
        <v>247.550307</v>
      </c>
      <c r="I32" s="4">
        <v>4</v>
      </c>
      <c r="P32">
        <v>3</v>
      </c>
      <c r="Q32" t="str">
        <f>CONCATENATE(C32,E32,G32,I32)</f>
        <v>124</v>
      </c>
      <c r="R32">
        <v>1</v>
      </c>
      <c r="X32" t="s">
        <v>283</v>
      </c>
      <c r="Y32" t="s">
        <v>265</v>
      </c>
      <c r="AB32" t="s">
        <v>283</v>
      </c>
      <c r="AC32" t="str">
        <f>CONCATENATE($R32,$R33,$R34,$R35)</f>
        <v>1324</v>
      </c>
      <c r="AN32">
        <v>1204</v>
      </c>
      <c r="AO32">
        <v>1222</v>
      </c>
      <c r="AP32">
        <v>1482</v>
      </c>
      <c r="AQ32">
        <v>1366</v>
      </c>
      <c r="AT32">
        <f>(($AO$31-$AN$31)/($AN$32-$AN$31))</f>
        <v>0.4375</v>
      </c>
      <c r="AU32">
        <f>(($AP$27-$AN$33)/($AN$34-$AN$33))</f>
        <v>0.66666666666666663</v>
      </c>
      <c r="AV32">
        <f>(($AQ$29-$AN$33)/($AN$34-$AN$33))</f>
        <v>8.3333333333333329E-2</v>
      </c>
      <c r="AW32">
        <f>(($AN$32-$AO$31)/($AO$32-$AO$31))</f>
        <v>0.5</v>
      </c>
      <c r="AX32">
        <f>(($AP$27-$AO$33)/($AO$34-$AO$33))</f>
        <v>0.17647058823529413</v>
      </c>
      <c r="AY32">
        <f>(($AQ$29-$AO$32)/($AO$33-$AO$32))</f>
        <v>0.5714285714285714</v>
      </c>
      <c r="AZ32">
        <f>(($AN$33-$AP$26)/($AP$27-$AP$26))</f>
        <v>0.38461538461538464</v>
      </c>
      <c r="BA32">
        <f>(($AO$32-$AP$25)/($AP$26-$AP$25))</f>
        <v>0.95833333333333337</v>
      </c>
      <c r="BB32">
        <f>(($AQ$30-$AP$27)/($AP$28-$AP$27))</f>
        <v>0.52631578947368418</v>
      </c>
      <c r="BC32">
        <f>(($AN$32-$AQ$28)/($AQ$29-$AQ$28))</f>
        <v>7.3170731707317069E-2</v>
      </c>
      <c r="BD32">
        <f>(($AO$32-$AQ$28)/($AQ$29-$AQ$28))</f>
        <v>0.51219512195121952</v>
      </c>
      <c r="BE32">
        <f>(($AP$27-$AQ$29)/($AQ$30-$AQ$29))</f>
        <v>0.51219512195121952</v>
      </c>
      <c r="BG32">
        <v>1</v>
      </c>
      <c r="BH32">
        <v>333</v>
      </c>
      <c r="BI32">
        <f>($BH$36-$BH$33)/200</f>
        <v>0.13500000000000001</v>
      </c>
      <c r="BQ32">
        <f>(($AO$31-$AN$31)/($AN$32-$AN$31))</f>
        <v>0.4375</v>
      </c>
      <c r="BR32">
        <f>1-(($AP$27-$AN$33)/($AN$34-$AN$33))</f>
        <v>0.33333333333333337</v>
      </c>
      <c r="BS32">
        <f>(($AQ$29-$AN$33)/($AN$34-$AN$33))</f>
        <v>8.3333333333333329E-2</v>
      </c>
      <c r="BT32">
        <f>(($AN$32-$AO$31)/($AO$32-$AO$31))</f>
        <v>0.5</v>
      </c>
      <c r="BU32">
        <f>(($AP$27-$AO$33)/($AO$34-$AO$33))</f>
        <v>0.17647058823529413</v>
      </c>
      <c r="BV32">
        <f>1-(($AQ$29-$AO$32)/($AO$33-$AO$32))</f>
        <v>0.4285714285714286</v>
      </c>
      <c r="BW32">
        <f>(($AN$33-$AP$26)/($AP$27-$AP$26))</f>
        <v>0.38461538461538464</v>
      </c>
      <c r="BX32">
        <f>1-(($AO$32-$AP$25)/($AP$26-$AP$25))</f>
        <v>4.166666666666663E-2</v>
      </c>
      <c r="BY32">
        <f>1-(($AQ$30-$AP$27)/($AP$28-$AP$27))</f>
        <v>0.47368421052631582</v>
      </c>
      <c r="BZ32">
        <f>(($AN$32-$AQ$28)/($AQ$29-$AQ$28))</f>
        <v>7.3170731707317069E-2</v>
      </c>
      <c r="CA32">
        <f>1-(($AO$32-$AQ$28)/($AQ$29-$AQ$28))</f>
        <v>0.48780487804878048</v>
      </c>
      <c r="CB32">
        <f>1-(($AP$27-$AQ$29)/($AQ$30-$AQ$29))</f>
        <v>0.48780487804878048</v>
      </c>
    </row>
    <row r="33" spans="1:80" x14ac:dyDescent="0.25">
      <c r="A33">
        <v>56</v>
      </c>
      <c r="B33">
        <v>238.32211799999999</v>
      </c>
      <c r="C33" s="2">
        <v>1</v>
      </c>
      <c r="D33">
        <v>236.00246300000001</v>
      </c>
      <c r="E33" s="3">
        <v>2</v>
      </c>
      <c r="H33">
        <v>247.550307</v>
      </c>
      <c r="I33" s="4">
        <v>4</v>
      </c>
      <c r="P33">
        <v>3</v>
      </c>
      <c r="Q33" t="str">
        <f>CONCATENATE(C33,E33,G33,I33)</f>
        <v>124</v>
      </c>
      <c r="R33">
        <v>3</v>
      </c>
      <c r="X33" t="s">
        <v>282</v>
      </c>
      <c r="Y33" t="s">
        <v>272</v>
      </c>
      <c r="AN33">
        <v>1239</v>
      </c>
      <c r="AO33">
        <v>1257</v>
      </c>
      <c r="AP33">
        <v>1529</v>
      </c>
      <c r="AQ33">
        <v>1411</v>
      </c>
      <c r="AT33">
        <f>(($AO$32-$AN$32)/($AN$33-$AN$32))</f>
        <v>0.51428571428571423</v>
      </c>
      <c r="AU33">
        <f>(($AP$28-$AN$34)/($AN$35-$AN$34))</f>
        <v>0.78787878787878785</v>
      </c>
      <c r="AV33">
        <f>(($AQ$30-$AN$34)/($AN$35-$AN$34))</f>
        <v>0.24242424242424243</v>
      </c>
      <c r="AW33">
        <f>(($AN$33-$AO$32)/($AO$33-$AO$32))</f>
        <v>0.48571428571428571</v>
      </c>
      <c r="AX33">
        <f>(($AP$28-$AO$34)/($AO$35-$AO$34))</f>
        <v>0.30303030303030304</v>
      </c>
      <c r="AY33">
        <f>(($AQ$30-$AO$33)/($AO$34-$AO$33))</f>
        <v>0.76470588235294112</v>
      </c>
      <c r="AZ33">
        <f>(($AN$34-$AP$27)/($AP$28-$AP$27))</f>
        <v>0.31578947368421051</v>
      </c>
      <c r="BA33">
        <f>(($AO$33-$AP$26)/($AP$27-$AP$26))</f>
        <v>0.84615384615384615</v>
      </c>
      <c r="BB33">
        <f>(($AQ$31-$AP$28)/($AP$29-$AP$28))</f>
        <v>0.56097560975609762</v>
      </c>
      <c r="BC33">
        <f>(($AN$33-$AQ$28)/($AQ$29-$AQ$28))</f>
        <v>0.92682926829268297</v>
      </c>
      <c r="BD33">
        <f>(($AO$33-$AQ$29)/($AQ$30-$AQ$29))</f>
        <v>0.36585365853658536</v>
      </c>
      <c r="BE33">
        <f>(($AP$28-$AQ$30)/($AQ$31-$AQ$30))</f>
        <v>0.43902439024390244</v>
      </c>
      <c r="BG33">
        <v>3</v>
      </c>
      <c r="BH33">
        <v>342</v>
      </c>
      <c r="BI33">
        <f>($BH$37-$BH$34)/200</f>
        <v>0.19500000000000001</v>
      </c>
      <c r="BQ33">
        <f>1-(($AO$32-$AN$32)/($AN$33-$AN$32))</f>
        <v>0.48571428571428577</v>
      </c>
      <c r="BR33">
        <f>1-(($AP$28-$AN$34)/($AN$35-$AN$34))</f>
        <v>0.21212121212121215</v>
      </c>
      <c r="BS33">
        <f>(($AQ$30-$AN$34)/($AN$35-$AN$34))</f>
        <v>0.24242424242424243</v>
      </c>
      <c r="BT33">
        <f>(($AN$33-$AO$32)/($AO$33-$AO$32))</f>
        <v>0.48571428571428571</v>
      </c>
      <c r="BU33">
        <f>(($AP$28-$AO$34)/($AO$35-$AO$34))</f>
        <v>0.30303030303030304</v>
      </c>
      <c r="BV33">
        <f>1-(($AQ$30-$AO$33)/($AO$34-$AO$33))</f>
        <v>0.23529411764705888</v>
      </c>
      <c r="BW33">
        <f>(($AN$34-$AP$27)/($AP$28-$AP$27))</f>
        <v>0.31578947368421051</v>
      </c>
      <c r="BX33">
        <f>1-(($AO$33-$AP$26)/($AP$27-$AP$26))</f>
        <v>0.15384615384615385</v>
      </c>
      <c r="BY33">
        <f>1-(($AQ$31-$AP$28)/($AP$29-$AP$28))</f>
        <v>0.43902439024390238</v>
      </c>
      <c r="BZ33">
        <f>1-(($AN$33-$AQ$28)/($AQ$29-$AQ$28))</f>
        <v>7.3170731707317027E-2</v>
      </c>
      <c r="CA33">
        <f>(($AO$33-$AQ$29)/($AQ$30-$AQ$29))</f>
        <v>0.36585365853658536</v>
      </c>
      <c r="CB33">
        <f>(($AP$28-$AQ$30)/($AQ$31-$AQ$30))</f>
        <v>0.43902439024390244</v>
      </c>
    </row>
    <row r="34" spans="1:80" x14ac:dyDescent="0.25">
      <c r="A34">
        <v>57</v>
      </c>
      <c r="B34">
        <v>238.32211799999999</v>
      </c>
      <c r="C34" s="2">
        <v>1</v>
      </c>
      <c r="D34">
        <v>236.00246300000001</v>
      </c>
      <c r="E34" s="3">
        <v>2</v>
      </c>
      <c r="H34">
        <v>247.550307</v>
      </c>
      <c r="I34" s="4">
        <v>4</v>
      </c>
      <c r="P34">
        <v>3</v>
      </c>
      <c r="Q34" t="str">
        <f>CONCATENATE(C34,E34,G34,I34)</f>
        <v>124</v>
      </c>
      <c r="R34">
        <v>2</v>
      </c>
      <c r="X34" t="s">
        <v>287</v>
      </c>
      <c r="Y34">
        <v>4123</v>
      </c>
      <c r="AN34">
        <v>1275</v>
      </c>
      <c r="AO34">
        <v>1291</v>
      </c>
      <c r="AP34">
        <v>1580</v>
      </c>
      <c r="AQ34">
        <v>1458</v>
      </c>
      <c r="AT34">
        <f>(($AO$33-$AN$33)/($AN$34-$AN$33))</f>
        <v>0.5</v>
      </c>
      <c r="AU34">
        <f>(($AP$29-$AN$36)/($AN$37-$AN$36))</f>
        <v>0.1</v>
      </c>
      <c r="AV34">
        <f>(($AQ$31-$AN$35)/($AN$36-$AN$35))</f>
        <v>0.53333333333333333</v>
      </c>
      <c r="AW34">
        <f>(($AN$34-$AO$33)/($AO$34-$AO$33))</f>
        <v>0.52941176470588236</v>
      </c>
      <c r="AX34">
        <f>(($AP$29-$AO$35)/($AO$36-$AO$35))</f>
        <v>0.48648648648648651</v>
      </c>
      <c r="AY34">
        <f>(($AQ$31-$AO$35)/($AO$36-$AO$35))</f>
        <v>0</v>
      </c>
      <c r="AZ34">
        <f>(($AN$35-$AP$28)/($AP$29-$AP$28))</f>
        <v>0.17073170731707318</v>
      </c>
      <c r="BA34">
        <f>(($AO$34-$AP$27)/($AP$28-$AP$27))</f>
        <v>0.73684210526315785</v>
      </c>
      <c r="BB34">
        <f>(($AQ$32-$AP$29)/($AP$30-$AP$29))</f>
        <v>0.53333333333333333</v>
      </c>
      <c r="BC34">
        <f>(($AN$34-$AQ$29)/($AQ$30-$AQ$29))</f>
        <v>0.80487804878048785</v>
      </c>
      <c r="BD34">
        <f>(($AO$34-$AQ$30)/($AQ$31-$AQ$30))</f>
        <v>0.1951219512195122</v>
      </c>
      <c r="BE34">
        <f>(($AP$29-$AQ$31)/($AQ$32-$AQ$31))</f>
        <v>0.42857142857142855</v>
      </c>
      <c r="BG34">
        <v>2</v>
      </c>
      <c r="BH34">
        <v>350</v>
      </c>
      <c r="BI34">
        <f>($BH$38-$BH$35)/200</f>
        <v>0.125</v>
      </c>
      <c r="BQ34">
        <f>(($AO$33-$AN$33)/($AN$34-$AN$33))</f>
        <v>0.5</v>
      </c>
      <c r="BR34">
        <f>(($AP$29-$AN$36)/($AN$37-$AN$36))</f>
        <v>0.1</v>
      </c>
      <c r="BS34">
        <f>1-(($AQ$31-$AN$35)/($AN$36-$AN$35))</f>
        <v>0.46666666666666667</v>
      </c>
      <c r="BT34">
        <f>1-(($AN$34-$AO$33)/($AO$34-$AO$33))</f>
        <v>0.47058823529411764</v>
      </c>
      <c r="BU34">
        <f>(($AP$29-$AO$35)/($AO$36-$AO$35))</f>
        <v>0.48648648648648651</v>
      </c>
      <c r="BV34">
        <f>(($AQ$31-$AO$35)/($AO$36-$AO$35))</f>
        <v>0</v>
      </c>
      <c r="BW34">
        <f>(($AN$35-$AP$28)/($AP$29-$AP$28))</f>
        <v>0.17073170731707318</v>
      </c>
      <c r="BX34">
        <f>1-(($AO$34-$AP$27)/($AP$28-$AP$27))</f>
        <v>0.26315789473684215</v>
      </c>
      <c r="BY34">
        <f>1-(($AQ$32-$AP$29)/($AP$30-$AP$29))</f>
        <v>0.46666666666666667</v>
      </c>
      <c r="BZ34">
        <f>1-(($AN$34-$AQ$29)/($AQ$30-$AQ$29))</f>
        <v>0.19512195121951215</v>
      </c>
      <c r="CA34">
        <f>(($AO$34-$AQ$30)/($AQ$31-$AQ$30))</f>
        <v>0.1951219512195122</v>
      </c>
      <c r="CB34">
        <f>(($AP$29-$AQ$31)/($AQ$32-$AQ$31))</f>
        <v>0.42857142857142855</v>
      </c>
    </row>
    <row r="35" spans="1:80" x14ac:dyDescent="0.25">
      <c r="A35">
        <v>58</v>
      </c>
      <c r="B35">
        <v>238.32211799999999</v>
      </c>
      <c r="C35" s="2">
        <v>1</v>
      </c>
      <c r="D35">
        <v>236.00246300000001</v>
      </c>
      <c r="E35" s="3">
        <v>2</v>
      </c>
      <c r="H35">
        <v>247.550307</v>
      </c>
      <c r="I35" s="4">
        <v>4</v>
      </c>
      <c r="P35">
        <v>3</v>
      </c>
      <c r="Q35" t="str">
        <f>CONCATENATE(C35,E35,G35,I35)</f>
        <v>124</v>
      </c>
      <c r="R35">
        <v>4</v>
      </c>
      <c r="X35" t="s">
        <v>282</v>
      </c>
      <c r="Y35">
        <v>1231</v>
      </c>
      <c r="AN35">
        <v>1308</v>
      </c>
      <c r="AO35">
        <v>1324</v>
      </c>
      <c r="AP35">
        <v>1626</v>
      </c>
      <c r="AQ35">
        <v>1504</v>
      </c>
      <c r="AT35">
        <f>(($AO$34-$AN$34)/($AN$35-$AN$34))</f>
        <v>0.48484848484848486</v>
      </c>
      <c r="AU35">
        <f>(($AP$30-$AN$37)/($AN$38-$AN$37))</f>
        <v>0.20930232558139536</v>
      </c>
      <c r="AV35">
        <f>(($AQ$32-$AN$36)/($AN$37-$AN$36))</f>
        <v>0.7</v>
      </c>
      <c r="AW35">
        <f>(($AN$35-$AO$34)/($AO$35-$AO$34))</f>
        <v>0.51515151515151514</v>
      </c>
      <c r="AX35">
        <f>(($AP$30-$AO$36)/($AO$37-$AO$36))</f>
        <v>0.68421052631578949</v>
      </c>
      <c r="AY35">
        <f>(($AQ$32-$AO$36)/($AO$37-$AO$36))</f>
        <v>0.13157894736842105</v>
      </c>
      <c r="AZ35">
        <f>(($AN$36-$AP$28)/($AP$29-$AP$28))</f>
        <v>0.90243902439024393</v>
      </c>
      <c r="BA35">
        <f>(($AO$35-$AP$28)/($AP$29-$AP$28))</f>
        <v>0.56097560975609762</v>
      </c>
      <c r="BB35">
        <f>(($AQ$33-$AP$30)/($AP$31-$AP$30))</f>
        <v>0.53333333333333333</v>
      </c>
      <c r="BC35">
        <f>(($AN$35-$AQ$30)/($AQ$31-$AQ$30))</f>
        <v>0.6097560975609756</v>
      </c>
      <c r="BD35">
        <f>(($AO$35-$AQ$31)/($AQ$32-$AQ$31))</f>
        <v>0</v>
      </c>
      <c r="BE35">
        <f>(($AP$30-$AQ$32)/($AQ$33-$AQ$32))</f>
        <v>0.46666666666666667</v>
      </c>
      <c r="BG35">
        <v>4</v>
      </c>
      <c r="BH35">
        <v>365</v>
      </c>
      <c r="BI35">
        <f>($BH$39-$BH$36)/200</f>
        <v>0.19500000000000001</v>
      </c>
      <c r="BQ35">
        <f>(($AO$34-$AN$34)/($AN$35-$AN$34))</f>
        <v>0.48484848484848486</v>
      </c>
      <c r="BR35">
        <f>(($AP$30-$AN$37)/($AN$38-$AN$37))</f>
        <v>0.20930232558139536</v>
      </c>
      <c r="BS35">
        <f>1-(($AQ$32-$AN$36)/($AN$37-$AN$36))</f>
        <v>0.30000000000000004</v>
      </c>
      <c r="BT35">
        <f>1-(($AN$35-$AO$34)/($AO$35-$AO$34))</f>
        <v>0.48484848484848486</v>
      </c>
      <c r="BU35">
        <f>1-(($AP$30-$AO$36)/($AO$37-$AO$36))</f>
        <v>0.31578947368421051</v>
      </c>
      <c r="BV35">
        <f>(($AQ$32-$AO$36)/($AO$37-$AO$36))</f>
        <v>0.13157894736842105</v>
      </c>
      <c r="BW35">
        <f>1-(($AN$36-$AP$28)/($AP$29-$AP$28))</f>
        <v>9.7560975609756073E-2</v>
      </c>
      <c r="BX35">
        <f>1-(($AO$35-$AP$28)/($AP$29-$AP$28))</f>
        <v>0.43902439024390238</v>
      </c>
      <c r="BY35">
        <f>1-(($AQ$33-$AP$30)/($AP$31-$AP$30))</f>
        <v>0.46666666666666667</v>
      </c>
      <c r="BZ35">
        <f>1-(($AN$35-$AQ$30)/($AQ$31-$AQ$30))</f>
        <v>0.3902439024390244</v>
      </c>
      <c r="CA35">
        <f>(($AO$35-$AQ$31)/($AQ$32-$AQ$31))</f>
        <v>0</v>
      </c>
      <c r="CB35">
        <f>(($AP$30-$AQ$32)/($AQ$33-$AQ$32))</f>
        <v>0.46666666666666667</v>
      </c>
    </row>
    <row r="36" spans="1:80" x14ac:dyDescent="0.25">
      <c r="A36">
        <v>59</v>
      </c>
      <c r="B36">
        <v>238.32211799999999</v>
      </c>
      <c r="C36" s="2">
        <v>1</v>
      </c>
      <c r="D36">
        <v>236.00246300000001</v>
      </c>
      <c r="E36" s="3">
        <v>2</v>
      </c>
      <c r="H36">
        <v>247.550307</v>
      </c>
      <c r="I36" s="4">
        <v>4</v>
      </c>
      <c r="P36">
        <v>3</v>
      </c>
      <c r="Q36" t="str">
        <f>CONCATENATE(C36,E36,G36,I36)</f>
        <v>124</v>
      </c>
      <c r="R36">
        <v>1</v>
      </c>
      <c r="X36" t="s">
        <v>285</v>
      </c>
      <c r="Y36">
        <v>2314</v>
      </c>
      <c r="AN36">
        <v>1338</v>
      </c>
      <c r="AO36">
        <v>1361</v>
      </c>
      <c r="AP36">
        <v>1664</v>
      </c>
      <c r="AQ36">
        <v>1554</v>
      </c>
      <c r="AT36">
        <f>(($AO$35-$AN$35)/($AN$36-$AN$35))</f>
        <v>0.53333333333333333</v>
      </c>
      <c r="AU36">
        <f>(($AP$31-$AN$38)/($AN$39-$AN$38))</f>
        <v>0.23404255319148937</v>
      </c>
      <c r="AV36">
        <f>(($AQ$33-$AN$37)/($AN$38-$AN$37))</f>
        <v>0.76744186046511631</v>
      </c>
      <c r="AW36">
        <f>(($AN$36-$AO$35)/($AO$36-$AO$35))</f>
        <v>0.3783783783783784</v>
      </c>
      <c r="AX36">
        <f>(($AP$31-$AO$37)/($AO$38-$AO$37))</f>
        <v>0.80487804878048785</v>
      </c>
      <c r="AY36">
        <f>(($AQ$33-$AO$37)/($AO$38-$AO$37))</f>
        <v>0.29268292682926828</v>
      </c>
      <c r="AZ36">
        <f>(($AN$37-$AP$29)/($AP$30-$AP$29))</f>
        <v>0.8</v>
      </c>
      <c r="BA36">
        <f>(($AO$36-$AP$29)/($AP$30-$AP$29))</f>
        <v>0.42222222222222222</v>
      </c>
      <c r="BB36">
        <f>(($AQ$34-$AP$31)/($AP$32-$AP$31))</f>
        <v>0.52</v>
      </c>
      <c r="BC36">
        <f>(($AN$36-$AQ$31)/($AQ$32-$AQ$31))</f>
        <v>0.33333333333333331</v>
      </c>
      <c r="BD36">
        <f>(($AO$36-$AQ$31)/($AQ$32-$AQ$31))</f>
        <v>0.88095238095238093</v>
      </c>
      <c r="BE36">
        <f>(($AP$31-$AQ$33)/($AQ$34-$AQ$33))</f>
        <v>0.44680851063829785</v>
      </c>
      <c r="BG36">
        <v>1</v>
      </c>
      <c r="BH36">
        <v>369</v>
      </c>
      <c r="BI36">
        <f>($BH$40-$BH$37)/200</f>
        <v>0.13</v>
      </c>
      <c r="BQ36">
        <f>1-(($AO$35-$AN$35)/($AN$36-$AN$35))</f>
        <v>0.46666666666666667</v>
      </c>
      <c r="BR36">
        <f>(($AP$31-$AN$38)/($AN$39-$AN$38))</f>
        <v>0.23404255319148937</v>
      </c>
      <c r="BS36">
        <f>1-(($AQ$33-$AN$37)/($AN$38-$AN$37))</f>
        <v>0.23255813953488369</v>
      </c>
      <c r="BT36">
        <f>(($AN$36-$AO$35)/($AO$36-$AO$35))</f>
        <v>0.3783783783783784</v>
      </c>
      <c r="BU36">
        <f>1-(($AP$31-$AO$37)/($AO$38-$AO$37))</f>
        <v>0.19512195121951215</v>
      </c>
      <c r="BV36">
        <f>(($AQ$33-$AO$37)/($AO$38-$AO$37))</f>
        <v>0.29268292682926828</v>
      </c>
      <c r="BW36">
        <f>1-(($AN$37-$AP$29)/($AP$30-$AP$29))</f>
        <v>0.19999999999999996</v>
      </c>
      <c r="BX36">
        <f>(($AO$36-$AP$29)/($AP$30-$AP$29))</f>
        <v>0.42222222222222222</v>
      </c>
      <c r="BY36">
        <f>1-(($AQ$34-$AP$31)/($AP$32-$AP$31))</f>
        <v>0.48</v>
      </c>
      <c r="BZ36">
        <f>(($AN$36-$AQ$31)/($AQ$32-$AQ$31))</f>
        <v>0.33333333333333331</v>
      </c>
      <c r="CA36">
        <f>1-(($AO$36-$AQ$31)/($AQ$32-$AQ$31))</f>
        <v>0.11904761904761907</v>
      </c>
      <c r="CB36">
        <f>(($AP$31-$AQ$33)/($AQ$34-$AQ$33))</f>
        <v>0.44680851063829785</v>
      </c>
    </row>
    <row r="37" spans="1:80" x14ac:dyDescent="0.25">
      <c r="A37">
        <v>60</v>
      </c>
      <c r="B37">
        <v>238.32211799999999</v>
      </c>
      <c r="C37" s="2">
        <v>1</v>
      </c>
      <c r="D37">
        <v>236.00246300000001</v>
      </c>
      <c r="E37" s="3">
        <v>2</v>
      </c>
      <c r="H37">
        <v>247.550307</v>
      </c>
      <c r="I37" s="4">
        <v>4</v>
      </c>
      <c r="P37">
        <v>3</v>
      </c>
      <c r="Q37" t="str">
        <f>CONCATENATE(C37,E37,G37,I37)</f>
        <v>124</v>
      </c>
      <c r="R37">
        <v>2</v>
      </c>
      <c r="X37" t="s">
        <v>285</v>
      </c>
      <c r="Y37">
        <v>3142</v>
      </c>
      <c r="AN37">
        <v>1378</v>
      </c>
      <c r="AO37">
        <v>1399</v>
      </c>
      <c r="AP37">
        <v>1701</v>
      </c>
      <c r="AQ37">
        <v>1601</v>
      </c>
      <c r="AT37">
        <f>(($AO$36-$AN$36)/($AN$37-$AN$36))</f>
        <v>0.57499999999999996</v>
      </c>
      <c r="AU37">
        <f>(($AP$32-$AN$39)/($AN$40-$AN$39))</f>
        <v>0.36842105263157893</v>
      </c>
      <c r="AV37">
        <f>(($AQ$34-$AN$38)/($AN$39-$AN$38))</f>
        <v>0.78723404255319152</v>
      </c>
      <c r="AW37">
        <f>(($AN$37-$AO$36)/($AO$37-$AO$36))</f>
        <v>0.44736842105263158</v>
      </c>
      <c r="AX37">
        <f>(($AP$32-$AO$38)/($AO$39-$AO$38))</f>
        <v>0.91304347826086951</v>
      </c>
      <c r="AY37">
        <f>(($AQ$34-$AO$38)/($AO$39-$AO$38))</f>
        <v>0.39130434782608697</v>
      </c>
      <c r="AZ37">
        <f>(($AN$38-$AP$30)/($AP$31-$AP$30))</f>
        <v>0.75555555555555554</v>
      </c>
      <c r="BA37">
        <f>(($AO$37-$AP$30)/($AP$31-$AP$30))</f>
        <v>0.26666666666666666</v>
      </c>
      <c r="BB37">
        <f>(($AQ$35-$AP$32)/($AP$33-$AP$32))</f>
        <v>0.46808510638297873</v>
      </c>
      <c r="BC37">
        <f>(($AN$37-$AQ$32)/($AQ$33-$AQ$32))</f>
        <v>0.26666666666666666</v>
      </c>
      <c r="BD37">
        <f>(($AO$37-$AQ$32)/($AQ$33-$AQ$32))</f>
        <v>0.73333333333333328</v>
      </c>
      <c r="BE37">
        <f>(($AP$32-$AQ$34)/($AQ$35-$AQ$34))</f>
        <v>0.52173913043478259</v>
      </c>
      <c r="BG37">
        <v>2</v>
      </c>
      <c r="BH37">
        <v>389</v>
      </c>
      <c r="BI37">
        <f>($BH$41-$BH$38)/200</f>
        <v>0.17499999999999999</v>
      </c>
      <c r="BQ37">
        <f>1-(($AO$36-$AN$36)/($AN$37-$AN$36))</f>
        <v>0.42500000000000004</v>
      </c>
      <c r="BR37">
        <f>(($AP$32-$AN$39)/($AN$40-$AN$39))</f>
        <v>0.36842105263157893</v>
      </c>
      <c r="BS37">
        <f>1-(($AQ$34-$AN$38)/($AN$39-$AN$38))</f>
        <v>0.21276595744680848</v>
      </c>
      <c r="BT37">
        <f>(($AN$37-$AO$36)/($AO$37-$AO$36))</f>
        <v>0.44736842105263158</v>
      </c>
      <c r="BU37">
        <f>1-(($AP$32-$AO$38)/($AO$39-$AO$38))</f>
        <v>8.6956521739130488E-2</v>
      </c>
      <c r="BV37">
        <f>(($AQ$34-$AO$38)/($AO$39-$AO$38))</f>
        <v>0.39130434782608697</v>
      </c>
      <c r="BW37">
        <f>1-(($AN$38-$AP$30)/($AP$31-$AP$30))</f>
        <v>0.24444444444444446</v>
      </c>
      <c r="BX37">
        <f>(($AO$37-$AP$30)/($AP$31-$AP$30))</f>
        <v>0.26666666666666666</v>
      </c>
      <c r="BY37">
        <f>(($AQ$35-$AP$32)/($AP$33-$AP$32))</f>
        <v>0.46808510638297873</v>
      </c>
      <c r="BZ37">
        <f>(($AN$37-$AQ$32)/($AQ$33-$AQ$32))</f>
        <v>0.26666666666666666</v>
      </c>
      <c r="CA37">
        <f>1-(($AO$37-$AQ$32)/($AQ$33-$AQ$32))</f>
        <v>0.26666666666666672</v>
      </c>
      <c r="CB37">
        <f>1-(($AP$32-$AQ$34)/($AQ$35-$AQ$34))</f>
        <v>0.47826086956521741</v>
      </c>
    </row>
    <row r="38" spans="1:80" x14ac:dyDescent="0.25">
      <c r="A38">
        <v>61</v>
      </c>
      <c r="B38">
        <v>238.32211799999999</v>
      </c>
      <c r="C38" s="2">
        <v>1</v>
      </c>
      <c r="D38">
        <v>236.00246300000001</v>
      </c>
      <c r="E38" s="3">
        <v>2</v>
      </c>
      <c r="H38">
        <v>247.550307</v>
      </c>
      <c r="I38" s="4">
        <v>4</v>
      </c>
      <c r="P38">
        <v>3</v>
      </c>
      <c r="Q38" t="str">
        <f>CONCATENATE(C38,E38,G38,I38)</f>
        <v>124</v>
      </c>
      <c r="R38" t="s">
        <v>234</v>
      </c>
      <c r="X38" t="s">
        <v>285</v>
      </c>
      <c r="Y38">
        <v>1423</v>
      </c>
      <c r="AN38">
        <v>1421</v>
      </c>
      <c r="AO38">
        <v>1440</v>
      </c>
      <c r="AP38">
        <v>1732</v>
      </c>
      <c r="AQ38">
        <v>1644</v>
      </c>
      <c r="AT38">
        <f>(($AO$37-$AN$37)/($AN$38-$AN$37))</f>
        <v>0.48837209302325579</v>
      </c>
      <c r="AU38">
        <f>(($AP$33-$AN$40)/($AN$41-$AN$40))</f>
        <v>0.54761904761904767</v>
      </c>
      <c r="AV38">
        <f>(($AQ$35-$AN$39)/($AN$40-$AN$39))</f>
        <v>0.94736842105263153</v>
      </c>
      <c r="AW38">
        <f>(($AN$38-$AO$37)/($AO$38-$AO$37))</f>
        <v>0.53658536585365857</v>
      </c>
      <c r="AX38">
        <f>(($AP$33-$AO$40)/($AO$41-$AO$40))</f>
        <v>0.11904761904761904</v>
      </c>
      <c r="AY38">
        <f>(($AQ$35-$AO$39)/($AO$40-$AO$39))</f>
        <v>0.47368421052631576</v>
      </c>
      <c r="AZ38">
        <f>(($AN$39-$AP$31)/($AP$32-$AP$31))</f>
        <v>0.72</v>
      </c>
      <c r="BA38">
        <f>(($AO$38-$AP$31)/($AP$32-$AP$31))</f>
        <v>0.16</v>
      </c>
      <c r="BB38">
        <f>(($AQ$36-$AP$33)/($AP$34-$AP$33))</f>
        <v>0.49019607843137253</v>
      </c>
      <c r="BC38">
        <f>(($AN$38-$AQ$33)/($AQ$34-$AQ$33))</f>
        <v>0.21276595744680851</v>
      </c>
      <c r="BD38">
        <f>(($AO$38-$AQ$33)/($AQ$34-$AQ$33))</f>
        <v>0.61702127659574468</v>
      </c>
      <c r="BE38">
        <f>(($AP$33-$AQ$35)/($AQ$36-$AQ$35))</f>
        <v>0.5</v>
      </c>
      <c r="BG38" t="s">
        <v>234</v>
      </c>
      <c r="BH38">
        <v>390</v>
      </c>
      <c r="BI38">
        <f>($BH$42-$BH$39)/200</f>
        <v>0.14000000000000001</v>
      </c>
      <c r="BQ38">
        <f>(($AO$37-$AN$37)/($AN$38-$AN$37))</f>
        <v>0.48837209302325579</v>
      </c>
      <c r="BR38">
        <f>1-(($AP$33-$AN$40)/($AN$41-$AN$40))</f>
        <v>0.45238095238095233</v>
      </c>
      <c r="BS38">
        <f>1-(($AQ$35-$AN$39)/($AN$40-$AN$39))</f>
        <v>5.2631578947368474E-2</v>
      </c>
      <c r="BT38">
        <f>1-(($AN$38-$AO$37)/($AO$38-$AO$37))</f>
        <v>0.46341463414634143</v>
      </c>
      <c r="BU38">
        <f>(($AP$33-$AO$40)/($AO$41-$AO$40))</f>
        <v>0.11904761904761904</v>
      </c>
      <c r="BV38">
        <f>(($AQ$35-$AO$39)/($AO$40-$AO$39))</f>
        <v>0.47368421052631576</v>
      </c>
      <c r="BW38">
        <f>1-(($AN$39-$AP$31)/($AP$32-$AP$31))</f>
        <v>0.28000000000000003</v>
      </c>
      <c r="BX38">
        <f>(($AO$38-$AP$31)/($AP$32-$AP$31))</f>
        <v>0.16</v>
      </c>
      <c r="BY38">
        <f>(($AQ$36-$AP$33)/($AP$34-$AP$33))</f>
        <v>0.49019607843137253</v>
      </c>
      <c r="BZ38">
        <f>(($AN$38-$AQ$33)/($AQ$34-$AQ$33))</f>
        <v>0.21276595744680851</v>
      </c>
      <c r="CA38">
        <f>1-(($AO$38-$AQ$33)/($AQ$34-$AQ$33))</f>
        <v>0.38297872340425532</v>
      </c>
      <c r="CB38">
        <f>(($AP$33-$AQ$35)/($AQ$36-$AQ$35))</f>
        <v>0.5</v>
      </c>
    </row>
    <row r="39" spans="1:80" x14ac:dyDescent="0.25">
      <c r="A39">
        <v>62</v>
      </c>
      <c r="B39">
        <v>238.32211799999999</v>
      </c>
      <c r="C39" s="2">
        <v>1</v>
      </c>
      <c r="D39">
        <v>236.00246300000001</v>
      </c>
      <c r="E39" s="3">
        <v>2</v>
      </c>
      <c r="H39">
        <v>247.550307</v>
      </c>
      <c r="I39" s="4">
        <v>4</v>
      </c>
      <c r="P39">
        <v>3</v>
      </c>
      <c r="Q39" t="str">
        <f>CONCATENATE(C39,E39,G39,I39)</f>
        <v>124</v>
      </c>
      <c r="R39">
        <v>1</v>
      </c>
      <c r="X39" t="s">
        <v>285</v>
      </c>
      <c r="Y39">
        <v>4231</v>
      </c>
      <c r="AN39">
        <v>1468</v>
      </c>
      <c r="AO39">
        <v>1486</v>
      </c>
      <c r="AP39">
        <v>1768</v>
      </c>
      <c r="AQ39">
        <v>1681</v>
      </c>
      <c r="AT39">
        <f>(($AO$38-$AN$38)/($AN$39-$AN$38))</f>
        <v>0.40425531914893614</v>
      </c>
      <c r="AU39">
        <f>(($AP$34-$AN$41)/($AN$42-$AN$41))</f>
        <v>0.8</v>
      </c>
      <c r="AV39">
        <f>(($AQ$36-$AN$41)/($AN$42-$AN$41))</f>
        <v>0.15</v>
      </c>
      <c r="AW39">
        <f>(($AN$39-$AO$38)/($AO$39-$AO$38))</f>
        <v>0.60869565217391308</v>
      </c>
      <c r="AY39">
        <f>(($AQ$36-$AO$40)/($AO$41-$AO$40))</f>
        <v>0.7142857142857143</v>
      </c>
      <c r="AZ39">
        <f>(($AN$40-$AP$32)/($AP$33-$AP$32))</f>
        <v>0.51063829787234039</v>
      </c>
      <c r="BA39">
        <f>(($AO$39-$AP$32)/($AP$33-$AP$32))</f>
        <v>8.5106382978723402E-2</v>
      </c>
      <c r="BC39">
        <f>(($AN$39-$AQ$34)/($AQ$35-$AQ$34))</f>
        <v>0.21739130434782608</v>
      </c>
      <c r="BD39">
        <f>(($AO$39-$AQ$34)/($AQ$35-$AQ$34))</f>
        <v>0.60869565217391308</v>
      </c>
      <c r="BE39">
        <f>(($AP$34-$AQ$36)/($AQ$37-$AQ$36))</f>
        <v>0.55319148936170215</v>
      </c>
      <c r="BG39">
        <v>1</v>
      </c>
      <c r="BH39">
        <v>408</v>
      </c>
      <c r="BI39">
        <f>($BH$43-$BH$40)/200</f>
        <v>0.15</v>
      </c>
      <c r="BQ39">
        <f>(($AO$38-$AN$38)/($AN$39-$AN$38))</f>
        <v>0.40425531914893614</v>
      </c>
      <c r="BR39">
        <f>1-(($AP$34-$AN$41)/($AN$42-$AN$41))</f>
        <v>0.19999999999999996</v>
      </c>
      <c r="BS39">
        <f>(($AQ$36-$AN$41)/($AN$42-$AN$41))</f>
        <v>0.15</v>
      </c>
      <c r="BT39">
        <f>1-(($AN$39-$AO$38)/($AO$39-$AO$38))</f>
        <v>0.39130434782608692</v>
      </c>
      <c r="BV39">
        <f>1-(($AQ$36-$AO$40)/($AO$41-$AO$40))</f>
        <v>0.2857142857142857</v>
      </c>
      <c r="BW39">
        <f>1-(($AN$40-$AP$32)/($AP$33-$AP$32))</f>
        <v>0.48936170212765961</v>
      </c>
      <c r="BX39">
        <f>(($AO$39-$AP$32)/($AP$33-$AP$32))</f>
        <v>8.5106382978723402E-2</v>
      </c>
      <c r="BZ39">
        <f>(($AN$39-$AQ$34)/($AQ$35-$AQ$34))</f>
        <v>0.21739130434782608</v>
      </c>
      <c r="CA39">
        <f>1-(($AO$39-$AQ$34)/($AQ$35-$AQ$34))</f>
        <v>0.39130434782608692</v>
      </c>
      <c r="CB39">
        <f>1-(($AP$34-$AQ$36)/($AQ$37-$AQ$36))</f>
        <v>0.44680851063829785</v>
      </c>
    </row>
    <row r="40" spans="1:80" x14ac:dyDescent="0.25">
      <c r="A40">
        <v>63</v>
      </c>
      <c r="B40">
        <v>238.42468400000001</v>
      </c>
      <c r="C40" s="2">
        <v>1</v>
      </c>
      <c r="D40">
        <v>236.00246300000001</v>
      </c>
      <c r="E40" s="3">
        <v>2</v>
      </c>
      <c r="H40">
        <v>247.550307</v>
      </c>
      <c r="I40" s="4">
        <v>4</v>
      </c>
      <c r="P40">
        <v>3</v>
      </c>
      <c r="Q40" t="str">
        <f>CONCATENATE(C40,E40,G40,I40)</f>
        <v>124</v>
      </c>
      <c r="R40" t="s">
        <v>233</v>
      </c>
      <c r="X40" t="s">
        <v>285</v>
      </c>
      <c r="Y40">
        <v>2314</v>
      </c>
      <c r="AN40">
        <v>1506</v>
      </c>
      <c r="AO40">
        <v>1524</v>
      </c>
      <c r="AP40">
        <v>1793</v>
      </c>
      <c r="AQ40">
        <v>1719</v>
      </c>
      <c r="AT40">
        <f>(($AO$39-$AN$39)/($AN$40-$AN$39))</f>
        <v>0.47368421052631576</v>
      </c>
      <c r="AW40">
        <f>(($AN$40-$AO$39)/($AO$40-$AO$39))</f>
        <v>0.52631578947368418</v>
      </c>
      <c r="AZ40">
        <f>(($AN$41-$AP$33)/($AP$34-$AP$33))</f>
        <v>0.37254901960784315</v>
      </c>
      <c r="BA40">
        <f>(($AO$40-$AP$32)/($AP$33-$AP$32))</f>
        <v>0.8936170212765957</v>
      </c>
      <c r="BC40">
        <f>(($AN$40-$AQ$35)/($AQ$36-$AQ$35))</f>
        <v>0.04</v>
      </c>
      <c r="BD40">
        <f>(($AO$40-$AQ$35)/($AQ$36-$AQ$35))</f>
        <v>0.4</v>
      </c>
      <c r="BG40" t="s">
        <v>233</v>
      </c>
      <c r="BH40">
        <v>415</v>
      </c>
      <c r="BI40">
        <f>($BH$44-$BH$41)/200</f>
        <v>0.155</v>
      </c>
      <c r="BQ40">
        <f>(($AO$39-$AN$39)/($AN$40-$AN$39))</f>
        <v>0.47368421052631576</v>
      </c>
      <c r="BT40">
        <f>1-(($AN$40-$AO$39)/($AO$40-$AO$39))</f>
        <v>0.47368421052631582</v>
      </c>
      <c r="BW40">
        <f>(($AN$41-$AP$33)/($AP$34-$AP$33))</f>
        <v>0.37254901960784315</v>
      </c>
      <c r="BX40">
        <f>1-(($AO$40-$AP$32)/($AP$33-$AP$32))</f>
        <v>0.1063829787234043</v>
      </c>
      <c r="BZ40">
        <f>(($AN$40-$AQ$35)/($AQ$36-$AQ$35))</f>
        <v>0.04</v>
      </c>
      <c r="CA40">
        <f>(($AO$40-$AQ$35)/($AQ$36-$AQ$35))</f>
        <v>0.4</v>
      </c>
    </row>
    <row r="41" spans="1:80" x14ac:dyDescent="0.25">
      <c r="A41">
        <v>64</v>
      </c>
      <c r="D41">
        <v>236.00246300000001</v>
      </c>
      <c r="E41" s="3">
        <v>2</v>
      </c>
      <c r="H41">
        <v>247.550307</v>
      </c>
      <c r="I41" s="4">
        <v>4</v>
      </c>
      <c r="P41">
        <v>2</v>
      </c>
      <c r="Q41" t="str">
        <f>CONCATENATE(C41,E41,G41,I41)</f>
        <v>24</v>
      </c>
      <c r="R41">
        <v>2</v>
      </c>
      <c r="X41" t="s">
        <v>285</v>
      </c>
      <c r="Y41">
        <v>3142</v>
      </c>
      <c r="AN41">
        <v>1548</v>
      </c>
      <c r="AO41">
        <v>1566</v>
      </c>
      <c r="AP41">
        <v>1834</v>
      </c>
      <c r="AQ41">
        <v>1750</v>
      </c>
      <c r="AT41">
        <f>(($AO$40-$AN$40)/($AN$41-$AN$40))</f>
        <v>0.42857142857142855</v>
      </c>
      <c r="AW41">
        <f>(($AN$41-$AO$40)/($AO$41-$AO$40))</f>
        <v>0.5714285714285714</v>
      </c>
      <c r="BA41">
        <f>(($AO$41-$AP$33)/($AP$34-$AP$33))</f>
        <v>0.72549019607843135</v>
      </c>
      <c r="BC41">
        <f>(($AN$41-$AQ$35)/($AQ$36-$AQ$35))</f>
        <v>0.88</v>
      </c>
      <c r="BD41">
        <f>(($AO$41-$AQ$36)/($AQ$37-$AQ$36))</f>
        <v>0.25531914893617019</v>
      </c>
      <c r="BG41">
        <v>2</v>
      </c>
      <c r="BH41">
        <v>425</v>
      </c>
      <c r="BI41">
        <f>($BH$45-$BH$42)/200</f>
        <v>0.13500000000000001</v>
      </c>
      <c r="BQ41">
        <f>(($AO$40-$AN$40)/($AN$41-$AN$40))</f>
        <v>0.42857142857142855</v>
      </c>
      <c r="BT41">
        <f>1-(($AN$41-$AO$40)/($AO$41-$AO$40))</f>
        <v>0.4285714285714286</v>
      </c>
      <c r="BX41">
        <f>1-(($AO$41-$AP$33)/($AP$34-$AP$33))</f>
        <v>0.27450980392156865</v>
      </c>
      <c r="BZ41">
        <f>1-(($AN$41-$AQ$35)/($AQ$36-$AQ$35))</f>
        <v>0.12</v>
      </c>
      <c r="CA41">
        <f>(($AO$41-$AQ$36)/($AQ$37-$AQ$36))</f>
        <v>0.25531914893617019</v>
      </c>
    </row>
    <row r="42" spans="1:80" x14ac:dyDescent="0.25">
      <c r="A42">
        <v>65</v>
      </c>
      <c r="D42">
        <v>236.00246300000001</v>
      </c>
      <c r="E42" s="3">
        <v>2</v>
      </c>
      <c r="H42">
        <v>247.550307</v>
      </c>
      <c r="I42" s="4">
        <v>4</v>
      </c>
      <c r="P42">
        <v>2</v>
      </c>
      <c r="Q42" t="str">
        <f>CONCATENATE(C42,E42,G42,I42)</f>
        <v>24</v>
      </c>
      <c r="R42" t="s">
        <v>234</v>
      </c>
      <c r="X42" t="s">
        <v>282</v>
      </c>
      <c r="Y42">
        <v>1424</v>
      </c>
      <c r="AN42">
        <v>1588</v>
      </c>
      <c r="AO42">
        <v>1621</v>
      </c>
      <c r="AP42">
        <v>1877</v>
      </c>
      <c r="AQ42">
        <v>1777</v>
      </c>
      <c r="AT42">
        <f>(($AO$41-$AN$41)/($AN$42-$AN$41))</f>
        <v>0.45</v>
      </c>
      <c r="BC42">
        <f>(($AN$42-$AQ$36)/($AQ$37-$AQ$36))</f>
        <v>0.72340425531914898</v>
      </c>
      <c r="BG42" t="s">
        <v>234</v>
      </c>
      <c r="BH42">
        <v>436</v>
      </c>
      <c r="BI42">
        <f>($BH$46-$BH$43)/200</f>
        <v>0.14499999999999999</v>
      </c>
      <c r="BQ42">
        <f>(($AO$41-$AN$41)/($AN$42-$AN$41))</f>
        <v>0.45</v>
      </c>
      <c r="BZ42">
        <f>1-(($AN$42-$AQ$36)/($AQ$37-$AQ$36))</f>
        <v>0.27659574468085102</v>
      </c>
    </row>
    <row r="43" spans="1:80" x14ac:dyDescent="0.25">
      <c r="A43">
        <v>66</v>
      </c>
      <c r="D43">
        <v>236.00246300000001</v>
      </c>
      <c r="E43" s="3">
        <v>2</v>
      </c>
      <c r="H43">
        <v>247.550307</v>
      </c>
      <c r="I43" s="4">
        <v>4</v>
      </c>
      <c r="P43">
        <v>2</v>
      </c>
      <c r="Q43" t="str">
        <f>CONCATENATE(C43,E43,G43,I43)</f>
        <v>24</v>
      </c>
      <c r="R43">
        <v>1</v>
      </c>
      <c r="X43" t="s">
        <v>282</v>
      </c>
      <c r="Y43">
        <v>4243</v>
      </c>
      <c r="AN43">
        <v>1606</v>
      </c>
      <c r="AO43">
        <v>1657</v>
      </c>
      <c r="AP43">
        <v>1909</v>
      </c>
      <c r="AQ43">
        <v>1812</v>
      </c>
      <c r="BG43">
        <v>1</v>
      </c>
      <c r="BH43">
        <v>445</v>
      </c>
      <c r="BI43">
        <f>($BH$47-$BH$44)/200</f>
        <v>0.11</v>
      </c>
    </row>
    <row r="44" spans="1:80" x14ac:dyDescent="0.25">
      <c r="A44">
        <v>67</v>
      </c>
      <c r="D44">
        <v>236.00246300000001</v>
      </c>
      <c r="E44" s="3">
        <v>2</v>
      </c>
      <c r="H44">
        <v>247.550307</v>
      </c>
      <c r="I44" s="4">
        <v>4</v>
      </c>
      <c r="P44">
        <v>2</v>
      </c>
      <c r="Q44" t="str">
        <f>CONCATENATE(C44,E44,G44,I44)</f>
        <v>24</v>
      </c>
      <c r="R44" t="s">
        <v>233</v>
      </c>
      <c r="X44" t="s">
        <v>288</v>
      </c>
      <c r="Y44">
        <v>2431</v>
      </c>
      <c r="AN44">
        <v>1640</v>
      </c>
      <c r="AO44">
        <v>1689</v>
      </c>
      <c r="AP44">
        <v>1944</v>
      </c>
      <c r="AQ44">
        <v>1857</v>
      </c>
      <c r="BG44" t="s">
        <v>233</v>
      </c>
      <c r="BH44">
        <v>456</v>
      </c>
      <c r="BI44">
        <f>($BH$48-$BH$45)/200</f>
        <v>0.11</v>
      </c>
    </row>
    <row r="45" spans="1:80" x14ac:dyDescent="0.25">
      <c r="A45">
        <v>68</v>
      </c>
      <c r="D45">
        <v>236.00246300000001</v>
      </c>
      <c r="E45" s="3">
        <v>2</v>
      </c>
      <c r="H45">
        <v>247.550307</v>
      </c>
      <c r="I45" s="4">
        <v>4</v>
      </c>
      <c r="P45">
        <v>2</v>
      </c>
      <c r="Q45" t="str">
        <f>CONCATENATE(C45,E45,G45,I45)</f>
        <v>24</v>
      </c>
      <c r="R45">
        <v>2</v>
      </c>
      <c r="X45" t="s">
        <v>288</v>
      </c>
      <c r="Y45">
        <v>4312</v>
      </c>
      <c r="AN45">
        <v>1674</v>
      </c>
      <c r="AO45">
        <v>1719</v>
      </c>
      <c r="AP45">
        <v>1982</v>
      </c>
      <c r="AQ45">
        <v>1894</v>
      </c>
      <c r="AT45">
        <f>(($AO$42-$AN$43)/($AN$44-$AN$43))</f>
        <v>0.44117647058823528</v>
      </c>
      <c r="AU45">
        <f>(($AP$35-$AN$43)/($AN$44-$AN$43))</f>
        <v>0.58823529411764708</v>
      </c>
      <c r="AV45">
        <f>(($AQ$38-$AN$44)/($AN$45-$AN$44))</f>
        <v>0.11764705882352941</v>
      </c>
      <c r="AW45">
        <f>(($AN$44-$AO$42)/($AO$43-$AO$42))</f>
        <v>0.52777777777777779</v>
      </c>
      <c r="AX45">
        <f>(($AP$35-$AO$42)/($AO$43-$AO$42))</f>
        <v>0.1388888888888889</v>
      </c>
      <c r="AY45">
        <f>(($AQ$38-$AO$42)/($AO$43-$AO$42))</f>
        <v>0.63888888888888884</v>
      </c>
      <c r="AZ45">
        <f>(($AN$44-$AP$35)/($AP$36-$AP$35))</f>
        <v>0.36842105263157893</v>
      </c>
      <c r="BA45">
        <f>(($AO$43-$AP$35)/($AP$36-$AP$35))</f>
        <v>0.81578947368421051</v>
      </c>
      <c r="BB45">
        <f>(($AQ$38-$AP$35)/($AP$36-$AP$35))</f>
        <v>0.47368421052631576</v>
      </c>
      <c r="BC45">
        <f>(($AN$45-$AQ$38)/($AQ$39-$AQ$38))</f>
        <v>0.81081081081081086</v>
      </c>
      <c r="BD45">
        <f>(($AO$43-$AQ$38)/($AQ$39-$AQ$38))</f>
        <v>0.35135135135135137</v>
      </c>
      <c r="BE45">
        <f>(($AP$36-$AQ$38)/($AQ$39-$AQ$38))</f>
        <v>0.54054054054054057</v>
      </c>
      <c r="BG45">
        <v>2</v>
      </c>
      <c r="BH45">
        <v>463</v>
      </c>
      <c r="BI45">
        <f>($BH$49-$BH$46)/200</f>
        <v>0.13500000000000001</v>
      </c>
      <c r="BQ45">
        <f>(($AO$42-$AN$43)/($AN$44-$AN$43))</f>
        <v>0.44117647058823528</v>
      </c>
      <c r="BR45">
        <f>1-(($AP$35-$AN$43)/($AN$44-$AN$43))</f>
        <v>0.41176470588235292</v>
      </c>
      <c r="BS45">
        <f>(($AQ$38-$AN$44)/($AN$45-$AN$44))</f>
        <v>0.11764705882352941</v>
      </c>
      <c r="BT45">
        <f>1-(($AN$44-$AO$42)/($AO$43-$AO$42))</f>
        <v>0.47222222222222221</v>
      </c>
      <c r="BU45">
        <f>(($AP$35-$AO$42)/($AO$43-$AO$42))</f>
        <v>0.1388888888888889</v>
      </c>
      <c r="BV45">
        <f>1-(($AQ$38-$AO$42)/($AO$43-$AO$42))</f>
        <v>0.36111111111111116</v>
      </c>
      <c r="BW45">
        <f>(($AN$44-$AP$35)/($AP$36-$AP$35))</f>
        <v>0.36842105263157893</v>
      </c>
      <c r="BX45">
        <f>1-(($AO$43-$AP$35)/($AP$36-$AP$35))</f>
        <v>0.18421052631578949</v>
      </c>
      <c r="BY45">
        <f>(($AQ$38-$AP$35)/($AP$36-$AP$35))</f>
        <v>0.47368421052631576</v>
      </c>
      <c r="BZ45">
        <f>1-(($AN$45-$AQ$38)/($AQ$39-$AQ$38))</f>
        <v>0.18918918918918914</v>
      </c>
      <c r="CA45">
        <f>(($AO$43-$AQ$38)/($AQ$39-$AQ$38))</f>
        <v>0.35135135135135137</v>
      </c>
      <c r="CB45">
        <f>1-(($AP$36-$AQ$38)/($AQ$39-$AQ$38))</f>
        <v>0.45945945945945943</v>
      </c>
    </row>
    <row r="46" spans="1:80" x14ac:dyDescent="0.25">
      <c r="A46">
        <v>69</v>
      </c>
      <c r="D46">
        <v>236.00246300000001</v>
      </c>
      <c r="E46" s="3">
        <v>2</v>
      </c>
      <c r="H46">
        <v>247.550307</v>
      </c>
      <c r="I46" s="4">
        <v>4</v>
      </c>
      <c r="P46">
        <v>2</v>
      </c>
      <c r="Q46" t="str">
        <f>CONCATENATE(C46,E46,G46,I46)</f>
        <v>24</v>
      </c>
      <c r="R46" t="s">
        <v>233</v>
      </c>
      <c r="X46" t="s">
        <v>288</v>
      </c>
      <c r="Y46">
        <v>3124</v>
      </c>
      <c r="AN46">
        <v>1702</v>
      </c>
      <c r="AO46">
        <v>1747</v>
      </c>
      <c r="AP46">
        <v>2020</v>
      </c>
      <c r="AQ46">
        <v>1927</v>
      </c>
      <c r="AT46">
        <f>(($AO$43-$AN$44)/($AN$45-$AN$44))</f>
        <v>0.5</v>
      </c>
      <c r="AU46">
        <f>(($AP$36-$AN$44)/($AN$45-$AN$44))</f>
        <v>0.70588235294117652</v>
      </c>
      <c r="AV46">
        <f>(($AQ$39-$AN$45)/($AN$46-$AN$45))</f>
        <v>0.25</v>
      </c>
      <c r="AW46">
        <f>(($AN$45-$AO$43)/($AO$44-$AO$43))</f>
        <v>0.53125</v>
      </c>
      <c r="AX46">
        <f>(($AP$36-$AO$43)/($AO$44-$AO$43))</f>
        <v>0.21875</v>
      </c>
      <c r="AY46">
        <f>(($AQ$39-$AO$43)/($AO$44-$AO$43))</f>
        <v>0.75</v>
      </c>
      <c r="AZ46">
        <f>(($AN$45-$AP$36)/($AP$37-$AP$36))</f>
        <v>0.27027027027027029</v>
      </c>
      <c r="BA46">
        <f>(($AO$44-$AP$36)/($AP$37-$AP$36))</f>
        <v>0.67567567567567566</v>
      </c>
      <c r="BB46">
        <f>(($AQ$39-$AP$36)/($AP$37-$AP$36))</f>
        <v>0.45945945945945948</v>
      </c>
      <c r="BC46">
        <f>(($AN$46-$AQ$39)/($AQ$40-$AQ$39))</f>
        <v>0.55263157894736847</v>
      </c>
      <c r="BD46">
        <f>(($AO$44-$AQ$39)/($AQ$40-$AQ$39))</f>
        <v>0.21052631578947367</v>
      </c>
      <c r="BE46">
        <f>(($AP$37-$AQ$39)/($AQ$40-$AQ$39))</f>
        <v>0.52631578947368418</v>
      </c>
      <c r="BG46" t="s">
        <v>233</v>
      </c>
      <c r="BH46">
        <v>474</v>
      </c>
      <c r="BI46">
        <f>($BH$50-$BH$47)/200</f>
        <v>0.14000000000000001</v>
      </c>
      <c r="BQ46">
        <f>(($AO$43-$AN$44)/($AN$45-$AN$44))</f>
        <v>0.5</v>
      </c>
      <c r="BR46">
        <f>1-(($AP$36-$AN$44)/($AN$45-$AN$44))</f>
        <v>0.29411764705882348</v>
      </c>
      <c r="BS46">
        <f>(($AQ$39-$AN$45)/($AN$46-$AN$45))</f>
        <v>0.25</v>
      </c>
      <c r="BT46">
        <f>1-(($AN$45-$AO$43)/($AO$44-$AO$43))</f>
        <v>0.46875</v>
      </c>
      <c r="BU46">
        <f>(($AP$36-$AO$43)/($AO$44-$AO$43))</f>
        <v>0.21875</v>
      </c>
      <c r="BV46">
        <f>1-(($AQ$39-$AO$43)/($AO$44-$AO$43))</f>
        <v>0.25</v>
      </c>
      <c r="BW46">
        <f>(($AN$45-$AP$36)/($AP$37-$AP$36))</f>
        <v>0.27027027027027029</v>
      </c>
      <c r="BX46">
        <f>1-(($AO$44-$AP$36)/($AP$37-$AP$36))</f>
        <v>0.32432432432432434</v>
      </c>
      <c r="BY46">
        <f>(($AQ$39-$AP$36)/($AP$37-$AP$36))</f>
        <v>0.45945945945945948</v>
      </c>
      <c r="BZ46">
        <f>1-(($AN$46-$AQ$39)/($AQ$40-$AQ$39))</f>
        <v>0.44736842105263153</v>
      </c>
      <c r="CA46">
        <f>(($AO$44-$AQ$39)/($AQ$40-$AQ$39))</f>
        <v>0.21052631578947367</v>
      </c>
      <c r="CB46">
        <f>1-(($AP$37-$AQ$39)/($AQ$40-$AQ$39))</f>
        <v>0.47368421052631582</v>
      </c>
    </row>
    <row r="47" spans="1:80" x14ac:dyDescent="0.25">
      <c r="A47">
        <v>70</v>
      </c>
      <c r="D47">
        <v>236.00246300000001</v>
      </c>
      <c r="E47" s="3">
        <v>2</v>
      </c>
      <c r="H47">
        <v>247.550307</v>
      </c>
      <c r="I47" s="4">
        <v>4</v>
      </c>
      <c r="P47">
        <v>2</v>
      </c>
      <c r="Q47" t="str">
        <f>CONCATENATE(C47,E47,G47,I47)</f>
        <v>24</v>
      </c>
      <c r="R47" t="s">
        <v>234</v>
      </c>
      <c r="X47" t="s">
        <v>288</v>
      </c>
      <c r="Y47">
        <v>1243</v>
      </c>
      <c r="AN47">
        <v>1733</v>
      </c>
      <c r="AO47">
        <v>1777</v>
      </c>
      <c r="AP47">
        <v>2058</v>
      </c>
      <c r="AQ47">
        <v>1965</v>
      </c>
      <c r="AT47">
        <f>(($AO$44-$AN$45)/($AN$46-$AN$45))</f>
        <v>0.5357142857142857</v>
      </c>
      <c r="AU47">
        <f>(($AP$37-$AN$45)/($AN$46-$AN$45))</f>
        <v>0.9642857142857143</v>
      </c>
      <c r="AV47">
        <f>(($AQ$40-$AN$46)/($AN$47-$AN$46))</f>
        <v>0.54838709677419351</v>
      </c>
      <c r="AW47">
        <f>(($AN$46-$AO$44)/($AO$45-$AO$44))</f>
        <v>0.43333333333333335</v>
      </c>
      <c r="AX47">
        <f>(($AP$37-$AO$44)/($AO$45-$AO$44))</f>
        <v>0.4</v>
      </c>
      <c r="AY47">
        <f>(($AQ$40-$AO$45)/($AO$46-$AO$45))</f>
        <v>0</v>
      </c>
      <c r="AZ47">
        <f>(($AN$46-$AP$37)/($AP$38-$AP$37))</f>
        <v>3.2258064516129031E-2</v>
      </c>
      <c r="BA47">
        <f>(($AO$45-$AP$37)/($AP$38-$AP$37))</f>
        <v>0.58064516129032262</v>
      </c>
      <c r="BB47">
        <f>(($AQ$40-$AP$37)/($AP$38-$AP$37))</f>
        <v>0.58064516129032262</v>
      </c>
      <c r="BC47">
        <f>(($AN$47-$AQ$40)/($AQ$41-$AQ$40))</f>
        <v>0.45161290322580644</v>
      </c>
      <c r="BD47">
        <f>(($AO$45-$AQ$40)/($AQ$41-$AQ$40))</f>
        <v>0</v>
      </c>
      <c r="BE47">
        <f>(($AP$38-$AQ$40)/($AQ$41-$AQ$40))</f>
        <v>0.41935483870967744</v>
      </c>
      <c r="BG47" t="s">
        <v>234</v>
      </c>
      <c r="BH47">
        <v>478</v>
      </c>
      <c r="BI47">
        <f>($BH$51-$BH$48)/200</f>
        <v>0.215</v>
      </c>
      <c r="BQ47">
        <f>1-(($AO$44-$AN$45)/($AN$46-$AN$45))</f>
        <v>0.4642857142857143</v>
      </c>
      <c r="BR47">
        <f>1-(($AP$37-$AN$45)/($AN$46-$AN$45))</f>
        <v>3.5714285714285698E-2</v>
      </c>
      <c r="BS47">
        <f>1-(($AQ$40-$AN$46)/($AN$47-$AN$46))</f>
        <v>0.45161290322580649</v>
      </c>
      <c r="BT47">
        <f>(($AN$46-$AO$44)/($AO$45-$AO$44))</f>
        <v>0.43333333333333335</v>
      </c>
      <c r="BU47">
        <f>(($AP$37-$AO$44)/($AO$45-$AO$44))</f>
        <v>0.4</v>
      </c>
      <c r="BV47">
        <f>(($AQ$40-$AO$45)/($AO$46-$AO$45))</f>
        <v>0</v>
      </c>
      <c r="BW47">
        <f>(($AN$46-$AP$37)/($AP$38-$AP$37))</f>
        <v>3.2258064516129031E-2</v>
      </c>
      <c r="BX47">
        <f>1-(($AO$45-$AP$37)/($AP$38-$AP$37))</f>
        <v>0.41935483870967738</v>
      </c>
      <c r="BY47">
        <f>1-(($AQ$40-$AP$37)/($AP$38-$AP$37))</f>
        <v>0.41935483870967738</v>
      </c>
      <c r="BZ47">
        <f>(($AN$47-$AQ$40)/($AQ$41-$AQ$40))</f>
        <v>0.45161290322580644</v>
      </c>
      <c r="CA47">
        <f>(($AO$45-$AQ$40)/($AQ$41-$AQ$40))</f>
        <v>0</v>
      </c>
      <c r="CB47">
        <f>(($AP$38-$AQ$40)/($AQ$41-$AQ$40))</f>
        <v>0.41935483870967744</v>
      </c>
    </row>
    <row r="48" spans="1:80" x14ac:dyDescent="0.25">
      <c r="A48">
        <v>71</v>
      </c>
      <c r="B48">
        <v>229.16844499999999</v>
      </c>
      <c r="C48" s="2">
        <v>1</v>
      </c>
      <c r="D48">
        <v>236.00246300000001</v>
      </c>
      <c r="E48" s="3">
        <v>2</v>
      </c>
      <c r="H48">
        <v>247.550307</v>
      </c>
      <c r="I48" s="4">
        <v>4</v>
      </c>
      <c r="P48">
        <v>3</v>
      </c>
      <c r="Q48" t="str">
        <f>CONCATENATE(C48,E48,G48,I48)</f>
        <v>124</v>
      </c>
      <c r="R48">
        <v>1</v>
      </c>
      <c r="X48" t="s">
        <v>288</v>
      </c>
      <c r="Y48">
        <v>2431</v>
      </c>
      <c r="AN48">
        <v>1764</v>
      </c>
      <c r="AO48">
        <v>1803</v>
      </c>
      <c r="AP48">
        <v>2104</v>
      </c>
      <c r="AQ48">
        <v>2001</v>
      </c>
      <c r="AT48">
        <f>(($AO$45-$AN$46)/($AN$47-$AN$46))</f>
        <v>0.54838709677419351</v>
      </c>
      <c r="AU48">
        <f>(($AP$38-$AN$46)/($AN$47-$AN$46))</f>
        <v>0.967741935483871</v>
      </c>
      <c r="AV48">
        <f>(($AQ$41-$AN$47)/($AN$48-$AN$47))</f>
        <v>0.54838709677419351</v>
      </c>
      <c r="AW48">
        <f>(($AN$47-$AO$45)/($AO$46-$AO$45))</f>
        <v>0.5</v>
      </c>
      <c r="AX48">
        <f>(($AP$38-$AO$45)/($AO$46-$AO$45))</f>
        <v>0.4642857142857143</v>
      </c>
      <c r="AY48">
        <f>(($AQ$41-$AO$46)/($AO$47-$AO$46))</f>
        <v>0.1</v>
      </c>
      <c r="AZ48">
        <f>(($AN$47-$AP$38)/($AP$39-$AP$38))</f>
        <v>2.7777777777777776E-2</v>
      </c>
      <c r="BA48">
        <f>(($AO$46-$AP$38)/($AP$39-$AP$38))</f>
        <v>0.41666666666666669</v>
      </c>
      <c r="BB48">
        <f>(($AQ$41-$AP$38)/($AP$39-$AP$38))</f>
        <v>0.5</v>
      </c>
      <c r="BC48">
        <f>(($AN$48-$AQ$41)/($AQ$42-$AQ$41))</f>
        <v>0.51851851851851849</v>
      </c>
      <c r="BD48">
        <f>(($AO$46-$AQ$40)/($AQ$41-$AQ$40))</f>
        <v>0.90322580645161288</v>
      </c>
      <c r="BE48">
        <f>(($AP$39-$AQ$41)/($AQ$42-$AQ$41))</f>
        <v>0.66666666666666663</v>
      </c>
      <c r="BG48">
        <v>1</v>
      </c>
      <c r="BH48">
        <v>485</v>
      </c>
      <c r="BI48">
        <f>($BH$52-$BH$49)/200</f>
        <v>0.15</v>
      </c>
      <c r="BQ48">
        <f>1-(($AO$45-$AN$46)/($AN$47-$AN$46))</f>
        <v>0.45161290322580649</v>
      </c>
      <c r="BR48">
        <f>1-(($AP$38-$AN$46)/($AN$47-$AN$46))</f>
        <v>3.2258064516129004E-2</v>
      </c>
      <c r="BS48">
        <f>1-(($AQ$41-$AN$47)/($AN$48-$AN$47))</f>
        <v>0.45161290322580649</v>
      </c>
      <c r="BT48">
        <f>(($AN$47-$AO$45)/($AO$46-$AO$45))</f>
        <v>0.5</v>
      </c>
      <c r="BU48">
        <f>(($AP$38-$AO$45)/($AO$46-$AO$45))</f>
        <v>0.4642857142857143</v>
      </c>
      <c r="BV48">
        <f>(($AQ$41-$AO$46)/($AO$47-$AO$46))</f>
        <v>0.1</v>
      </c>
      <c r="BW48">
        <f>(($AN$47-$AP$38)/($AP$39-$AP$38))</f>
        <v>2.7777777777777776E-2</v>
      </c>
      <c r="BX48">
        <f>(($AO$46-$AP$38)/($AP$39-$AP$38))</f>
        <v>0.41666666666666669</v>
      </c>
      <c r="BY48">
        <f>(($AQ$41-$AP$38)/($AP$39-$AP$38))</f>
        <v>0.5</v>
      </c>
      <c r="BZ48">
        <f>1-(($AN$48-$AQ$41)/($AQ$42-$AQ$41))</f>
        <v>0.48148148148148151</v>
      </c>
      <c r="CA48">
        <f>1-(($AO$46-$AQ$40)/($AQ$41-$AQ$40))</f>
        <v>9.6774193548387122E-2</v>
      </c>
      <c r="CB48">
        <f>1-(($AP$39-$AQ$41)/($AQ$42-$AQ$41))</f>
        <v>0.33333333333333337</v>
      </c>
    </row>
    <row r="49" spans="1:80" x14ac:dyDescent="0.25">
      <c r="A49">
        <v>72</v>
      </c>
      <c r="B49">
        <v>229.144351</v>
      </c>
      <c r="C49" s="2">
        <v>1</v>
      </c>
      <c r="D49">
        <v>236.041076</v>
      </c>
      <c r="E49" s="3">
        <v>2</v>
      </c>
      <c r="H49">
        <v>247.550307</v>
      </c>
      <c r="I49" s="4">
        <v>4</v>
      </c>
      <c r="P49">
        <v>3</v>
      </c>
      <c r="Q49" t="str">
        <f>CONCATENATE(C49,E49,G49,I49)</f>
        <v>124</v>
      </c>
      <c r="R49">
        <v>2</v>
      </c>
      <c r="X49" t="s">
        <v>288</v>
      </c>
      <c r="Y49">
        <v>4312</v>
      </c>
      <c r="AN49">
        <v>1795</v>
      </c>
      <c r="AO49">
        <v>1834</v>
      </c>
      <c r="AQ49">
        <v>2040</v>
      </c>
      <c r="AT49">
        <f>(($AO$46-$AN$47)/($AN$48-$AN$47))</f>
        <v>0.45161290322580644</v>
      </c>
      <c r="AU49">
        <f>(($AP$39-$AN$48)/($AN$49-$AN$48))</f>
        <v>0.12903225806451613</v>
      </c>
      <c r="AV49">
        <f>(($AQ$42-$AN$48)/($AN$49-$AN$48))</f>
        <v>0.41935483870967744</v>
      </c>
      <c r="AW49">
        <f>(($AN$48-$AO$46)/($AO$47-$AO$46))</f>
        <v>0.56666666666666665</v>
      </c>
      <c r="AX49">
        <f>(($AP$39-$AO$46)/($AO$47-$AO$46))</f>
        <v>0.7</v>
      </c>
      <c r="AY49">
        <f>(($AQ$42-$AO$47)/($AO$48-$AO$47))</f>
        <v>0</v>
      </c>
      <c r="AZ49">
        <f>(($AN$48-$AP$38)/($AP$39-$AP$38))</f>
        <v>0.88888888888888884</v>
      </c>
      <c r="BA49">
        <f>(($AO$47-$AP$39)/($AP$40-$AP$39))</f>
        <v>0.36</v>
      </c>
      <c r="BB49">
        <f>(($AQ$42-$AP$39)/($AP$40-$AP$39))</f>
        <v>0.36</v>
      </c>
      <c r="BC49">
        <f>(($AN$49-$AQ$42)/($AQ$43-$AQ$42))</f>
        <v>0.51428571428571423</v>
      </c>
      <c r="BD49">
        <f>(($AO$47-$AQ$42)/($AQ$43-$AQ$42))</f>
        <v>0</v>
      </c>
      <c r="BE49">
        <f>(($AP$40-$AQ$42)/($AQ$43-$AQ$42))</f>
        <v>0.45714285714285713</v>
      </c>
      <c r="BG49">
        <v>2</v>
      </c>
      <c r="BH49">
        <v>501</v>
      </c>
      <c r="BI49">
        <f>($BH$53-$BH$50)/200</f>
        <v>0.215</v>
      </c>
      <c r="BQ49">
        <f>(($AO$46-$AN$47)/($AN$48-$AN$47))</f>
        <v>0.45161290322580644</v>
      </c>
      <c r="BR49">
        <f>(($AP$39-$AN$48)/($AN$49-$AN$48))</f>
        <v>0.12903225806451613</v>
      </c>
      <c r="BS49">
        <f>(($AQ$42-$AN$48)/($AN$49-$AN$48))</f>
        <v>0.41935483870967744</v>
      </c>
      <c r="BT49">
        <f>1-(($AN$48-$AO$46)/($AO$47-$AO$46))</f>
        <v>0.43333333333333335</v>
      </c>
      <c r="BU49">
        <f>1-(($AP$39-$AO$46)/($AO$47-$AO$46))</f>
        <v>0.30000000000000004</v>
      </c>
      <c r="BV49">
        <f>(($AQ$42-$AO$47)/($AO$48-$AO$47))</f>
        <v>0</v>
      </c>
      <c r="BW49">
        <f>1-(($AN$48-$AP$38)/($AP$39-$AP$38))</f>
        <v>0.11111111111111116</v>
      </c>
      <c r="BX49">
        <f>(($AO$47-$AP$39)/($AP$40-$AP$39))</f>
        <v>0.36</v>
      </c>
      <c r="BY49">
        <f>(($AQ$42-$AP$39)/($AP$40-$AP$39))</f>
        <v>0.36</v>
      </c>
      <c r="BZ49">
        <f>1-(($AN$49-$AQ$42)/($AQ$43-$AQ$42))</f>
        <v>0.48571428571428577</v>
      </c>
      <c r="CA49">
        <f>(($AO$47-$AQ$42)/($AQ$43-$AQ$42))</f>
        <v>0</v>
      </c>
      <c r="CB49">
        <f>(($AP$40-$AQ$42)/($AQ$43-$AQ$42))</f>
        <v>0.45714285714285713</v>
      </c>
    </row>
    <row r="50" spans="1:80" x14ac:dyDescent="0.25">
      <c r="A50">
        <v>73</v>
      </c>
      <c r="B50">
        <v>229.144351</v>
      </c>
      <c r="C50" s="2">
        <v>1</v>
      </c>
      <c r="D50">
        <v>236.041076</v>
      </c>
      <c r="E50" s="3">
        <v>2</v>
      </c>
      <c r="H50">
        <v>247.550307</v>
      </c>
      <c r="I50" s="4">
        <v>4</v>
      </c>
      <c r="P50">
        <v>3</v>
      </c>
      <c r="Q50" t="str">
        <f>CONCATENATE(C50,E50,G50,I50)</f>
        <v>124</v>
      </c>
      <c r="R50" t="s">
        <v>233</v>
      </c>
      <c r="X50" t="s">
        <v>288</v>
      </c>
      <c r="Y50" t="s">
        <v>273</v>
      </c>
      <c r="AN50">
        <v>1818</v>
      </c>
      <c r="AO50">
        <v>1872</v>
      </c>
      <c r="AQ50">
        <v>2083</v>
      </c>
      <c r="AT50">
        <f>(($AO$47-$AN$48)/($AN$49-$AN$48))</f>
        <v>0.41935483870967744</v>
      </c>
      <c r="AU50">
        <f>(($AP$40-$AN$48)/($AN$49-$AN$48))</f>
        <v>0.93548387096774188</v>
      </c>
      <c r="AV50">
        <f>(($AQ$43-$AN$49)/($AN$50-$AN$49))</f>
        <v>0.73913043478260865</v>
      </c>
      <c r="AW50">
        <f>(($AN$49-$AO$47)/($AO$48-$AO$47))</f>
        <v>0.69230769230769229</v>
      </c>
      <c r="AX50">
        <f>(($AP$40-$AO$47)/($AO$48-$AO$47))</f>
        <v>0.61538461538461542</v>
      </c>
      <c r="AY50">
        <f>(($AQ$43-$AO$48)/($AO$49-$AO$48))</f>
        <v>0.29032258064516131</v>
      </c>
      <c r="AZ50">
        <f>(($AN$49-$AP$40)/($AP$41-$AP$40))</f>
        <v>4.878048780487805E-2</v>
      </c>
      <c r="BA50">
        <f>(($AO$48-$AP$40)/($AP$41-$AP$40))</f>
        <v>0.24390243902439024</v>
      </c>
      <c r="BB50">
        <f>(($AQ$43-$AP$40)/($AP$41-$AP$40))</f>
        <v>0.46341463414634149</v>
      </c>
      <c r="BC50">
        <f>(($AN$50-$AQ$43)/($AQ$44-$AQ$43))</f>
        <v>0.13333333333333333</v>
      </c>
      <c r="BD50">
        <f>(($AO$48-$AQ$42)/($AQ$43-$AQ$42))</f>
        <v>0.74285714285714288</v>
      </c>
      <c r="BE50">
        <f>(($AP$41-$AQ$43)/($AQ$44-$AQ$43))</f>
        <v>0.48888888888888887</v>
      </c>
      <c r="BG50" t="s">
        <v>233</v>
      </c>
      <c r="BH50">
        <v>506</v>
      </c>
      <c r="BI50">
        <f>($BH$54-$BH$51)/200</f>
        <v>0.11</v>
      </c>
      <c r="BQ50">
        <f>(($AO$47-$AN$48)/($AN$49-$AN$48))</f>
        <v>0.41935483870967744</v>
      </c>
      <c r="BR50">
        <f>1-(($AP$40-$AN$48)/($AN$49-$AN$48))</f>
        <v>6.4516129032258118E-2</v>
      </c>
      <c r="BS50">
        <f>1-(($AQ$43-$AN$49)/($AN$50-$AN$49))</f>
        <v>0.26086956521739135</v>
      </c>
      <c r="BT50">
        <f>1-(($AN$49-$AO$47)/($AO$48-$AO$47))</f>
        <v>0.30769230769230771</v>
      </c>
      <c r="BU50">
        <f>1-(($AP$40-$AO$47)/($AO$48-$AO$47))</f>
        <v>0.38461538461538458</v>
      </c>
      <c r="BV50">
        <f>(($AQ$43-$AO$48)/($AO$49-$AO$48))</f>
        <v>0.29032258064516131</v>
      </c>
      <c r="BW50">
        <f>(($AN$49-$AP$40)/($AP$41-$AP$40))</f>
        <v>4.878048780487805E-2</v>
      </c>
      <c r="BX50">
        <f>(($AO$48-$AP$40)/($AP$41-$AP$40))</f>
        <v>0.24390243902439024</v>
      </c>
      <c r="BY50">
        <f>(($AQ$43-$AP$40)/($AP$41-$AP$40))</f>
        <v>0.46341463414634149</v>
      </c>
      <c r="BZ50">
        <f>(($AN$50-$AQ$43)/($AQ$44-$AQ$43))</f>
        <v>0.13333333333333333</v>
      </c>
      <c r="CA50">
        <f>1-(($AO$48-$AQ$42)/($AQ$43-$AQ$42))</f>
        <v>0.25714285714285712</v>
      </c>
      <c r="CB50">
        <f>(($AP$41-$AQ$43)/($AQ$44-$AQ$43))</f>
        <v>0.48888888888888887</v>
      </c>
    </row>
    <row r="51" spans="1:80" x14ac:dyDescent="0.25">
      <c r="A51">
        <v>74</v>
      </c>
      <c r="B51">
        <v>229.144351</v>
      </c>
      <c r="C51" s="2">
        <v>1</v>
      </c>
      <c r="F51">
        <v>240.50704500000001</v>
      </c>
      <c r="G51" s="5">
        <v>3</v>
      </c>
      <c r="H51">
        <v>247.550307</v>
      </c>
      <c r="I51" s="4">
        <v>4</v>
      </c>
      <c r="P51">
        <v>3</v>
      </c>
      <c r="Q51" t="str">
        <f>CONCATENATE(C51,E51,G51,I51)</f>
        <v>134</v>
      </c>
      <c r="R51">
        <v>3</v>
      </c>
      <c r="X51" t="s">
        <v>282</v>
      </c>
      <c r="Y51" t="s">
        <v>261</v>
      </c>
      <c r="AB51" t="s">
        <v>288</v>
      </c>
      <c r="AC51" t="str">
        <f>CONCATENATE($R51,$R52,$R53,$R54)</f>
        <v>3124</v>
      </c>
      <c r="AN51">
        <v>1855</v>
      </c>
      <c r="AO51">
        <v>1907</v>
      </c>
      <c r="AT51">
        <f>(($AO$48-$AN$49)/($AN$50-$AN$49))</f>
        <v>0.34782608695652173</v>
      </c>
      <c r="AU51">
        <f>(($AP$41-$AN$50)/($AN$51-$AN$50))</f>
        <v>0.43243243243243246</v>
      </c>
      <c r="AV51">
        <f>(($AQ$44-$AN$51)/($AN$52-$AN$51))</f>
        <v>5.8823529411764705E-2</v>
      </c>
      <c r="AW51">
        <f>(($AN$50-$AO$48)/($AO$49-$AO$48))</f>
        <v>0.4838709677419355</v>
      </c>
      <c r="AX51">
        <f>(($AP$41-$AO$49)/($AO$50-$AO$49))</f>
        <v>0</v>
      </c>
      <c r="AY51">
        <f>(($AQ$44-$AO$49)/($AO$50-$AO$49))</f>
        <v>0.60526315789473684</v>
      </c>
      <c r="AZ51">
        <f>(($AN$50-$AP$40)/($AP$41-$AP$40))</f>
        <v>0.6097560975609756</v>
      </c>
      <c r="BA51">
        <f>(($AO$49-$AP$41)/($AP$42-$AP$41))</f>
        <v>0</v>
      </c>
      <c r="BB51">
        <f>(($AQ$44-$AP$41)/($AP$42-$AP$41))</f>
        <v>0.53488372093023251</v>
      </c>
      <c r="BC51">
        <f>(($AN$51-$AQ$43)/($AQ$44-$AQ$43))</f>
        <v>0.9555555555555556</v>
      </c>
      <c r="BD51">
        <f>(($AO$49-$AQ$43)/($AQ$44-$AQ$43))</f>
        <v>0.48888888888888887</v>
      </c>
      <c r="BE51">
        <f>(($AP$42-$AQ$44)/($AQ$45-$AQ$44))</f>
        <v>0.54054054054054057</v>
      </c>
      <c r="BG51">
        <v>3</v>
      </c>
      <c r="BH51">
        <v>528</v>
      </c>
      <c r="BI51">
        <f>($BH$55-$BH$52)/200</f>
        <v>0.19</v>
      </c>
      <c r="BQ51">
        <f>(($AO$48-$AN$49)/($AN$50-$AN$49))</f>
        <v>0.34782608695652173</v>
      </c>
      <c r="BR51">
        <f>(($AP$41-$AN$50)/($AN$51-$AN$50))</f>
        <v>0.43243243243243246</v>
      </c>
      <c r="BS51">
        <f>(($AQ$44-$AN$51)/($AN$52-$AN$51))</f>
        <v>5.8823529411764705E-2</v>
      </c>
      <c r="BT51">
        <f>(($AN$50-$AO$48)/($AO$49-$AO$48))</f>
        <v>0.4838709677419355</v>
      </c>
      <c r="BU51">
        <f>(($AP$41-$AO$49)/($AO$50-$AO$49))</f>
        <v>0</v>
      </c>
      <c r="BV51">
        <f>1-(($AQ$44-$AO$49)/($AO$50-$AO$49))</f>
        <v>0.39473684210526316</v>
      </c>
      <c r="BW51">
        <f>1-(($AN$50-$AP$40)/($AP$41-$AP$40))</f>
        <v>0.3902439024390244</v>
      </c>
      <c r="BX51">
        <f>(($AO$49-$AP$41)/($AP$42-$AP$41))</f>
        <v>0</v>
      </c>
      <c r="BY51">
        <f>1-(($AQ$44-$AP$41)/($AP$42-$AP$41))</f>
        <v>0.46511627906976749</v>
      </c>
      <c r="BZ51">
        <f>1-(($AN$51-$AQ$43)/($AQ$44-$AQ$43))</f>
        <v>4.4444444444444398E-2</v>
      </c>
      <c r="CA51">
        <f>(($AO$49-$AQ$43)/($AQ$44-$AQ$43))</f>
        <v>0.48888888888888887</v>
      </c>
      <c r="CB51">
        <f>1-(($AP$42-$AQ$44)/($AQ$45-$AQ$44))</f>
        <v>0.45945945945945943</v>
      </c>
    </row>
    <row r="52" spans="1:80" x14ac:dyDescent="0.25">
      <c r="A52">
        <v>75</v>
      </c>
      <c r="B52">
        <v>229.144351</v>
      </c>
      <c r="C52" s="2">
        <v>1</v>
      </c>
      <c r="F52">
        <v>240.44006999999999</v>
      </c>
      <c r="G52" s="5">
        <v>3</v>
      </c>
      <c r="H52">
        <v>247.550307</v>
      </c>
      <c r="I52" s="4">
        <v>4</v>
      </c>
      <c r="P52">
        <v>3</v>
      </c>
      <c r="Q52" t="str">
        <f>CONCATENATE(C52,E52,G52,I52)</f>
        <v>134</v>
      </c>
      <c r="R52">
        <v>1</v>
      </c>
      <c r="X52" t="s">
        <v>283</v>
      </c>
      <c r="Y52" t="s">
        <v>262</v>
      </c>
      <c r="AN52">
        <v>1889</v>
      </c>
      <c r="AO52">
        <v>1938</v>
      </c>
      <c r="AT52">
        <f>(($AO$49-$AN$50)/($AN$51-$AN$50))</f>
        <v>0.43243243243243246</v>
      </c>
      <c r="AU52">
        <f>(($AP$42-$AN$51)/($AN$52-$AN$51))</f>
        <v>0.6470588235294118</v>
      </c>
      <c r="AV52">
        <f>(($AQ$45-$AN$52)/($AN$53-$AN$52))</f>
        <v>0.15625</v>
      </c>
      <c r="AW52">
        <f>(($AN$51-$AO$49)/($AO$50-$AO$49))</f>
        <v>0.55263157894736847</v>
      </c>
      <c r="AX52">
        <f>(($AP$42-$AO$50)/($AO$51-$AO$50))</f>
        <v>0.14285714285714285</v>
      </c>
      <c r="AY52">
        <f>(($AQ$45-$AO$50)/($AO$51-$AO$50))</f>
        <v>0.62857142857142856</v>
      </c>
      <c r="AZ52">
        <f>(($AN$51-$AP$41)/($AP$42-$AP$41))</f>
        <v>0.48837209302325579</v>
      </c>
      <c r="BA52">
        <f>(($AO$50-$AP$41)/($AP$42-$AP$41))</f>
        <v>0.88372093023255816</v>
      </c>
      <c r="BB52">
        <f>(($AQ$45-$AP$42)/($AP$43-$AP$42))</f>
        <v>0.53125</v>
      </c>
      <c r="BC52">
        <f>(($AN$52-$AQ$44)/($AQ$45-$AQ$44))</f>
        <v>0.86486486486486491</v>
      </c>
      <c r="BD52">
        <f>(($AO$50-$AQ$44)/($AQ$45-$AQ$44))</f>
        <v>0.40540540540540543</v>
      </c>
      <c r="BE52">
        <f>(($AP$43-$AQ$45)/($AQ$46-$AQ$45))</f>
        <v>0.45454545454545453</v>
      </c>
      <c r="BG52">
        <v>1</v>
      </c>
      <c r="BH52">
        <v>531</v>
      </c>
      <c r="BI52">
        <f>($BH$56-$BH$53)/200</f>
        <v>0.13</v>
      </c>
      <c r="BQ52">
        <f>(($AO$49-$AN$50)/($AN$51-$AN$50))</f>
        <v>0.43243243243243246</v>
      </c>
      <c r="BR52">
        <f>1-(($AP$42-$AN$51)/($AN$52-$AN$51))</f>
        <v>0.3529411764705882</v>
      </c>
      <c r="BS52">
        <f>(($AQ$45-$AN$52)/($AN$53-$AN$52))</f>
        <v>0.15625</v>
      </c>
      <c r="BT52">
        <f>1-(($AN$51-$AO$49)/($AO$50-$AO$49))</f>
        <v>0.44736842105263153</v>
      </c>
      <c r="BU52">
        <f>(($AP$42-$AO$50)/($AO$51-$AO$50))</f>
        <v>0.14285714285714285</v>
      </c>
      <c r="BV52">
        <f>1-(($AQ$45-$AO$50)/($AO$51-$AO$50))</f>
        <v>0.37142857142857144</v>
      </c>
      <c r="BW52">
        <f>(($AN$51-$AP$41)/($AP$42-$AP$41))</f>
        <v>0.48837209302325579</v>
      </c>
      <c r="BX52">
        <f>1-(($AO$50-$AP$41)/($AP$42-$AP$41))</f>
        <v>0.11627906976744184</v>
      </c>
      <c r="BY52">
        <f>1-(($AQ$45-$AP$42)/($AP$43-$AP$42))</f>
        <v>0.46875</v>
      </c>
      <c r="BZ52">
        <f>1-(($AN$52-$AQ$44)/($AQ$45-$AQ$44))</f>
        <v>0.13513513513513509</v>
      </c>
      <c r="CA52">
        <f>(($AO$50-$AQ$44)/($AQ$45-$AQ$44))</f>
        <v>0.40540540540540543</v>
      </c>
      <c r="CB52">
        <f>(($AP$43-$AQ$45)/($AQ$46-$AQ$45))</f>
        <v>0.45454545454545453</v>
      </c>
    </row>
    <row r="53" spans="1:80" x14ac:dyDescent="0.25">
      <c r="A53">
        <v>76</v>
      </c>
      <c r="B53">
        <v>229.144351</v>
      </c>
      <c r="C53" s="2">
        <v>1</v>
      </c>
      <c r="F53">
        <v>240.44006999999999</v>
      </c>
      <c r="G53" s="5">
        <v>3</v>
      </c>
      <c r="H53">
        <v>247.550307</v>
      </c>
      <c r="I53" s="4">
        <v>4</v>
      </c>
      <c r="P53">
        <v>3</v>
      </c>
      <c r="Q53" t="str">
        <f>CONCATENATE(C53,E53,G53,I53)</f>
        <v>134</v>
      </c>
      <c r="R53">
        <v>2</v>
      </c>
      <c r="X53" t="s">
        <v>283</v>
      </c>
      <c r="Y53" t="s">
        <v>263</v>
      </c>
      <c r="AN53">
        <v>1921</v>
      </c>
      <c r="AO53">
        <v>1974</v>
      </c>
      <c r="AT53">
        <f>(($AO$50-$AN$51)/($AN$52-$AN$51))</f>
        <v>0.5</v>
      </c>
      <c r="AU53">
        <f>(($AP$43-$AN$52)/($AN$53-$AN$52))</f>
        <v>0.625</v>
      </c>
      <c r="AV53">
        <f>(($AQ$46-$AN$53)/($AN$54-$AN$53))</f>
        <v>0.17142857142857143</v>
      </c>
      <c r="AW53">
        <f>(($AN$52-$AO$50)/($AO$51-$AO$50))</f>
        <v>0.48571428571428571</v>
      </c>
      <c r="AX53">
        <f>(($AP$43-$AO$51)/($AO$52-$AO$51))</f>
        <v>6.4516129032258063E-2</v>
      </c>
      <c r="AY53">
        <f>(($AQ$46-$AO$51)/($AO$52-$AO$51))</f>
        <v>0.64516129032258063</v>
      </c>
      <c r="AZ53">
        <f>(($AN$52-$AP$42)/($AP$43-$AP$42))</f>
        <v>0.375</v>
      </c>
      <c r="BA53">
        <f>(($AO$51-$AP$42)/($AP$43-$AP$42))</f>
        <v>0.9375</v>
      </c>
      <c r="BB53">
        <f>(($AQ$46-$AP$43)/($AP$44-$AP$43))</f>
        <v>0.51428571428571423</v>
      </c>
      <c r="BC53">
        <f>(($AN$53-$AQ$45)/($AQ$46-$AQ$45))</f>
        <v>0.81818181818181823</v>
      </c>
      <c r="BD53">
        <f>(($AO$51-$AQ$45)/($AQ$46-$AQ$45))</f>
        <v>0.39393939393939392</v>
      </c>
      <c r="BE53">
        <f>(($AP$44-$AQ$46)/($AQ$47-$AQ$46))</f>
        <v>0.44736842105263158</v>
      </c>
      <c r="BG53">
        <v>2</v>
      </c>
      <c r="BH53">
        <v>549</v>
      </c>
      <c r="BI53">
        <f>($BH$57-$BH$54)/200</f>
        <v>0.17</v>
      </c>
      <c r="BQ53">
        <f>(($AO$50-$AN$51)/($AN$52-$AN$51))</f>
        <v>0.5</v>
      </c>
      <c r="BR53">
        <f>1-(($AP$43-$AN$52)/($AN$53-$AN$52))</f>
        <v>0.375</v>
      </c>
      <c r="BS53">
        <f>(($AQ$46-$AN$53)/($AN$54-$AN$53))</f>
        <v>0.17142857142857143</v>
      </c>
      <c r="BT53">
        <f>(($AN$52-$AO$50)/($AO$51-$AO$50))</f>
        <v>0.48571428571428571</v>
      </c>
      <c r="BU53">
        <f>(($AP$43-$AO$51)/($AO$52-$AO$51))</f>
        <v>6.4516129032258063E-2</v>
      </c>
      <c r="BV53">
        <f>1-(($AQ$46-$AO$51)/($AO$52-$AO$51))</f>
        <v>0.35483870967741937</v>
      </c>
      <c r="BW53">
        <f>(($AN$52-$AP$42)/($AP$43-$AP$42))</f>
        <v>0.375</v>
      </c>
      <c r="BX53">
        <f>1-(($AO$51-$AP$42)/($AP$43-$AP$42))</f>
        <v>6.25E-2</v>
      </c>
      <c r="BY53">
        <f>1-(($AQ$46-$AP$43)/($AP$44-$AP$43))</f>
        <v>0.48571428571428577</v>
      </c>
      <c r="BZ53">
        <f>1-(($AN$53-$AQ$45)/($AQ$46-$AQ$45))</f>
        <v>0.18181818181818177</v>
      </c>
      <c r="CA53">
        <f>(($AO$51-$AQ$45)/($AQ$46-$AQ$45))</f>
        <v>0.39393939393939392</v>
      </c>
      <c r="CB53">
        <f>(($AP$44-$AQ$46)/($AQ$47-$AQ$46))</f>
        <v>0.44736842105263158</v>
      </c>
    </row>
    <row r="54" spans="1:80" x14ac:dyDescent="0.25">
      <c r="A54">
        <v>77</v>
      </c>
      <c r="B54">
        <v>229.144351</v>
      </c>
      <c r="C54" s="2">
        <v>1</v>
      </c>
      <c r="F54">
        <v>240.44006999999999</v>
      </c>
      <c r="G54" s="5">
        <v>3</v>
      </c>
      <c r="H54">
        <v>247.550307</v>
      </c>
      <c r="I54" s="4">
        <v>4</v>
      </c>
      <c r="P54">
        <v>3</v>
      </c>
      <c r="Q54" t="str">
        <f>CONCATENATE(C54,E54,G54,I54)</f>
        <v>134</v>
      </c>
      <c r="R54">
        <v>4</v>
      </c>
      <c r="X54" t="s">
        <v>283</v>
      </c>
      <c r="Y54" t="s">
        <v>264</v>
      </c>
      <c r="AN54">
        <v>1956</v>
      </c>
      <c r="AO54">
        <v>2004</v>
      </c>
      <c r="AT54">
        <f>(($AO$51-$AN$52)/($AN$53-$AN$52))</f>
        <v>0.5625</v>
      </c>
      <c r="AU54">
        <f>(($AP$44-$AN$53)/($AN$54-$AN$53))</f>
        <v>0.65714285714285714</v>
      </c>
      <c r="AV54">
        <f>(($AQ$47-$AN$54)/($AN$55-$AN$54))</f>
        <v>0.27272727272727271</v>
      </c>
      <c r="AW54">
        <f>(($AN$53-$AO$51)/($AO$52-$AO$51))</f>
        <v>0.45161290322580644</v>
      </c>
      <c r="AX54">
        <f>(($AP$44-$AO$52)/($AO$53-$AO$52))</f>
        <v>0.16666666666666666</v>
      </c>
      <c r="AY54">
        <f>(($AQ$47-$AO$52)/($AO$53-$AO$52))</f>
        <v>0.75</v>
      </c>
      <c r="AZ54">
        <f>(($AN$53-$AP$43)/($AP$44-$AP$43))</f>
        <v>0.34285714285714286</v>
      </c>
      <c r="BA54">
        <f>(($AO$52-$AP$43)/($AP$44-$AP$43))</f>
        <v>0.82857142857142863</v>
      </c>
      <c r="BB54">
        <f>(($AQ$47-$AP$44)/($AP$45-$AP$44))</f>
        <v>0.55263157894736847</v>
      </c>
      <c r="BC54">
        <f>(($AN$54-$AQ$46)/($AQ$47-$AQ$46))</f>
        <v>0.76315789473684215</v>
      </c>
      <c r="BD54">
        <f>(($AO$52-$AQ$46)/($AQ$47-$AQ$46))</f>
        <v>0.28947368421052633</v>
      </c>
      <c r="BE54">
        <f>(($AP$45-$AQ$47)/($AQ$48-$AQ$47))</f>
        <v>0.47222222222222221</v>
      </c>
      <c r="BG54">
        <v>4</v>
      </c>
      <c r="BH54">
        <v>550</v>
      </c>
      <c r="BI54">
        <f>($BH$58-$BH$55)/200</f>
        <v>0.15</v>
      </c>
      <c r="BQ54">
        <f>1-(($AO$51-$AN$52)/($AN$53-$AN$52))</f>
        <v>0.4375</v>
      </c>
      <c r="BR54">
        <f>1-(($AP$44-$AN$53)/($AN$54-$AN$53))</f>
        <v>0.34285714285714286</v>
      </c>
      <c r="BS54">
        <f>(($AQ$47-$AN$54)/($AN$55-$AN$54))</f>
        <v>0.27272727272727271</v>
      </c>
      <c r="BT54">
        <f>(($AN$53-$AO$51)/($AO$52-$AO$51))</f>
        <v>0.45161290322580644</v>
      </c>
      <c r="BU54">
        <f>(($AP$44-$AO$52)/($AO$53-$AO$52))</f>
        <v>0.16666666666666666</v>
      </c>
      <c r="BV54">
        <f>1-(($AQ$47-$AO$52)/($AO$53-$AO$52))</f>
        <v>0.25</v>
      </c>
      <c r="BW54">
        <f>(($AN$53-$AP$43)/($AP$44-$AP$43))</f>
        <v>0.34285714285714286</v>
      </c>
      <c r="BX54">
        <f>1-(($AO$52-$AP$43)/($AP$44-$AP$43))</f>
        <v>0.17142857142857137</v>
      </c>
      <c r="BY54">
        <f>1-(($AQ$47-$AP$44)/($AP$45-$AP$44))</f>
        <v>0.44736842105263153</v>
      </c>
      <c r="BZ54">
        <f>1-(($AN$54-$AQ$46)/($AQ$47-$AQ$46))</f>
        <v>0.23684210526315785</v>
      </c>
      <c r="CA54">
        <f>(($AO$52-$AQ$46)/($AQ$47-$AQ$46))</f>
        <v>0.28947368421052633</v>
      </c>
      <c r="CB54">
        <f>(($AP$45-$AQ$47)/($AQ$48-$AQ$47))</f>
        <v>0.47222222222222221</v>
      </c>
    </row>
    <row r="55" spans="1:80" x14ac:dyDescent="0.25">
      <c r="A55">
        <v>78</v>
      </c>
      <c r="B55">
        <v>229.144351</v>
      </c>
      <c r="C55" s="2">
        <v>1</v>
      </c>
      <c r="F55">
        <v>240.44006999999999</v>
      </c>
      <c r="G55" s="5">
        <v>3</v>
      </c>
      <c r="H55">
        <v>247.550307</v>
      </c>
      <c r="I55" s="4">
        <v>4</v>
      </c>
      <c r="P55">
        <v>3</v>
      </c>
      <c r="Q55" t="str">
        <f>CONCATENATE(C55,E55,G55,I55)</f>
        <v>134</v>
      </c>
      <c r="R55">
        <v>1</v>
      </c>
      <c r="X55" t="s">
        <v>283</v>
      </c>
      <c r="Y55" t="s">
        <v>265</v>
      </c>
      <c r="AB55" t="s">
        <v>283</v>
      </c>
      <c r="AC55" t="str">
        <f>CONCATENATE($R55,$R56,$R57,$R58)</f>
        <v>1324</v>
      </c>
      <c r="AN55">
        <v>1989</v>
      </c>
      <c r="AO55">
        <v>2035</v>
      </c>
      <c r="AT55">
        <f>(($AO$52-$AN$53)/($AN$54-$AN$53))</f>
        <v>0.48571428571428571</v>
      </c>
      <c r="AU55">
        <f>(($AP$45-$AN$54)/($AN$55-$AN$54))</f>
        <v>0.78787878787878785</v>
      </c>
      <c r="AV55">
        <f>(($AQ$48-$AN$55)/($AN$56-$AN$55))</f>
        <v>0.36363636363636365</v>
      </c>
      <c r="AW55">
        <f>(($AN$54-$AO$52)/($AO$53-$AO$52))</f>
        <v>0.5</v>
      </c>
      <c r="AX55">
        <f>(($AP$45-$AO$53)/($AO$54-$AO$53))</f>
        <v>0.26666666666666666</v>
      </c>
      <c r="AY55">
        <f>(($AQ$48-$AO$53)/($AO$54-$AO$53))</f>
        <v>0.9</v>
      </c>
      <c r="AZ55">
        <f>(($AN$54-$AP$44)/($AP$45-$AP$44))</f>
        <v>0.31578947368421051</v>
      </c>
      <c r="BA55">
        <f>(($AO$53-$AP$44)/($AP$45-$AP$44))</f>
        <v>0.78947368421052633</v>
      </c>
      <c r="BB55">
        <f>(($AQ$48-$AP$45)/($AP$46-$AP$45))</f>
        <v>0.5</v>
      </c>
      <c r="BC55">
        <f>(($AN$55-$AQ$47)/($AQ$48-$AQ$47))</f>
        <v>0.66666666666666663</v>
      </c>
      <c r="BD55">
        <f>(($AO$53-$AQ$47)/($AQ$48-$AQ$47))</f>
        <v>0.25</v>
      </c>
      <c r="BE55">
        <f>(($AP$46-$AQ$48)/($AQ$49-$AQ$48))</f>
        <v>0.48717948717948717</v>
      </c>
      <c r="BG55">
        <v>1</v>
      </c>
      <c r="BH55">
        <v>569</v>
      </c>
      <c r="BI55">
        <f>($BH$59-$BH$56)/200</f>
        <v>0.13500000000000001</v>
      </c>
      <c r="BQ55">
        <f>(($AO$52-$AN$53)/($AN$54-$AN$53))</f>
        <v>0.48571428571428571</v>
      </c>
      <c r="BR55">
        <f>1-(($AP$45-$AN$54)/($AN$55-$AN$54))</f>
        <v>0.21212121212121215</v>
      </c>
      <c r="BS55">
        <f>(($AQ$48-$AN$55)/($AN$56-$AN$55))</f>
        <v>0.36363636363636365</v>
      </c>
      <c r="BT55">
        <f>(($AN$54-$AO$52)/($AO$53-$AO$52))</f>
        <v>0.5</v>
      </c>
      <c r="BU55">
        <f>(($AP$45-$AO$53)/($AO$54-$AO$53))</f>
        <v>0.26666666666666666</v>
      </c>
      <c r="BV55">
        <f>1-(($AQ$48-$AO$53)/($AO$54-$AO$53))</f>
        <v>9.9999999999999978E-2</v>
      </c>
      <c r="BW55">
        <f>(($AN$54-$AP$44)/($AP$45-$AP$44))</f>
        <v>0.31578947368421051</v>
      </c>
      <c r="BX55">
        <f>1-(($AO$53-$AP$44)/($AP$45-$AP$44))</f>
        <v>0.21052631578947367</v>
      </c>
      <c r="BY55">
        <f>(($AQ$48-$AP$45)/($AP$46-$AP$45))</f>
        <v>0.5</v>
      </c>
      <c r="BZ55">
        <f>1-(($AN$55-$AQ$47)/($AQ$48-$AQ$47))</f>
        <v>0.33333333333333337</v>
      </c>
      <c r="CA55">
        <f>(($AO$53-$AQ$47)/($AQ$48-$AQ$47))</f>
        <v>0.25</v>
      </c>
      <c r="CB55">
        <f>(($AP$46-$AQ$48)/($AQ$49-$AQ$48))</f>
        <v>0.48717948717948717</v>
      </c>
    </row>
    <row r="56" spans="1:80" x14ac:dyDescent="0.25">
      <c r="A56">
        <v>79</v>
      </c>
      <c r="B56">
        <v>229.144351</v>
      </c>
      <c r="C56" s="2">
        <v>1</v>
      </c>
      <c r="F56">
        <v>240.44006999999999</v>
      </c>
      <c r="G56" s="5">
        <v>3</v>
      </c>
      <c r="H56">
        <v>247.550307</v>
      </c>
      <c r="I56" s="4">
        <v>4</v>
      </c>
      <c r="P56">
        <v>3</v>
      </c>
      <c r="Q56" t="str">
        <f>CONCATENATE(C56,E56,G56,I56)</f>
        <v>134</v>
      </c>
      <c r="R56">
        <v>3</v>
      </c>
      <c r="X56" t="s">
        <v>282</v>
      </c>
      <c r="Y56" t="s">
        <v>272</v>
      </c>
      <c r="AN56">
        <v>2022</v>
      </c>
      <c r="AO56">
        <v>2067</v>
      </c>
      <c r="AT56">
        <f>(($AO$53-$AN$54)/($AN$55-$AN$54))</f>
        <v>0.54545454545454541</v>
      </c>
      <c r="AU56">
        <f>(($AP$46-$AN$55)/($AN$56-$AN$55))</f>
        <v>0.93939393939393945</v>
      </c>
      <c r="AV56">
        <f>(($AQ$49-$AN$56)/($AN$57-$AN$56))</f>
        <v>0.62068965517241381</v>
      </c>
      <c r="AW56">
        <f>(($AN$55-$AO$53)/($AO$54-$AO$53))</f>
        <v>0.5</v>
      </c>
      <c r="AX56">
        <f>(($AP$46-$AO$54)/($AO$55-$AO$54))</f>
        <v>0.5161290322580645</v>
      </c>
      <c r="AY56">
        <f>(($AQ$49-$AO$55)/($AO$56-$AO$55))</f>
        <v>0.15625</v>
      </c>
      <c r="AZ56">
        <f>(($AN$55-$AP$45)/($AP$46-$AP$45))</f>
        <v>0.18421052631578946</v>
      </c>
      <c r="BA56">
        <f>(($AO$54-$AP$45)/($AP$46-$AP$45))</f>
        <v>0.57894736842105265</v>
      </c>
      <c r="BB56">
        <f>(($AQ$49-$AP$46)/($AP$47-$AP$46))</f>
        <v>0.52631578947368418</v>
      </c>
      <c r="BC56">
        <f>(($AN$56-$AQ$48)/($AQ$49-$AQ$48))</f>
        <v>0.53846153846153844</v>
      </c>
      <c r="BD56">
        <f>(($AO$54-$AQ$48)/($AQ$49-$AQ$48))</f>
        <v>7.6923076923076927E-2</v>
      </c>
      <c r="BE56">
        <f>(($AP$47-$AQ$49)/($AQ$50-$AQ$49))</f>
        <v>0.41860465116279072</v>
      </c>
      <c r="BG56">
        <v>3</v>
      </c>
      <c r="BH56">
        <v>575</v>
      </c>
      <c r="BI56">
        <f>($BH$60-$BH$57)/200</f>
        <v>0.185</v>
      </c>
      <c r="BQ56">
        <f>1-(($AO$53-$AN$54)/($AN$55-$AN$54))</f>
        <v>0.45454545454545459</v>
      </c>
      <c r="BR56">
        <f>1-(($AP$46-$AN$55)/($AN$56-$AN$55))</f>
        <v>6.0606060606060552E-2</v>
      </c>
      <c r="BS56">
        <f>1-(($AQ$49-$AN$56)/($AN$57-$AN$56))</f>
        <v>0.37931034482758619</v>
      </c>
      <c r="BT56">
        <f>(($AN$55-$AO$53)/($AO$54-$AO$53))</f>
        <v>0.5</v>
      </c>
      <c r="BU56">
        <f>1-(($AP$46-$AO$54)/($AO$55-$AO$54))</f>
        <v>0.4838709677419355</v>
      </c>
      <c r="BV56">
        <f>(($AQ$49-$AO$55)/($AO$56-$AO$55))</f>
        <v>0.15625</v>
      </c>
      <c r="BW56">
        <f>(($AN$55-$AP$45)/($AP$46-$AP$45))</f>
        <v>0.18421052631578946</v>
      </c>
      <c r="BX56">
        <f>1-(($AO$54-$AP$45)/($AP$46-$AP$45))</f>
        <v>0.42105263157894735</v>
      </c>
      <c r="BY56">
        <f>1-(($AQ$49-$AP$46)/($AP$47-$AP$46))</f>
        <v>0.47368421052631582</v>
      </c>
      <c r="BZ56">
        <f>1-(($AN$56-$AQ$48)/($AQ$49-$AQ$48))</f>
        <v>0.46153846153846156</v>
      </c>
      <c r="CA56">
        <f>(($AO$54-$AQ$48)/($AQ$49-$AQ$48))</f>
        <v>7.6923076923076927E-2</v>
      </c>
      <c r="CB56">
        <f>(($AP$47-$AQ$49)/($AQ$50-$AQ$49))</f>
        <v>0.41860465116279072</v>
      </c>
    </row>
    <row r="57" spans="1:80" x14ac:dyDescent="0.25">
      <c r="A57">
        <v>80</v>
      </c>
      <c r="B57">
        <v>229.144351</v>
      </c>
      <c r="C57" s="2">
        <v>1</v>
      </c>
      <c r="F57">
        <v>240.44006999999999</v>
      </c>
      <c r="G57" s="5">
        <v>3</v>
      </c>
      <c r="H57">
        <v>247.550307</v>
      </c>
      <c r="I57" s="4">
        <v>4</v>
      </c>
      <c r="P57">
        <v>3</v>
      </c>
      <c r="Q57" t="str">
        <f>CONCATENATE(C57,E57,G57,I57)</f>
        <v>134</v>
      </c>
      <c r="R57">
        <v>2</v>
      </c>
      <c r="X57" t="s">
        <v>287</v>
      </c>
      <c r="Y57">
        <v>4123</v>
      </c>
      <c r="AN57">
        <v>2051</v>
      </c>
      <c r="AO57">
        <v>2106</v>
      </c>
      <c r="AT57">
        <f>(($AO$54-$AN$55)/($AN$56-$AN$55))</f>
        <v>0.45454545454545453</v>
      </c>
      <c r="AU57">
        <f>(($AP$47-$AN$57)/($AN$58-$AN$57))</f>
        <v>0.2</v>
      </c>
      <c r="AV57">
        <f>(($AQ$50-$AN$57)/($AN$58-$AN$57))</f>
        <v>0.91428571428571426</v>
      </c>
      <c r="AW57">
        <f>(($AN$56-$AO$54)/($AO$55-$AO$54))</f>
        <v>0.58064516129032262</v>
      </c>
      <c r="AX57">
        <f>(($AP$47-$AO$55)/($AO$56-$AO$55))</f>
        <v>0.71875</v>
      </c>
      <c r="AY57">
        <f>(($AQ$50-$AO$56)/($AO$57-$AO$56))</f>
        <v>0.41025641025641024</v>
      </c>
      <c r="AZ57">
        <f>(($AN$56-$AP$46)/($AP$47-$AP$46))</f>
        <v>5.2631578947368418E-2</v>
      </c>
      <c r="BA57">
        <f>(($AO$55-$AP$46)/($AP$47-$AP$46))</f>
        <v>0.39473684210526316</v>
      </c>
      <c r="BB57">
        <f>(($AQ$50-$AP$47)/($AP$48-$AP$47))</f>
        <v>0.54347826086956519</v>
      </c>
      <c r="BC57">
        <f>(($AN$57-$AQ$49)/($AQ$50-$AQ$49))</f>
        <v>0.2558139534883721</v>
      </c>
      <c r="BD57">
        <f>(($AO$55-$AQ$48)/($AQ$49-$AQ$48))</f>
        <v>0.87179487179487181</v>
      </c>
      <c r="BG57">
        <v>2</v>
      </c>
      <c r="BH57">
        <v>584</v>
      </c>
      <c r="BI57">
        <f>($BH$61-$BH$58)/200</f>
        <v>0.12</v>
      </c>
      <c r="BQ57">
        <f>(($AO$54-$AN$55)/($AN$56-$AN$55))</f>
        <v>0.45454545454545453</v>
      </c>
      <c r="BR57">
        <f>(($AP$47-$AN$57)/($AN$58-$AN$57))</f>
        <v>0.2</v>
      </c>
      <c r="BS57">
        <f>1-(($AQ$50-$AN$57)/($AN$58-$AN$57))</f>
        <v>8.5714285714285743E-2</v>
      </c>
      <c r="BT57">
        <f>1-(($AN$56-$AO$54)/($AO$55-$AO$54))</f>
        <v>0.41935483870967738</v>
      </c>
      <c r="BU57">
        <f>1-(($AP$47-$AO$55)/($AO$56-$AO$55))</f>
        <v>0.28125</v>
      </c>
      <c r="BV57">
        <f>(($AQ$50-$AO$56)/($AO$57-$AO$56))</f>
        <v>0.41025641025641024</v>
      </c>
      <c r="BW57">
        <f>(($AN$56-$AP$46)/($AP$47-$AP$46))</f>
        <v>5.2631578947368418E-2</v>
      </c>
      <c r="BX57">
        <f>(($AO$55-$AP$46)/($AP$47-$AP$46))</f>
        <v>0.39473684210526316</v>
      </c>
      <c r="BY57">
        <f>1-(($AQ$50-$AP$47)/($AP$48-$AP$47))</f>
        <v>0.45652173913043481</v>
      </c>
      <c r="BZ57">
        <f>(($AN$57-$AQ$49)/($AQ$50-$AQ$49))</f>
        <v>0.2558139534883721</v>
      </c>
      <c r="CA57">
        <f>1-(($AO$55-$AQ$48)/($AQ$49-$AQ$48))</f>
        <v>0.12820512820512819</v>
      </c>
    </row>
    <row r="58" spans="1:80" x14ac:dyDescent="0.25">
      <c r="A58">
        <v>81</v>
      </c>
      <c r="B58">
        <v>229.144351</v>
      </c>
      <c r="C58" s="2">
        <v>1</v>
      </c>
      <c r="F58">
        <v>240.44006999999999</v>
      </c>
      <c r="G58" s="5">
        <v>3</v>
      </c>
      <c r="H58">
        <v>247.550307</v>
      </c>
      <c r="I58" s="4">
        <v>4</v>
      </c>
      <c r="P58">
        <v>3</v>
      </c>
      <c r="Q58" t="str">
        <f>CONCATENATE(C58,E58,G58,I58)</f>
        <v>134</v>
      </c>
      <c r="R58">
        <v>4</v>
      </c>
      <c r="X58" t="s">
        <v>282</v>
      </c>
      <c r="Y58">
        <v>1231</v>
      </c>
      <c r="AN58">
        <v>2086</v>
      </c>
      <c r="AT58">
        <f>(($AO$55-$AN$56)/($AN$57-$AN$56))</f>
        <v>0.44827586206896552</v>
      </c>
      <c r="AW58">
        <f>(($AN$57-$AO$55)/($AO$56-$AO$55))</f>
        <v>0.5</v>
      </c>
      <c r="AX58">
        <f>(($AP$48-$AO$56)/($AO$57-$AO$56))</f>
        <v>0.94871794871794868</v>
      </c>
      <c r="AZ58">
        <f>(($AN$57-$AP$46)/($AP$47-$AP$46))</f>
        <v>0.81578947368421051</v>
      </c>
      <c r="BA58">
        <f>(($AO$56-$AP$47)/($AP$48-$AP$47))</f>
        <v>0.19565217391304349</v>
      </c>
      <c r="BD58">
        <f>(($AO$56-$AQ$49)/($AQ$50-$AQ$49))</f>
        <v>0.62790697674418605</v>
      </c>
      <c r="BG58">
        <v>4</v>
      </c>
      <c r="BH58">
        <v>599</v>
      </c>
      <c r="BI58">
        <f>($BH$62-$BH$59)/200</f>
        <v>0.17</v>
      </c>
      <c r="BQ58">
        <f>(($AO$55-$AN$56)/($AN$57-$AN$56))</f>
        <v>0.44827586206896552</v>
      </c>
      <c r="BT58">
        <f>(($AN$57-$AO$55)/($AO$56-$AO$55))</f>
        <v>0.5</v>
      </c>
      <c r="BU58">
        <f>1-(($AP$48-$AO$56)/($AO$57-$AO$56))</f>
        <v>5.1282051282051322E-2</v>
      </c>
      <c r="BW58">
        <f>1-(($AN$57-$AP$46)/($AP$47-$AP$46))</f>
        <v>0.18421052631578949</v>
      </c>
      <c r="BX58">
        <f>(($AO$56-$AP$47)/($AP$48-$AP$47))</f>
        <v>0.19565217391304349</v>
      </c>
      <c r="CA58">
        <f>1-(($AO$56-$AQ$49)/($AQ$50-$AQ$49))</f>
        <v>0.37209302325581395</v>
      </c>
    </row>
    <row r="59" spans="1:80" x14ac:dyDescent="0.25">
      <c r="A59">
        <v>82</v>
      </c>
      <c r="B59">
        <v>229.144351</v>
      </c>
      <c r="C59" s="2">
        <v>1</v>
      </c>
      <c r="F59">
        <v>240.44006999999999</v>
      </c>
      <c r="G59" s="5">
        <v>3</v>
      </c>
      <c r="H59">
        <v>247.550307</v>
      </c>
      <c r="I59" s="4">
        <v>4</v>
      </c>
      <c r="P59">
        <v>3</v>
      </c>
      <c r="Q59" t="str">
        <f>CONCATENATE(C59,E59,G59,I59)</f>
        <v>134</v>
      </c>
      <c r="R59">
        <v>1</v>
      </c>
      <c r="X59" t="s">
        <v>285</v>
      </c>
      <c r="Y59">
        <v>2314</v>
      </c>
      <c r="AT59">
        <f>(($AO$56-$AN$57)/($AN$58-$AN$57))</f>
        <v>0.45714285714285713</v>
      </c>
      <c r="AW59">
        <f>(($AN$58-$AO$56)/($AO$57-$AO$56))</f>
        <v>0.48717948717948717</v>
      </c>
      <c r="AZ59">
        <f>(($AN$58-$AP$47)/($AP$48-$AP$47))</f>
        <v>0.60869565217391308</v>
      </c>
      <c r="BG59">
        <v>1</v>
      </c>
      <c r="BH59">
        <v>602</v>
      </c>
      <c r="BI59">
        <f>($BH$63-$BH$60)/200</f>
        <v>0.11</v>
      </c>
      <c r="BQ59">
        <f>(($AO$56-$AN$57)/($AN$58-$AN$57))</f>
        <v>0.45714285714285713</v>
      </c>
      <c r="BT59">
        <f>(($AN$58-$AO$56)/($AO$57-$AO$56))</f>
        <v>0.48717948717948717</v>
      </c>
      <c r="BW59">
        <f>1-(($AN$58-$AP$47)/($AP$48-$AP$47))</f>
        <v>0.39130434782608692</v>
      </c>
    </row>
    <row r="60" spans="1:80" x14ac:dyDescent="0.25">
      <c r="A60">
        <v>83</v>
      </c>
      <c r="B60">
        <v>229.144351</v>
      </c>
      <c r="C60" s="2">
        <v>1</v>
      </c>
      <c r="F60">
        <v>240.44006999999999</v>
      </c>
      <c r="G60" s="5">
        <v>3</v>
      </c>
      <c r="H60">
        <v>247.550307</v>
      </c>
      <c r="I60" s="4">
        <v>4</v>
      </c>
      <c r="P60">
        <v>3</v>
      </c>
      <c r="Q60" t="str">
        <f>CONCATENATE(C60,E60,G60,I60)</f>
        <v>134</v>
      </c>
      <c r="R60">
        <v>2</v>
      </c>
      <c r="X60" t="s">
        <v>285</v>
      </c>
      <c r="Y60">
        <v>3142</v>
      </c>
      <c r="BG60">
        <v>2</v>
      </c>
      <c r="BH60">
        <v>621</v>
      </c>
      <c r="BI60">
        <f>($BH$64-$BH$61)/200</f>
        <v>0.155</v>
      </c>
    </row>
    <row r="61" spans="1:80" x14ac:dyDescent="0.25">
      <c r="A61">
        <v>84</v>
      </c>
      <c r="B61">
        <v>229.144351</v>
      </c>
      <c r="C61" s="2">
        <v>1</v>
      </c>
      <c r="F61">
        <v>240.44006999999999</v>
      </c>
      <c r="G61" s="5">
        <v>3</v>
      </c>
      <c r="H61">
        <v>247.550307</v>
      </c>
      <c r="I61" s="4">
        <v>4</v>
      </c>
      <c r="P61">
        <v>3</v>
      </c>
      <c r="Q61" t="str">
        <f>CONCATENATE(C61,E61,G61,I61)</f>
        <v>134</v>
      </c>
      <c r="R61" t="s">
        <v>234</v>
      </c>
      <c r="X61" t="s">
        <v>285</v>
      </c>
      <c r="Y61">
        <v>1423</v>
      </c>
      <c r="BG61" t="s">
        <v>234</v>
      </c>
      <c r="BH61">
        <v>623</v>
      </c>
      <c r="BI61">
        <f>($BH$65-$BH$62)/200</f>
        <v>0.16500000000000001</v>
      </c>
    </row>
    <row r="62" spans="1:80" x14ac:dyDescent="0.25">
      <c r="A62">
        <v>85</v>
      </c>
      <c r="B62">
        <v>229.144351</v>
      </c>
      <c r="C62" s="2">
        <v>1</v>
      </c>
      <c r="F62">
        <v>240.44006999999999</v>
      </c>
      <c r="G62" s="5">
        <v>3</v>
      </c>
      <c r="H62">
        <v>247.58954499999999</v>
      </c>
      <c r="I62" s="4">
        <v>4</v>
      </c>
      <c r="P62">
        <v>3</v>
      </c>
      <c r="Q62" t="str">
        <f>CONCATENATE(C62,E62,G62,I62)</f>
        <v>134</v>
      </c>
      <c r="R62">
        <v>1</v>
      </c>
      <c r="X62" t="s">
        <v>285</v>
      </c>
      <c r="Y62">
        <v>4231</v>
      </c>
      <c r="BG62">
        <v>1</v>
      </c>
      <c r="BH62">
        <v>636</v>
      </c>
      <c r="BI62">
        <f>($BH$66-$BH$63)/200</f>
        <v>0.16500000000000001</v>
      </c>
    </row>
    <row r="63" spans="1:80" x14ac:dyDescent="0.25">
      <c r="A63">
        <v>86</v>
      </c>
      <c r="B63">
        <v>229.144351</v>
      </c>
      <c r="C63" s="2">
        <v>1</v>
      </c>
      <c r="F63">
        <v>240.44006999999999</v>
      </c>
      <c r="G63" s="5">
        <v>3</v>
      </c>
      <c r="H63">
        <v>247.58954499999999</v>
      </c>
      <c r="I63" s="4">
        <v>4</v>
      </c>
      <c r="P63">
        <v>3</v>
      </c>
      <c r="Q63" t="str">
        <f>CONCATENATE(C63,E63,G63,I63)</f>
        <v>134</v>
      </c>
      <c r="R63" t="s">
        <v>233</v>
      </c>
      <c r="X63" t="s">
        <v>285</v>
      </c>
      <c r="Y63">
        <v>2314</v>
      </c>
      <c r="BG63" t="s">
        <v>233</v>
      </c>
      <c r="BH63">
        <v>643</v>
      </c>
      <c r="BI63">
        <f>($BH$67-$BH$64)/200</f>
        <v>0.16500000000000001</v>
      </c>
    </row>
    <row r="64" spans="1:80" x14ac:dyDescent="0.25">
      <c r="A64">
        <v>87</v>
      </c>
      <c r="B64">
        <v>229.144351</v>
      </c>
      <c r="C64" s="2">
        <v>1</v>
      </c>
      <c r="F64">
        <v>240.44006999999999</v>
      </c>
      <c r="G64" s="5">
        <v>3</v>
      </c>
      <c r="P64">
        <v>2</v>
      </c>
      <c r="Q64" t="str">
        <f>CONCATENATE(C64,E64,G64,I64)</f>
        <v>13</v>
      </c>
      <c r="R64">
        <v>2</v>
      </c>
      <c r="X64" t="s">
        <v>285</v>
      </c>
      <c r="Y64">
        <v>3142</v>
      </c>
      <c r="BG64">
        <v>2</v>
      </c>
      <c r="BH64">
        <v>654</v>
      </c>
      <c r="BI64">
        <f>($BH$68-$BH$65)/200</f>
        <v>0.115</v>
      </c>
    </row>
    <row r="65" spans="1:61" x14ac:dyDescent="0.25">
      <c r="A65">
        <v>88</v>
      </c>
      <c r="B65">
        <v>229.144351</v>
      </c>
      <c r="C65" s="2">
        <v>1</v>
      </c>
      <c r="F65">
        <v>240.44006999999999</v>
      </c>
      <c r="G65" s="5">
        <v>3</v>
      </c>
      <c r="P65">
        <v>2</v>
      </c>
      <c r="Q65" t="str">
        <f>CONCATENATE(C65,E65,G65,I65)</f>
        <v>13</v>
      </c>
      <c r="R65" t="s">
        <v>234</v>
      </c>
      <c r="X65" t="s">
        <v>285</v>
      </c>
      <c r="Y65">
        <v>1423</v>
      </c>
      <c r="BG65" t="s">
        <v>234</v>
      </c>
      <c r="BH65">
        <v>669</v>
      </c>
      <c r="BI65">
        <f>($BH$69-$BH$66)/200</f>
        <v>0.17</v>
      </c>
    </row>
    <row r="66" spans="1:61" x14ac:dyDescent="0.25">
      <c r="A66">
        <v>89</v>
      </c>
      <c r="B66">
        <v>229.144351</v>
      </c>
      <c r="C66" s="2">
        <v>1</v>
      </c>
      <c r="F66">
        <v>240.44006999999999</v>
      </c>
      <c r="G66" s="5">
        <v>3</v>
      </c>
      <c r="P66">
        <v>2</v>
      </c>
      <c r="Q66" t="str">
        <f>CONCATENATE(C66,E66,G66,I66)</f>
        <v>13</v>
      </c>
      <c r="R66">
        <v>1</v>
      </c>
      <c r="X66" t="s">
        <v>285</v>
      </c>
      <c r="Y66">
        <v>4231</v>
      </c>
      <c r="BG66">
        <v>1</v>
      </c>
      <c r="BH66">
        <v>676</v>
      </c>
      <c r="BI66">
        <f>($BH$70-$BH$67)/200</f>
        <v>0.125</v>
      </c>
    </row>
    <row r="67" spans="1:61" x14ac:dyDescent="0.25">
      <c r="A67">
        <v>90</v>
      </c>
      <c r="B67">
        <v>229.144351</v>
      </c>
      <c r="C67" s="2">
        <v>1</v>
      </c>
      <c r="D67">
        <v>224.207176</v>
      </c>
      <c r="E67" s="3">
        <v>2</v>
      </c>
      <c r="F67">
        <v>240.44006999999999</v>
      </c>
      <c r="G67" s="5">
        <v>3</v>
      </c>
      <c r="P67">
        <v>3</v>
      </c>
      <c r="Q67" t="str">
        <f>CONCATENATE(C67,E67,G67,I67)</f>
        <v>123</v>
      </c>
      <c r="R67" t="s">
        <v>233</v>
      </c>
      <c r="X67" t="s">
        <v>282</v>
      </c>
      <c r="Y67">
        <v>2312</v>
      </c>
      <c r="BG67" t="s">
        <v>233</v>
      </c>
      <c r="BH67">
        <v>687</v>
      </c>
      <c r="BI67">
        <f>($BH$71-$BH$68)/200</f>
        <v>0.185</v>
      </c>
    </row>
    <row r="68" spans="1:61" x14ac:dyDescent="0.25">
      <c r="A68">
        <v>91</v>
      </c>
      <c r="B68">
        <v>229.144351</v>
      </c>
      <c r="C68" s="2">
        <v>1</v>
      </c>
      <c r="D68">
        <v>224.202493</v>
      </c>
      <c r="E68" s="3">
        <v>2</v>
      </c>
      <c r="F68">
        <v>240.44006999999999</v>
      </c>
      <c r="G68" s="5">
        <v>3</v>
      </c>
      <c r="P68">
        <v>3</v>
      </c>
      <c r="Q68" t="str">
        <f>CONCATENATE(C68,E68,G68,I68)</f>
        <v>123</v>
      </c>
      <c r="R68">
        <v>2</v>
      </c>
      <c r="X68" t="s">
        <v>288</v>
      </c>
      <c r="Y68">
        <v>3124</v>
      </c>
      <c r="BG68">
        <v>2</v>
      </c>
      <c r="BH68">
        <v>692</v>
      </c>
      <c r="BI68">
        <f>($BH$72-$BH$69)/200</f>
        <v>9.5000000000000001E-2</v>
      </c>
    </row>
    <row r="69" spans="1:61" x14ac:dyDescent="0.25">
      <c r="A69">
        <v>92</v>
      </c>
      <c r="B69">
        <v>229.144351</v>
      </c>
      <c r="C69" s="2">
        <v>1</v>
      </c>
      <c r="D69">
        <v>224.202493</v>
      </c>
      <c r="E69" s="3">
        <v>2</v>
      </c>
      <c r="F69">
        <v>240.44006999999999</v>
      </c>
      <c r="G69" s="5">
        <v>3</v>
      </c>
      <c r="P69">
        <v>3</v>
      </c>
      <c r="Q69" t="str">
        <f>CONCATENATE(C69,E69,G69,I69)</f>
        <v>123</v>
      </c>
      <c r="R69" t="s">
        <v>234</v>
      </c>
      <c r="X69" t="s">
        <v>288</v>
      </c>
      <c r="Y69">
        <v>1243</v>
      </c>
      <c r="BG69" t="s">
        <v>234</v>
      </c>
      <c r="BH69">
        <v>710</v>
      </c>
      <c r="BI69">
        <f>($BH$73-$BH$70)/200</f>
        <v>0.19</v>
      </c>
    </row>
    <row r="70" spans="1:61" x14ac:dyDescent="0.25">
      <c r="A70">
        <v>93</v>
      </c>
      <c r="B70">
        <v>229.144351</v>
      </c>
      <c r="C70" s="2">
        <v>1</v>
      </c>
      <c r="D70">
        <v>224.202493</v>
      </c>
      <c r="E70" s="3">
        <v>2</v>
      </c>
      <c r="F70">
        <v>240.44006999999999</v>
      </c>
      <c r="G70" s="5">
        <v>3</v>
      </c>
      <c r="P70">
        <v>3</v>
      </c>
      <c r="Q70" t="str">
        <f>CONCATENATE(C70,E70,G70,I70)</f>
        <v>123</v>
      </c>
      <c r="R70">
        <v>1</v>
      </c>
      <c r="X70" t="s">
        <v>288</v>
      </c>
      <c r="Y70">
        <v>2431</v>
      </c>
      <c r="BG70">
        <v>1</v>
      </c>
      <c r="BH70">
        <v>712</v>
      </c>
      <c r="BI70">
        <f>($BH$74-$BH$71)/200</f>
        <v>0.12</v>
      </c>
    </row>
    <row r="71" spans="1:61" x14ac:dyDescent="0.25">
      <c r="A71">
        <v>94</v>
      </c>
      <c r="B71">
        <v>229.144351</v>
      </c>
      <c r="C71" s="2">
        <v>1</v>
      </c>
      <c r="D71">
        <v>224.202493</v>
      </c>
      <c r="E71" s="3">
        <v>2</v>
      </c>
      <c r="F71">
        <v>240.44006999999999</v>
      </c>
      <c r="G71" s="5">
        <v>3</v>
      </c>
      <c r="P71">
        <v>3</v>
      </c>
      <c r="Q71" t="str">
        <f>CONCATENATE(C71,E71,G71,I71)</f>
        <v>123</v>
      </c>
      <c r="R71">
        <v>2</v>
      </c>
      <c r="X71" t="s">
        <v>282</v>
      </c>
      <c r="Y71">
        <v>4314</v>
      </c>
      <c r="BG71">
        <v>2</v>
      </c>
      <c r="BH71">
        <v>729</v>
      </c>
      <c r="BI71">
        <f>($BH$75-$BH$72)/200</f>
        <v>0.21</v>
      </c>
    </row>
    <row r="72" spans="1:61" x14ac:dyDescent="0.25">
      <c r="A72">
        <v>95</v>
      </c>
      <c r="B72">
        <v>229.144351</v>
      </c>
      <c r="C72" s="2">
        <v>1</v>
      </c>
      <c r="D72">
        <v>224.202493</v>
      </c>
      <c r="E72" s="3">
        <v>2</v>
      </c>
      <c r="F72">
        <v>240.44006999999999</v>
      </c>
      <c r="G72" s="5">
        <v>3</v>
      </c>
      <c r="P72">
        <v>3</v>
      </c>
      <c r="Q72" t="str">
        <f>CONCATENATE(C72,E72,G72,I72)</f>
        <v>123</v>
      </c>
      <c r="R72" t="s">
        <v>233</v>
      </c>
      <c r="X72" t="s">
        <v>285</v>
      </c>
      <c r="Y72">
        <v>3142</v>
      </c>
      <c r="BG72" t="s">
        <v>233</v>
      </c>
      <c r="BH72">
        <v>729</v>
      </c>
      <c r="BI72">
        <f>($BH$76-$BH$73)/200</f>
        <v>0.13</v>
      </c>
    </row>
    <row r="73" spans="1:61" x14ac:dyDescent="0.25">
      <c r="A73">
        <v>96</v>
      </c>
      <c r="B73">
        <v>229.144351</v>
      </c>
      <c r="C73" s="2">
        <v>1</v>
      </c>
      <c r="D73">
        <v>224.202493</v>
      </c>
      <c r="E73" s="3">
        <v>2</v>
      </c>
      <c r="F73">
        <v>240.44006999999999</v>
      </c>
      <c r="G73" s="5">
        <v>3</v>
      </c>
      <c r="P73">
        <v>3</v>
      </c>
      <c r="Q73" t="str">
        <f>CONCATENATE(C73,E73,G73,I73)</f>
        <v>123</v>
      </c>
      <c r="R73" t="s">
        <v>234</v>
      </c>
      <c r="X73" t="s">
        <v>282</v>
      </c>
      <c r="Y73">
        <v>1421</v>
      </c>
      <c r="BG73" t="s">
        <v>234</v>
      </c>
      <c r="BH73">
        <v>750</v>
      </c>
      <c r="BI73">
        <f>($BH$77-$BH$74)/200</f>
        <v>0.21</v>
      </c>
    </row>
    <row r="74" spans="1:61" x14ac:dyDescent="0.25">
      <c r="A74">
        <v>97</v>
      </c>
      <c r="B74">
        <v>229.16844499999999</v>
      </c>
      <c r="C74" s="2">
        <v>1</v>
      </c>
      <c r="D74">
        <v>224.202493</v>
      </c>
      <c r="E74" s="3">
        <v>2</v>
      </c>
      <c r="F74">
        <v>240.44006999999999</v>
      </c>
      <c r="G74" s="5">
        <v>3</v>
      </c>
      <c r="P74">
        <v>3</v>
      </c>
      <c r="Q74" t="str">
        <f>CONCATENATE(C74,E74,G74,I74)</f>
        <v>123</v>
      </c>
      <c r="R74">
        <v>1</v>
      </c>
      <c r="X74" t="s">
        <v>286</v>
      </c>
      <c r="Y74">
        <v>4213</v>
      </c>
      <c r="BG74">
        <v>1</v>
      </c>
      <c r="BH74">
        <v>753</v>
      </c>
      <c r="BI74">
        <f>($BH$78-$BH$75)/200</f>
        <v>0.12</v>
      </c>
    </row>
    <row r="75" spans="1:61" x14ac:dyDescent="0.25">
      <c r="A75">
        <v>98</v>
      </c>
      <c r="D75">
        <v>224.202493</v>
      </c>
      <c r="E75" s="3">
        <v>2</v>
      </c>
      <c r="F75">
        <v>240.44006999999999</v>
      </c>
      <c r="G75" s="5">
        <v>3</v>
      </c>
      <c r="P75">
        <v>2</v>
      </c>
      <c r="Q75" t="str">
        <f>CONCATENATE(C75,E75,G75,I75)</f>
        <v>23</v>
      </c>
      <c r="R75" t="s">
        <v>233</v>
      </c>
      <c r="X75" t="s">
        <v>282</v>
      </c>
      <c r="Y75">
        <v>2132</v>
      </c>
      <c r="BG75" t="s">
        <v>233</v>
      </c>
      <c r="BH75">
        <v>771</v>
      </c>
      <c r="BI75">
        <f>($BH$79-$BH$76)/200</f>
        <v>0.19500000000000001</v>
      </c>
    </row>
    <row r="76" spans="1:61" x14ac:dyDescent="0.25">
      <c r="A76">
        <v>99</v>
      </c>
      <c r="D76">
        <v>224.202493</v>
      </c>
      <c r="E76" s="3">
        <v>2</v>
      </c>
      <c r="F76">
        <v>240.44006999999999</v>
      </c>
      <c r="G76" s="5">
        <v>3</v>
      </c>
      <c r="P76">
        <v>2</v>
      </c>
      <c r="Q76" t="str">
        <f>CONCATENATE(C76,E76,G76,I76)</f>
        <v>23</v>
      </c>
      <c r="R76">
        <v>2</v>
      </c>
      <c r="X76" t="s">
        <v>283</v>
      </c>
      <c r="Y76">
        <v>1324</v>
      </c>
      <c r="BG76">
        <v>2</v>
      </c>
      <c r="BH76">
        <v>776</v>
      </c>
      <c r="BI76">
        <f>($BH$80-$BH$77)/200</f>
        <v>0.1</v>
      </c>
    </row>
    <row r="77" spans="1:61" x14ac:dyDescent="0.25">
      <c r="A77">
        <v>100</v>
      </c>
      <c r="D77">
        <v>224.202493</v>
      </c>
      <c r="E77" s="3">
        <v>2</v>
      </c>
      <c r="F77">
        <v>240.44006999999999</v>
      </c>
      <c r="G77" s="5">
        <v>3</v>
      </c>
      <c r="P77">
        <v>2</v>
      </c>
      <c r="Q77" t="str">
        <f>CONCATENATE(C77,E77,G77,I77)</f>
        <v>23</v>
      </c>
      <c r="R77">
        <v>1</v>
      </c>
      <c r="X77" t="s">
        <v>282</v>
      </c>
      <c r="Y77" t="s">
        <v>261</v>
      </c>
      <c r="BG77">
        <v>1</v>
      </c>
      <c r="BH77">
        <v>795</v>
      </c>
      <c r="BI77">
        <f>($BH$86-$BH$83)/200</f>
        <v>0.20499999999999999</v>
      </c>
    </row>
    <row r="78" spans="1:61" x14ac:dyDescent="0.25">
      <c r="A78">
        <v>101</v>
      </c>
      <c r="D78">
        <v>224.202493</v>
      </c>
      <c r="E78" s="3">
        <v>2</v>
      </c>
      <c r="F78">
        <v>240.44006999999999</v>
      </c>
      <c r="G78" s="5">
        <v>3</v>
      </c>
      <c r="P78">
        <v>2</v>
      </c>
      <c r="Q78" t="str">
        <f>CONCATENATE(C78,E78,G78,I78)</f>
        <v>23</v>
      </c>
      <c r="R78" t="s">
        <v>234</v>
      </c>
      <c r="X78" t="s">
        <v>283</v>
      </c>
      <c r="Y78" t="s">
        <v>262</v>
      </c>
      <c r="BG78" t="s">
        <v>234</v>
      </c>
      <c r="BH78">
        <v>795</v>
      </c>
      <c r="BI78">
        <f>($BH$87-$BH$84)/200</f>
        <v>0.155</v>
      </c>
    </row>
    <row r="79" spans="1:61" x14ac:dyDescent="0.25">
      <c r="A79">
        <v>102</v>
      </c>
      <c r="D79">
        <v>224.202493</v>
      </c>
      <c r="E79" s="3">
        <v>2</v>
      </c>
      <c r="F79">
        <v>240.44006999999999</v>
      </c>
      <c r="G79" s="5">
        <v>3</v>
      </c>
      <c r="H79">
        <v>233.18027599999999</v>
      </c>
      <c r="I79" s="4">
        <v>4</v>
      </c>
      <c r="P79">
        <v>3</v>
      </c>
      <c r="Q79" t="str">
        <f>CONCATENATE(C79,E79,G79,I79)</f>
        <v>234</v>
      </c>
      <c r="R79">
        <v>2</v>
      </c>
      <c r="X79" t="s">
        <v>283</v>
      </c>
      <c r="Y79" t="s">
        <v>263</v>
      </c>
      <c r="BG79">
        <v>2</v>
      </c>
      <c r="BH79">
        <v>815</v>
      </c>
      <c r="BI79">
        <f>($BH$88-$BH$85)/200</f>
        <v>0.19</v>
      </c>
    </row>
    <row r="80" spans="1:61" x14ac:dyDescent="0.25">
      <c r="A80">
        <v>103</v>
      </c>
      <c r="D80">
        <v>224.202493</v>
      </c>
      <c r="E80" s="3">
        <v>2</v>
      </c>
      <c r="F80">
        <v>240.44006999999999</v>
      </c>
      <c r="G80" s="5">
        <v>3</v>
      </c>
      <c r="H80">
        <v>233.12813299999999</v>
      </c>
      <c r="I80" s="4">
        <v>4</v>
      </c>
      <c r="P80">
        <v>3</v>
      </c>
      <c r="Q80" t="str">
        <f>CONCATENATE(C80,E80,G80,I80)</f>
        <v>234</v>
      </c>
      <c r="R80" t="s">
        <v>233</v>
      </c>
      <c r="X80" t="s">
        <v>282</v>
      </c>
      <c r="Y80" t="s">
        <v>266</v>
      </c>
      <c r="BG80" t="s">
        <v>233</v>
      </c>
      <c r="BH80">
        <v>815</v>
      </c>
      <c r="BI80">
        <f>($BH$89-$BH$86)/200</f>
        <v>0.19500000000000001</v>
      </c>
    </row>
    <row r="81" spans="1:61" x14ac:dyDescent="0.25">
      <c r="A81">
        <v>104</v>
      </c>
      <c r="D81">
        <v>224.202493</v>
      </c>
      <c r="E81" s="3">
        <v>2</v>
      </c>
      <c r="F81">
        <v>240.44006999999999</v>
      </c>
      <c r="G81" s="5">
        <v>3</v>
      </c>
      <c r="H81">
        <v>233.12813299999999</v>
      </c>
      <c r="I81" s="4">
        <v>4</v>
      </c>
      <c r="P81">
        <v>3</v>
      </c>
      <c r="Q81" t="str">
        <f>CONCATENATE(C81,E81,G81,I81)</f>
        <v>234</v>
      </c>
      <c r="R81" t="s">
        <v>22</v>
      </c>
      <c r="X81" t="s">
        <v>284</v>
      </c>
      <c r="Y81" t="s">
        <v>274</v>
      </c>
      <c r="BG81" t="s">
        <v>22</v>
      </c>
      <c r="BH81">
        <v>834</v>
      </c>
      <c r="BI81">
        <f>($BH$90-$BH$87)/200</f>
        <v>0.16</v>
      </c>
    </row>
    <row r="82" spans="1:61" x14ac:dyDescent="0.25">
      <c r="A82">
        <v>105</v>
      </c>
      <c r="D82">
        <v>224.202493</v>
      </c>
      <c r="E82" s="3">
        <v>2</v>
      </c>
      <c r="F82">
        <v>240.44006999999999</v>
      </c>
      <c r="G82" s="5">
        <v>3</v>
      </c>
      <c r="H82">
        <v>233.12813299999999</v>
      </c>
      <c r="I82" s="4">
        <v>4</v>
      </c>
      <c r="P82">
        <v>3</v>
      </c>
      <c r="Q82" t="str">
        <f>CONCATENATE(C82,E82,G82,I82)</f>
        <v>234</v>
      </c>
      <c r="R82" t="s">
        <v>22</v>
      </c>
      <c r="X82" t="s">
        <v>282</v>
      </c>
      <c r="Y82" t="s">
        <v>275</v>
      </c>
      <c r="BG82" t="s">
        <v>22</v>
      </c>
      <c r="BH82">
        <v>837</v>
      </c>
      <c r="BI82">
        <f>($BH$91-$BH$88)/200</f>
        <v>0.22</v>
      </c>
    </row>
    <row r="83" spans="1:61" x14ac:dyDescent="0.25">
      <c r="A83">
        <v>106</v>
      </c>
      <c r="D83">
        <v>224.202493</v>
      </c>
      <c r="E83" s="3">
        <v>2</v>
      </c>
      <c r="F83">
        <v>240.44006999999999</v>
      </c>
      <c r="G83" s="5">
        <v>3</v>
      </c>
      <c r="H83">
        <v>233.12813299999999</v>
      </c>
      <c r="I83" s="4">
        <v>4</v>
      </c>
      <c r="P83">
        <v>3</v>
      </c>
      <c r="Q83" t="str">
        <f>CONCATENATE(C83,E83,G83,I83)</f>
        <v>234</v>
      </c>
      <c r="R83">
        <v>1</v>
      </c>
      <c r="X83" t="s">
        <v>285</v>
      </c>
      <c r="Y83" t="s">
        <v>267</v>
      </c>
      <c r="BG83">
        <v>1</v>
      </c>
      <c r="BH83">
        <v>838</v>
      </c>
      <c r="BI83">
        <f>($BH$92-$BH$89)/200</f>
        <v>0.14499999999999999</v>
      </c>
    </row>
    <row r="84" spans="1:61" x14ac:dyDescent="0.25">
      <c r="A84">
        <v>107</v>
      </c>
      <c r="B84">
        <v>219.593783</v>
      </c>
      <c r="C84" s="2">
        <v>1</v>
      </c>
      <c r="D84">
        <v>224.202493</v>
      </c>
      <c r="E84" s="3">
        <v>2</v>
      </c>
      <c r="F84">
        <v>240.44006999999999</v>
      </c>
      <c r="G84" s="5">
        <v>3</v>
      </c>
      <c r="H84">
        <v>233.12813299999999</v>
      </c>
      <c r="I84" s="4">
        <v>4</v>
      </c>
      <c r="P84">
        <v>4</v>
      </c>
      <c r="Q84" t="str">
        <f>CONCATENATE(C84,E84,G84,I84)</f>
        <v>1234</v>
      </c>
      <c r="R84">
        <v>2</v>
      </c>
      <c r="X84" t="s">
        <v>285</v>
      </c>
      <c r="Y84" t="s">
        <v>268</v>
      </c>
      <c r="AB84" t="s">
        <v>283</v>
      </c>
      <c r="AC84" t="str">
        <f>CONCATENATE($R84,$R85,$R86,$R87)</f>
        <v>2413</v>
      </c>
      <c r="BG84">
        <v>2</v>
      </c>
      <c r="BH84">
        <v>858</v>
      </c>
      <c r="BI84">
        <f>($BH$93-$BH$90)/200</f>
        <v>0.215</v>
      </c>
    </row>
    <row r="85" spans="1:61" x14ac:dyDescent="0.25">
      <c r="A85">
        <v>108</v>
      </c>
      <c r="B85">
        <v>219.51275899999999</v>
      </c>
      <c r="C85" s="2">
        <v>1</v>
      </c>
      <c r="D85">
        <v>224.202493</v>
      </c>
      <c r="E85" s="3">
        <v>2</v>
      </c>
      <c r="F85">
        <v>240.44006999999999</v>
      </c>
      <c r="G85" s="5">
        <v>3</v>
      </c>
      <c r="H85">
        <v>233.12813299999999</v>
      </c>
      <c r="I85" s="4">
        <v>4</v>
      </c>
      <c r="P85">
        <v>4</v>
      </c>
      <c r="Q85" t="str">
        <f>CONCATENATE(C85,E85,G85,I85)</f>
        <v>1234</v>
      </c>
      <c r="R85">
        <v>4</v>
      </c>
      <c r="X85" t="s">
        <v>285</v>
      </c>
      <c r="Y85" t="s">
        <v>269</v>
      </c>
      <c r="BG85">
        <v>4</v>
      </c>
      <c r="BH85">
        <v>861</v>
      </c>
      <c r="BI85">
        <f>($BH$94-$BH$91)/200</f>
        <v>0.125</v>
      </c>
    </row>
    <row r="86" spans="1:61" x14ac:dyDescent="0.25">
      <c r="A86">
        <v>109</v>
      </c>
      <c r="B86">
        <v>219.51275899999999</v>
      </c>
      <c r="C86" s="2">
        <v>1</v>
      </c>
      <c r="D86">
        <v>224.202493</v>
      </c>
      <c r="E86" s="3">
        <v>2</v>
      </c>
      <c r="F86">
        <v>240.50704500000001</v>
      </c>
      <c r="G86" s="5">
        <v>3</v>
      </c>
      <c r="H86">
        <v>233.17855800000001</v>
      </c>
      <c r="I86" s="4">
        <v>4</v>
      </c>
      <c r="P86">
        <v>4</v>
      </c>
      <c r="Q86" t="str">
        <f>CONCATENATE(C86,E86,G86,I86)</f>
        <v>1234</v>
      </c>
      <c r="R86">
        <v>1</v>
      </c>
      <c r="X86" t="s">
        <v>285</v>
      </c>
      <c r="Y86" t="s">
        <v>270</v>
      </c>
      <c r="BG86">
        <v>1</v>
      </c>
      <c r="BH86">
        <v>879</v>
      </c>
      <c r="BI86">
        <f>($BH$95-$BH$92)/200</f>
        <v>0.18</v>
      </c>
    </row>
    <row r="87" spans="1:61" x14ac:dyDescent="0.25">
      <c r="A87">
        <v>110</v>
      </c>
      <c r="B87">
        <v>219.51275899999999</v>
      </c>
      <c r="C87" s="2">
        <v>1</v>
      </c>
      <c r="D87">
        <v>224.202493</v>
      </c>
      <c r="E87" s="3">
        <v>2</v>
      </c>
      <c r="F87">
        <v>240.50704500000001</v>
      </c>
      <c r="G87" s="5">
        <v>3</v>
      </c>
      <c r="H87">
        <v>233.17855800000001</v>
      </c>
      <c r="I87" s="4">
        <v>4</v>
      </c>
      <c r="P87">
        <v>4</v>
      </c>
      <c r="Q87" t="str">
        <f>CONCATENATE(C87,E87,G87,I87)</f>
        <v>1234</v>
      </c>
      <c r="R87">
        <v>3</v>
      </c>
      <c r="X87" t="s">
        <v>285</v>
      </c>
      <c r="Y87" t="s">
        <v>267</v>
      </c>
      <c r="BG87">
        <v>3</v>
      </c>
      <c r="BH87">
        <v>889</v>
      </c>
      <c r="BI87">
        <f>($BH$96-$BH$93)/200</f>
        <v>0.14000000000000001</v>
      </c>
    </row>
    <row r="88" spans="1:61" x14ac:dyDescent="0.25">
      <c r="A88">
        <v>111</v>
      </c>
      <c r="B88">
        <v>219.51275899999999</v>
      </c>
      <c r="C88" s="2">
        <v>1</v>
      </c>
      <c r="D88">
        <v>224.202493</v>
      </c>
      <c r="E88" s="3">
        <v>2</v>
      </c>
      <c r="H88">
        <v>233.17855800000001</v>
      </c>
      <c r="I88" s="4">
        <v>4</v>
      </c>
      <c r="P88">
        <v>3</v>
      </c>
      <c r="Q88" t="str">
        <f>CONCATENATE(C88,E88,G88,I88)</f>
        <v>124</v>
      </c>
      <c r="R88">
        <v>2</v>
      </c>
      <c r="X88" t="s">
        <v>285</v>
      </c>
      <c r="Y88" t="s">
        <v>268</v>
      </c>
      <c r="BG88">
        <v>2</v>
      </c>
      <c r="BH88">
        <v>899</v>
      </c>
      <c r="BI88">
        <f>($BH$97-$BH$94)/200</f>
        <v>0.19500000000000001</v>
      </c>
    </row>
    <row r="89" spans="1:61" x14ac:dyDescent="0.25">
      <c r="A89">
        <v>112</v>
      </c>
      <c r="B89">
        <v>219.51275899999999</v>
      </c>
      <c r="C89" s="2">
        <v>1</v>
      </c>
      <c r="D89">
        <v>224.202493</v>
      </c>
      <c r="E89" s="3">
        <v>2</v>
      </c>
      <c r="H89">
        <v>233.17855800000001</v>
      </c>
      <c r="I89" s="4">
        <v>4</v>
      </c>
      <c r="P89">
        <v>3</v>
      </c>
      <c r="Q89" t="str">
        <f>CONCATENATE(C89,E89,G89,I89)</f>
        <v>124</v>
      </c>
      <c r="R89">
        <v>1</v>
      </c>
      <c r="X89" t="s">
        <v>285</v>
      </c>
      <c r="Y89" t="s">
        <v>269</v>
      </c>
      <c r="AB89" t="s">
        <v>285</v>
      </c>
      <c r="AC89" t="str">
        <f>CONCATENATE($R89,$R90,$R91,$R92)</f>
        <v>1423</v>
      </c>
      <c r="BG89">
        <v>1</v>
      </c>
      <c r="BH89">
        <v>918</v>
      </c>
      <c r="BI89">
        <f>($BH$98-$BH$95)/200</f>
        <v>0.15</v>
      </c>
    </row>
    <row r="90" spans="1:61" x14ac:dyDescent="0.25">
      <c r="A90">
        <v>113</v>
      </c>
      <c r="B90">
        <v>219.51275899999999</v>
      </c>
      <c r="C90" s="2">
        <v>1</v>
      </c>
      <c r="D90">
        <v>224.207176</v>
      </c>
      <c r="E90" s="3">
        <v>2</v>
      </c>
      <c r="H90">
        <v>233.17855800000001</v>
      </c>
      <c r="I90" s="4">
        <v>4</v>
      </c>
      <c r="P90">
        <v>3</v>
      </c>
      <c r="Q90" t="str">
        <f>CONCATENATE(C90,E90,G90,I90)</f>
        <v>124</v>
      </c>
      <c r="R90">
        <v>4</v>
      </c>
      <c r="X90" t="s">
        <v>285</v>
      </c>
      <c r="Y90" t="s">
        <v>270</v>
      </c>
      <c r="BG90">
        <v>4</v>
      </c>
      <c r="BH90">
        <v>921</v>
      </c>
      <c r="BI90">
        <f>($BH$99-$BH$96)/200</f>
        <v>0.185</v>
      </c>
    </row>
    <row r="91" spans="1:61" x14ac:dyDescent="0.25">
      <c r="A91">
        <v>114</v>
      </c>
      <c r="B91">
        <v>219.51275899999999</v>
      </c>
      <c r="C91" s="2">
        <v>1</v>
      </c>
      <c r="H91">
        <v>233.17855800000001</v>
      </c>
      <c r="I91" s="4">
        <v>4</v>
      </c>
      <c r="P91">
        <v>2</v>
      </c>
      <c r="Q91" t="str">
        <f>CONCATENATE(C91,E91,G91,I91)</f>
        <v>14</v>
      </c>
      <c r="R91">
        <v>2</v>
      </c>
      <c r="X91" t="s">
        <v>285</v>
      </c>
      <c r="Y91" t="s">
        <v>267</v>
      </c>
      <c r="BG91">
        <v>2</v>
      </c>
      <c r="BH91">
        <v>943</v>
      </c>
      <c r="BI91">
        <f>($BH$100-$BH$97)/200</f>
        <v>0.14000000000000001</v>
      </c>
    </row>
    <row r="92" spans="1:61" x14ac:dyDescent="0.25">
      <c r="A92">
        <v>115</v>
      </c>
      <c r="B92">
        <v>219.51275899999999</v>
      </c>
      <c r="C92" s="2">
        <v>1</v>
      </c>
      <c r="H92">
        <v>233.17855800000001</v>
      </c>
      <c r="I92" s="4">
        <v>4</v>
      </c>
      <c r="P92">
        <v>2</v>
      </c>
      <c r="Q92" t="str">
        <f>CONCATENATE(C92,E92,G92,I92)</f>
        <v>14</v>
      </c>
      <c r="R92">
        <v>3</v>
      </c>
      <c r="X92" t="s">
        <v>285</v>
      </c>
      <c r="Y92" t="s">
        <v>268</v>
      </c>
      <c r="BG92">
        <v>3</v>
      </c>
      <c r="BH92">
        <v>947</v>
      </c>
      <c r="BI92">
        <f>($BH$101-$BH$98)/200</f>
        <v>0.18</v>
      </c>
    </row>
    <row r="93" spans="1:61" x14ac:dyDescent="0.25">
      <c r="A93">
        <v>116</v>
      </c>
      <c r="B93">
        <v>219.51275899999999</v>
      </c>
      <c r="C93" s="2">
        <v>1</v>
      </c>
      <c r="H93">
        <v>233.17855800000001</v>
      </c>
      <c r="I93" s="4">
        <v>4</v>
      </c>
      <c r="P93">
        <v>2</v>
      </c>
      <c r="Q93" t="str">
        <f>CONCATENATE(C93,E93,G93,I93)</f>
        <v>14</v>
      </c>
      <c r="R93">
        <v>1</v>
      </c>
      <c r="X93" t="s">
        <v>285</v>
      </c>
      <c r="Y93" t="s">
        <v>269</v>
      </c>
      <c r="AB93" t="s">
        <v>285</v>
      </c>
      <c r="AC93" t="str">
        <f>CONCATENATE($R93,$R94,$R95,$R96)</f>
        <v>1423</v>
      </c>
      <c r="BG93">
        <v>1</v>
      </c>
      <c r="BH93">
        <v>964</v>
      </c>
      <c r="BI93">
        <f>($BH$102-$BH$99)/200</f>
        <v>0.14000000000000001</v>
      </c>
    </row>
    <row r="94" spans="1:61" x14ac:dyDescent="0.25">
      <c r="A94">
        <v>117</v>
      </c>
      <c r="B94">
        <v>219.51275899999999</v>
      </c>
      <c r="C94" s="2">
        <v>1</v>
      </c>
      <c r="H94">
        <v>233.17855800000001</v>
      </c>
      <c r="I94" s="4">
        <v>4</v>
      </c>
      <c r="P94">
        <v>2</v>
      </c>
      <c r="Q94" t="str">
        <f>CONCATENATE(C94,E94,G94,I94)</f>
        <v>14</v>
      </c>
      <c r="R94">
        <v>4</v>
      </c>
      <c r="X94" t="s">
        <v>285</v>
      </c>
      <c r="Y94" t="s">
        <v>270</v>
      </c>
      <c r="BG94">
        <v>4</v>
      </c>
      <c r="BH94">
        <v>968</v>
      </c>
      <c r="BI94">
        <f>($BH$103-$BH$100)/200</f>
        <v>0.16</v>
      </c>
    </row>
    <row r="95" spans="1:61" x14ac:dyDescent="0.25">
      <c r="A95">
        <v>118</v>
      </c>
      <c r="B95">
        <v>219.51275899999999</v>
      </c>
      <c r="C95" s="2">
        <v>1</v>
      </c>
      <c r="H95">
        <v>233.17855800000001</v>
      </c>
      <c r="I95" s="4">
        <v>4</v>
      </c>
      <c r="P95">
        <v>2</v>
      </c>
      <c r="Q95" t="str">
        <f>CONCATENATE(C95,E95,G95,I95)</f>
        <v>14</v>
      </c>
      <c r="R95">
        <v>2</v>
      </c>
      <c r="X95" t="s">
        <v>285</v>
      </c>
      <c r="Y95" t="s">
        <v>267</v>
      </c>
      <c r="BG95">
        <v>2</v>
      </c>
      <c r="BH95">
        <v>983</v>
      </c>
      <c r="BI95">
        <f>($BH$104-$BH$101)/200</f>
        <v>0.14499999999999999</v>
      </c>
    </row>
    <row r="96" spans="1:61" x14ac:dyDescent="0.25">
      <c r="A96">
        <v>119</v>
      </c>
      <c r="B96">
        <v>219.51275899999999</v>
      </c>
      <c r="C96" s="2">
        <v>1</v>
      </c>
      <c r="H96">
        <v>233.17855800000001</v>
      </c>
      <c r="I96" s="4">
        <v>4</v>
      </c>
      <c r="P96">
        <v>2</v>
      </c>
      <c r="Q96" t="str">
        <f>CONCATENATE(C96,E96,G96,I96)</f>
        <v>14</v>
      </c>
      <c r="R96">
        <v>3</v>
      </c>
      <c r="X96" t="s">
        <v>285</v>
      </c>
      <c r="Y96" t="s">
        <v>268</v>
      </c>
      <c r="BG96">
        <v>3</v>
      </c>
      <c r="BH96">
        <v>992</v>
      </c>
      <c r="BI96">
        <f>($BH$105-$BH$102)/200</f>
        <v>0.14499999999999999</v>
      </c>
    </row>
    <row r="97" spans="1:61" x14ac:dyDescent="0.25">
      <c r="A97">
        <v>120</v>
      </c>
      <c r="B97">
        <v>219.51275899999999</v>
      </c>
      <c r="C97" s="2">
        <v>1</v>
      </c>
      <c r="H97">
        <v>233.17855800000001</v>
      </c>
      <c r="I97" s="4">
        <v>4</v>
      </c>
      <c r="P97">
        <v>2</v>
      </c>
      <c r="Q97" t="str">
        <f>CONCATENATE(C97,E97,G97,I97)</f>
        <v>14</v>
      </c>
      <c r="R97">
        <v>1</v>
      </c>
      <c r="X97" t="s">
        <v>282</v>
      </c>
      <c r="Y97" t="s">
        <v>276</v>
      </c>
      <c r="AB97" t="s">
        <v>285</v>
      </c>
      <c r="AC97" t="str">
        <f>CONCATENATE($R97,$R98,$R99,$R100)</f>
        <v>1423</v>
      </c>
      <c r="BG97">
        <v>1</v>
      </c>
      <c r="BH97">
        <v>1007</v>
      </c>
      <c r="BI97">
        <f>($BH$106-$BH$103)/200</f>
        <v>0.18</v>
      </c>
    </row>
    <row r="98" spans="1:61" x14ac:dyDescent="0.25">
      <c r="A98">
        <v>121</v>
      </c>
      <c r="B98">
        <v>219.51275899999999</v>
      </c>
      <c r="C98" s="2">
        <v>1</v>
      </c>
      <c r="H98">
        <v>233.17855800000001</v>
      </c>
      <c r="I98" s="4">
        <v>4</v>
      </c>
      <c r="P98">
        <v>2</v>
      </c>
      <c r="Q98" t="str">
        <f>CONCATENATE(C98,E98,G98,I98)</f>
        <v>14</v>
      </c>
      <c r="R98">
        <v>4</v>
      </c>
      <c r="X98" t="s">
        <v>288</v>
      </c>
      <c r="Y98">
        <v>3124</v>
      </c>
      <c r="BG98">
        <v>4</v>
      </c>
      <c r="BH98">
        <v>1013</v>
      </c>
      <c r="BI98">
        <f>($BH$107-$BH$104)/200</f>
        <v>0.13</v>
      </c>
    </row>
    <row r="99" spans="1:61" x14ac:dyDescent="0.25">
      <c r="A99">
        <v>122</v>
      </c>
      <c r="B99">
        <v>219.51275899999999</v>
      </c>
      <c r="C99" s="2">
        <v>1</v>
      </c>
      <c r="H99">
        <v>233.17855800000001</v>
      </c>
      <c r="I99" s="4">
        <v>4</v>
      </c>
      <c r="P99">
        <v>2</v>
      </c>
      <c r="Q99" t="str">
        <f>CONCATENATE(C99,E99,G99,I99)</f>
        <v>14</v>
      </c>
      <c r="R99">
        <v>2</v>
      </c>
      <c r="X99" t="s">
        <v>282</v>
      </c>
      <c r="Y99">
        <v>1241</v>
      </c>
      <c r="BG99">
        <v>2</v>
      </c>
      <c r="BH99">
        <v>1029</v>
      </c>
      <c r="BI99">
        <f>($BH$108-$BH$105)/200</f>
        <v>0.17</v>
      </c>
    </row>
    <row r="100" spans="1:61" x14ac:dyDescent="0.25">
      <c r="A100">
        <v>123</v>
      </c>
      <c r="B100">
        <v>219.51275899999999</v>
      </c>
      <c r="C100" s="2">
        <v>1</v>
      </c>
      <c r="F100">
        <v>224.84480099999999</v>
      </c>
      <c r="G100" s="5">
        <v>3</v>
      </c>
      <c r="H100">
        <v>233.17855800000001</v>
      </c>
      <c r="I100" s="4">
        <v>4</v>
      </c>
      <c r="P100">
        <v>3</v>
      </c>
      <c r="Q100" t="str">
        <f>CONCATENATE(C100,E100,G100,I100)</f>
        <v>134</v>
      </c>
      <c r="R100">
        <v>3</v>
      </c>
      <c r="X100" t="s">
        <v>283</v>
      </c>
      <c r="Y100">
        <v>2413</v>
      </c>
      <c r="BG100">
        <v>3</v>
      </c>
      <c r="BH100">
        <v>1035</v>
      </c>
      <c r="BI100">
        <f>($BH$109-$BH$106)/200</f>
        <v>0.1</v>
      </c>
    </row>
    <row r="101" spans="1:61" x14ac:dyDescent="0.25">
      <c r="A101">
        <v>124</v>
      </c>
      <c r="B101">
        <v>219.51275899999999</v>
      </c>
      <c r="C101" s="2">
        <v>1</v>
      </c>
      <c r="F101">
        <v>224.958868</v>
      </c>
      <c r="G101" s="5">
        <v>3</v>
      </c>
      <c r="H101">
        <v>233.18027599999999</v>
      </c>
      <c r="I101" s="4">
        <v>4</v>
      </c>
      <c r="P101">
        <v>3</v>
      </c>
      <c r="Q101" t="str">
        <f>CONCATENATE(C101,E101,G101,I101)</f>
        <v>134</v>
      </c>
      <c r="R101">
        <v>1</v>
      </c>
      <c r="X101" t="s">
        <v>283</v>
      </c>
      <c r="Y101">
        <v>4132</v>
      </c>
      <c r="AB101" t="s">
        <v>285</v>
      </c>
      <c r="AC101" t="str">
        <f>CONCATENATE($R101,$R102,$R103,$R104)</f>
        <v>1423</v>
      </c>
      <c r="BG101">
        <v>1</v>
      </c>
      <c r="BH101">
        <v>1049</v>
      </c>
      <c r="BI101">
        <f>($BH$110-$BH$107)/200</f>
        <v>0.19500000000000001</v>
      </c>
    </row>
    <row r="102" spans="1:61" x14ac:dyDescent="0.25">
      <c r="A102">
        <v>125</v>
      </c>
      <c r="B102">
        <v>219.51275899999999</v>
      </c>
      <c r="C102" s="2">
        <v>1</v>
      </c>
      <c r="D102">
        <v>214.28099699999999</v>
      </c>
      <c r="E102" s="3">
        <v>2</v>
      </c>
      <c r="F102">
        <v>224.958868</v>
      </c>
      <c r="G102" s="5">
        <v>3</v>
      </c>
      <c r="H102">
        <v>233.18027599999999</v>
      </c>
      <c r="I102" s="4">
        <v>4</v>
      </c>
      <c r="P102">
        <v>4</v>
      </c>
      <c r="Q102" t="str">
        <f>CONCATENATE(C102,E102,G102,I102)</f>
        <v>1234</v>
      </c>
      <c r="R102">
        <v>4</v>
      </c>
      <c r="X102" t="s">
        <v>283</v>
      </c>
      <c r="Y102">
        <v>1324</v>
      </c>
      <c r="BG102">
        <v>4</v>
      </c>
      <c r="BH102">
        <v>1057</v>
      </c>
      <c r="BI102">
        <f>($BH$111-$BH$108)/200</f>
        <v>0.14499999999999999</v>
      </c>
    </row>
    <row r="103" spans="1:61" x14ac:dyDescent="0.25">
      <c r="A103">
        <v>126</v>
      </c>
      <c r="B103">
        <v>219.51275899999999</v>
      </c>
      <c r="C103" s="2">
        <v>1</v>
      </c>
      <c r="D103">
        <v>214.16745</v>
      </c>
      <c r="E103" s="3">
        <v>2</v>
      </c>
      <c r="F103">
        <v>224.958868</v>
      </c>
      <c r="G103" s="5">
        <v>3</v>
      </c>
      <c r="H103">
        <v>233.18027599999999</v>
      </c>
      <c r="I103" s="4">
        <v>4</v>
      </c>
      <c r="P103">
        <v>4</v>
      </c>
      <c r="Q103" t="str">
        <f>CONCATENATE(C103,E103,G103,I103)</f>
        <v>1234</v>
      </c>
      <c r="R103">
        <v>2</v>
      </c>
      <c r="X103" t="s">
        <v>283</v>
      </c>
      <c r="Y103">
        <v>3241</v>
      </c>
      <c r="BG103">
        <v>2</v>
      </c>
      <c r="BH103">
        <v>1067</v>
      </c>
      <c r="BI103">
        <f>($BH$112-$BH$109)/200</f>
        <v>0.245</v>
      </c>
    </row>
    <row r="104" spans="1:61" x14ac:dyDescent="0.25">
      <c r="A104">
        <v>127</v>
      </c>
      <c r="B104">
        <v>219.51275899999999</v>
      </c>
      <c r="C104" s="2">
        <v>1</v>
      </c>
      <c r="D104">
        <v>214.16745</v>
      </c>
      <c r="E104" s="3">
        <v>2</v>
      </c>
      <c r="F104">
        <v>224.958868</v>
      </c>
      <c r="G104" s="5">
        <v>3</v>
      </c>
      <c r="P104">
        <v>3</v>
      </c>
      <c r="Q104" t="str">
        <f>CONCATENATE(C104,E104,G104,I104)</f>
        <v>123</v>
      </c>
      <c r="R104">
        <v>3</v>
      </c>
      <c r="X104" t="s">
        <v>283</v>
      </c>
      <c r="Y104" t="s">
        <v>262</v>
      </c>
      <c r="BG104">
        <v>3</v>
      </c>
      <c r="BH104">
        <v>1078</v>
      </c>
      <c r="BI104">
        <f>($BH$113-$BH$110)/200</f>
        <v>0.16500000000000001</v>
      </c>
    </row>
    <row r="105" spans="1:61" x14ac:dyDescent="0.25">
      <c r="A105">
        <v>128</v>
      </c>
      <c r="B105">
        <v>219.593783</v>
      </c>
      <c r="C105" s="2">
        <v>1</v>
      </c>
      <c r="D105">
        <v>214.16745</v>
      </c>
      <c r="E105" s="3">
        <v>2</v>
      </c>
      <c r="F105">
        <v>224.958868</v>
      </c>
      <c r="G105" s="5">
        <v>3</v>
      </c>
      <c r="P105">
        <v>3</v>
      </c>
      <c r="Q105" t="str">
        <f>CONCATENATE(C105,E105,G105,I105)</f>
        <v>123</v>
      </c>
      <c r="R105">
        <v>1</v>
      </c>
      <c r="X105" t="s">
        <v>283</v>
      </c>
      <c r="Y105" t="s">
        <v>263</v>
      </c>
      <c r="BG105">
        <v>1</v>
      </c>
      <c r="BH105">
        <v>1086</v>
      </c>
      <c r="BI105">
        <f>($BH$114-$BH$111)/200</f>
        <v>0.185</v>
      </c>
    </row>
    <row r="106" spans="1:61" x14ac:dyDescent="0.25">
      <c r="A106">
        <v>129</v>
      </c>
      <c r="B106">
        <v>219.593783</v>
      </c>
      <c r="C106" s="2">
        <v>1</v>
      </c>
      <c r="D106">
        <v>214.16745</v>
      </c>
      <c r="E106" s="3">
        <v>2</v>
      </c>
      <c r="F106">
        <v>224.958868</v>
      </c>
      <c r="G106" s="5">
        <v>3</v>
      </c>
      <c r="P106">
        <v>3</v>
      </c>
      <c r="Q106" t="str">
        <f>CONCATENATE(C106,E106,G106,I106)</f>
        <v>123</v>
      </c>
      <c r="R106">
        <v>2</v>
      </c>
      <c r="X106" t="s">
        <v>283</v>
      </c>
      <c r="Y106" t="s">
        <v>264</v>
      </c>
      <c r="BG106">
        <v>2</v>
      </c>
      <c r="BH106">
        <v>1103</v>
      </c>
      <c r="BI106">
        <f>($BH$115-$BH$112)/200</f>
        <v>0.14499999999999999</v>
      </c>
    </row>
    <row r="107" spans="1:61" x14ac:dyDescent="0.25">
      <c r="A107">
        <v>130</v>
      </c>
      <c r="D107">
        <v>214.16745</v>
      </c>
      <c r="E107" s="3">
        <v>2</v>
      </c>
      <c r="F107">
        <v>224.958868</v>
      </c>
      <c r="G107" s="5">
        <v>3</v>
      </c>
      <c r="P107">
        <v>2</v>
      </c>
      <c r="Q107" t="str">
        <f>CONCATENATE(C107,E107,G107,I107)</f>
        <v>23</v>
      </c>
      <c r="R107" t="s">
        <v>233</v>
      </c>
      <c r="X107" t="s">
        <v>283</v>
      </c>
      <c r="Y107" t="s">
        <v>265</v>
      </c>
      <c r="BG107" t="s">
        <v>233</v>
      </c>
      <c r="BH107">
        <v>1104</v>
      </c>
      <c r="BI107">
        <f>($BH$116-$BH$113)/200</f>
        <v>0.14000000000000001</v>
      </c>
    </row>
    <row r="108" spans="1:61" x14ac:dyDescent="0.25">
      <c r="A108">
        <v>131</v>
      </c>
      <c r="D108">
        <v>214.16745</v>
      </c>
      <c r="E108" s="3">
        <v>2</v>
      </c>
      <c r="F108">
        <v>224.958868</v>
      </c>
      <c r="G108" s="5">
        <v>3</v>
      </c>
      <c r="P108">
        <v>2</v>
      </c>
      <c r="Q108" t="str">
        <f>CONCATENATE(C108,E108,G108,I108)</f>
        <v>23</v>
      </c>
      <c r="R108">
        <v>1</v>
      </c>
      <c r="X108" t="s">
        <v>282</v>
      </c>
      <c r="Y108" t="s">
        <v>272</v>
      </c>
      <c r="BG108">
        <v>1</v>
      </c>
      <c r="BH108">
        <v>1120</v>
      </c>
      <c r="BI108">
        <f>($BH$117-$BH$114)/200</f>
        <v>0.18</v>
      </c>
    </row>
    <row r="109" spans="1:61" x14ac:dyDescent="0.25">
      <c r="A109">
        <v>132</v>
      </c>
      <c r="D109">
        <v>214.16745</v>
      </c>
      <c r="E109" s="3">
        <v>2</v>
      </c>
      <c r="F109">
        <v>224.958868</v>
      </c>
      <c r="G109" s="5">
        <v>3</v>
      </c>
      <c r="P109">
        <v>2</v>
      </c>
      <c r="Q109" t="str">
        <f>CONCATENATE(C109,E109,G109,I109)</f>
        <v>23</v>
      </c>
      <c r="R109" t="s">
        <v>234</v>
      </c>
      <c r="X109" t="s">
        <v>287</v>
      </c>
      <c r="Y109" t="s">
        <v>277</v>
      </c>
      <c r="BG109" t="s">
        <v>234</v>
      </c>
      <c r="BH109">
        <v>1123</v>
      </c>
      <c r="BI109">
        <f>($BH$118-$BH$115)/200</f>
        <v>0.115</v>
      </c>
    </row>
    <row r="110" spans="1:61" x14ac:dyDescent="0.25">
      <c r="A110">
        <v>133</v>
      </c>
      <c r="D110">
        <v>214.16745</v>
      </c>
      <c r="E110" s="3">
        <v>2</v>
      </c>
      <c r="F110">
        <v>224.958868</v>
      </c>
      <c r="G110" s="5">
        <v>3</v>
      </c>
      <c r="P110">
        <v>2</v>
      </c>
      <c r="Q110" t="str">
        <f>CONCATENATE(C110,E110,G110,I110)</f>
        <v>23</v>
      </c>
      <c r="R110">
        <v>2</v>
      </c>
      <c r="X110" t="s">
        <v>282</v>
      </c>
      <c r="Y110" t="s">
        <v>278</v>
      </c>
      <c r="AB110" t="s">
        <v>283</v>
      </c>
      <c r="AC110" t="str">
        <f>CONCATENATE($R110,$R111,$R112,$R113)</f>
        <v>2413</v>
      </c>
      <c r="BG110">
        <v>2</v>
      </c>
      <c r="BH110">
        <v>1143</v>
      </c>
      <c r="BI110">
        <f>($BH$119-$BH$116)/200</f>
        <v>0.17499999999999999</v>
      </c>
    </row>
    <row r="111" spans="1:61" x14ac:dyDescent="0.25">
      <c r="A111">
        <v>134</v>
      </c>
      <c r="D111">
        <v>214.16745</v>
      </c>
      <c r="E111" s="3">
        <v>2</v>
      </c>
      <c r="F111">
        <v>224.958868</v>
      </c>
      <c r="G111" s="5">
        <v>3</v>
      </c>
      <c r="P111">
        <v>2</v>
      </c>
      <c r="Q111" t="str">
        <f>CONCATENATE(C111,E111,G111,I111)</f>
        <v>23</v>
      </c>
      <c r="R111">
        <v>4</v>
      </c>
      <c r="X111" t="s">
        <v>285</v>
      </c>
      <c r="Y111" t="s">
        <v>269</v>
      </c>
      <c r="BG111">
        <v>4</v>
      </c>
      <c r="BH111">
        <v>1149</v>
      </c>
      <c r="BI111">
        <f>($BH$120-$BH$117)/200</f>
        <v>0.1</v>
      </c>
    </row>
    <row r="112" spans="1:61" x14ac:dyDescent="0.25">
      <c r="A112">
        <v>135</v>
      </c>
      <c r="D112">
        <v>214.16745</v>
      </c>
      <c r="E112" s="3">
        <v>2</v>
      </c>
      <c r="F112">
        <v>224.958868</v>
      </c>
      <c r="G112" s="5">
        <v>3</v>
      </c>
      <c r="P112">
        <v>2</v>
      </c>
      <c r="Q112" t="str">
        <f>CONCATENATE(C112,E112,G112,I112)</f>
        <v>23</v>
      </c>
      <c r="R112">
        <v>1</v>
      </c>
      <c r="X112" t="s">
        <v>285</v>
      </c>
      <c r="Y112" t="s">
        <v>270</v>
      </c>
      <c r="BG112">
        <v>1</v>
      </c>
      <c r="BH112">
        <v>1172</v>
      </c>
      <c r="BI112">
        <f>($BH$121-$BH$118)/200</f>
        <v>0.16500000000000001</v>
      </c>
    </row>
    <row r="113" spans="1:61" x14ac:dyDescent="0.25">
      <c r="A113">
        <v>136</v>
      </c>
      <c r="D113">
        <v>214.16745</v>
      </c>
      <c r="E113" s="3">
        <v>2</v>
      </c>
      <c r="F113">
        <v>224.958868</v>
      </c>
      <c r="G113" s="5">
        <v>3</v>
      </c>
      <c r="P113">
        <v>2</v>
      </c>
      <c r="Q113" t="str">
        <f>CONCATENATE(C113,E113,G113,I113)</f>
        <v>23</v>
      </c>
      <c r="R113">
        <v>3</v>
      </c>
      <c r="X113" t="s">
        <v>285</v>
      </c>
      <c r="Y113" t="s">
        <v>267</v>
      </c>
      <c r="BG113">
        <v>3</v>
      </c>
      <c r="BH113">
        <v>1176</v>
      </c>
      <c r="BI113">
        <f>($BH$122-$BH$119)/200</f>
        <v>0.12</v>
      </c>
    </row>
    <row r="114" spans="1:61" x14ac:dyDescent="0.25">
      <c r="A114">
        <v>137</v>
      </c>
      <c r="D114">
        <v>214.16745</v>
      </c>
      <c r="E114" s="3">
        <v>2</v>
      </c>
      <c r="F114">
        <v>224.958868</v>
      </c>
      <c r="G114" s="5">
        <v>3</v>
      </c>
      <c r="P114">
        <v>2</v>
      </c>
      <c r="Q114" t="str">
        <f>CONCATENATE(C114,E114,G114,I114)</f>
        <v>23</v>
      </c>
      <c r="R114">
        <v>2</v>
      </c>
      <c r="X114" t="s">
        <v>285</v>
      </c>
      <c r="Y114" t="s">
        <v>268</v>
      </c>
      <c r="BG114">
        <v>2</v>
      </c>
      <c r="BH114">
        <v>1186</v>
      </c>
      <c r="BI114">
        <f>($BH$123-$BH$120)/200</f>
        <v>0.16500000000000001</v>
      </c>
    </row>
    <row r="115" spans="1:61" x14ac:dyDescent="0.25">
      <c r="A115">
        <v>138</v>
      </c>
      <c r="D115">
        <v>214.16745</v>
      </c>
      <c r="E115" s="3">
        <v>2</v>
      </c>
      <c r="F115">
        <v>224.958868</v>
      </c>
      <c r="G115" s="5">
        <v>3</v>
      </c>
      <c r="P115">
        <v>2</v>
      </c>
      <c r="Q115" t="str">
        <f>CONCATENATE(C115,E115,G115,I115)</f>
        <v>23</v>
      </c>
      <c r="R115">
        <v>4</v>
      </c>
      <c r="X115" t="s">
        <v>285</v>
      </c>
      <c r="Y115" t="s">
        <v>269</v>
      </c>
      <c r="AB115" t="s">
        <v>287</v>
      </c>
      <c r="AC115" t="str">
        <f>CONCATENATE($R115,$R116,$R117,$R118)</f>
        <v>4123</v>
      </c>
      <c r="BG115">
        <v>4</v>
      </c>
      <c r="BH115">
        <v>1201</v>
      </c>
      <c r="BI115">
        <f>($BH$124-$BH$121)/200</f>
        <v>0.13</v>
      </c>
    </row>
    <row r="116" spans="1:61" x14ac:dyDescent="0.25">
      <c r="A116">
        <v>139</v>
      </c>
      <c r="D116">
        <v>214.16745</v>
      </c>
      <c r="E116" s="3">
        <v>2</v>
      </c>
      <c r="F116">
        <v>224.958868</v>
      </c>
      <c r="G116" s="5">
        <v>3</v>
      </c>
      <c r="P116">
        <v>2</v>
      </c>
      <c r="Q116" t="str">
        <f>CONCATENATE(C116,E116,G116,I116)</f>
        <v>23</v>
      </c>
      <c r="R116">
        <v>1</v>
      </c>
      <c r="X116" t="s">
        <v>285</v>
      </c>
      <c r="Y116" t="s">
        <v>270</v>
      </c>
      <c r="BG116">
        <v>1</v>
      </c>
      <c r="BH116">
        <v>1204</v>
      </c>
      <c r="BI116">
        <f>($BH$125-$BH$122)/200</f>
        <v>0.14000000000000001</v>
      </c>
    </row>
    <row r="117" spans="1:61" x14ac:dyDescent="0.25">
      <c r="A117">
        <v>140</v>
      </c>
      <c r="D117">
        <v>214.16745</v>
      </c>
      <c r="E117" s="3">
        <v>2</v>
      </c>
      <c r="F117">
        <v>224.958868</v>
      </c>
      <c r="G117" s="5">
        <v>3</v>
      </c>
      <c r="P117">
        <v>2</v>
      </c>
      <c r="Q117" t="str">
        <f>CONCATENATE(C117,E117,G117,I117)</f>
        <v>23</v>
      </c>
      <c r="R117">
        <v>2</v>
      </c>
      <c r="X117" t="s">
        <v>285</v>
      </c>
      <c r="Y117" t="s">
        <v>267</v>
      </c>
      <c r="BG117">
        <v>2</v>
      </c>
      <c r="BH117">
        <v>1222</v>
      </c>
      <c r="BI117">
        <f>($BH$126-$BH$123)/200</f>
        <v>0.13</v>
      </c>
    </row>
    <row r="118" spans="1:61" x14ac:dyDescent="0.25">
      <c r="A118">
        <v>141</v>
      </c>
      <c r="D118">
        <v>214.16745</v>
      </c>
      <c r="E118" s="3">
        <v>2</v>
      </c>
      <c r="F118">
        <v>224.958868</v>
      </c>
      <c r="G118" s="5">
        <v>3</v>
      </c>
      <c r="P118">
        <v>2</v>
      </c>
      <c r="Q118" t="str">
        <f>CONCATENATE(C118,E118,G118,I118)</f>
        <v>23</v>
      </c>
      <c r="R118">
        <v>3</v>
      </c>
      <c r="X118" t="s">
        <v>285</v>
      </c>
      <c r="Y118" t="s">
        <v>268</v>
      </c>
      <c r="BG118">
        <v>3</v>
      </c>
      <c r="BH118">
        <v>1224</v>
      </c>
      <c r="BI118">
        <f>($BH$127-$BH$124)/200</f>
        <v>0.125</v>
      </c>
    </row>
    <row r="119" spans="1:61" x14ac:dyDescent="0.25">
      <c r="A119">
        <v>142</v>
      </c>
      <c r="B119">
        <v>207.511222</v>
      </c>
      <c r="C119" s="2">
        <v>1</v>
      </c>
      <c r="D119">
        <v>214.16745</v>
      </c>
      <c r="E119" s="3">
        <v>2</v>
      </c>
      <c r="F119">
        <v>224.958868</v>
      </c>
      <c r="G119" s="5">
        <v>3</v>
      </c>
      <c r="P119">
        <v>3</v>
      </c>
      <c r="Q119" t="str">
        <f>CONCATENATE(C119,E119,G119,I119)</f>
        <v>123</v>
      </c>
      <c r="R119">
        <v>1</v>
      </c>
      <c r="X119" t="s">
        <v>282</v>
      </c>
      <c r="Y119" t="s">
        <v>276</v>
      </c>
      <c r="AB119" t="s">
        <v>285</v>
      </c>
      <c r="AC119" t="str">
        <f>CONCATENATE($R119,$R120,$R121,$R122)</f>
        <v>1423</v>
      </c>
      <c r="BG119">
        <v>1</v>
      </c>
      <c r="BH119">
        <v>1239</v>
      </c>
      <c r="BI119">
        <f>($BH$128-$BH$125)/200</f>
        <v>0.16500000000000001</v>
      </c>
    </row>
    <row r="120" spans="1:61" x14ac:dyDescent="0.25">
      <c r="A120">
        <v>143</v>
      </c>
      <c r="B120">
        <v>207.37380100000001</v>
      </c>
      <c r="C120" s="2">
        <v>1</v>
      </c>
      <c r="D120">
        <v>214.16745</v>
      </c>
      <c r="E120" s="3">
        <v>2</v>
      </c>
      <c r="F120">
        <v>224.958868</v>
      </c>
      <c r="G120" s="5">
        <v>3</v>
      </c>
      <c r="P120">
        <v>3</v>
      </c>
      <c r="Q120" t="str">
        <f>CONCATENATE(C120,E120,G120,I120)</f>
        <v>123</v>
      </c>
      <c r="R120">
        <v>4</v>
      </c>
      <c r="X120" t="s">
        <v>288</v>
      </c>
      <c r="Y120">
        <v>3124</v>
      </c>
      <c r="BG120">
        <v>4</v>
      </c>
      <c r="BH120">
        <v>1242</v>
      </c>
      <c r="BI120">
        <f>($BH$129-$BH$126)/200</f>
        <v>0.115</v>
      </c>
    </row>
    <row r="121" spans="1:61" x14ac:dyDescent="0.25">
      <c r="A121">
        <v>144</v>
      </c>
      <c r="B121">
        <v>207.37380100000001</v>
      </c>
      <c r="C121" s="2">
        <v>1</v>
      </c>
      <c r="D121">
        <v>214.16745</v>
      </c>
      <c r="E121" s="3">
        <v>2</v>
      </c>
      <c r="F121">
        <v>224.958868</v>
      </c>
      <c r="G121" s="5">
        <v>3</v>
      </c>
      <c r="I121" s="4" t="s">
        <v>233</v>
      </c>
      <c r="N121">
        <v>216.868011</v>
      </c>
      <c r="O121">
        <v>144</v>
      </c>
      <c r="P121">
        <v>4</v>
      </c>
      <c r="Q121" t="str">
        <f>CONCATENATE(C121,E121,G121,I121)</f>
        <v>1234D</v>
      </c>
      <c r="R121">
        <v>2</v>
      </c>
      <c r="X121" t="s">
        <v>282</v>
      </c>
      <c r="Y121">
        <v>1241</v>
      </c>
      <c r="BG121">
        <v>2</v>
      </c>
      <c r="BH121">
        <v>1257</v>
      </c>
      <c r="BI121">
        <f>($BH$130-$BH$127)/200</f>
        <v>0.15</v>
      </c>
    </row>
    <row r="122" spans="1:61" x14ac:dyDescent="0.25">
      <c r="A122">
        <v>145</v>
      </c>
      <c r="B122">
        <v>207.37380100000001</v>
      </c>
      <c r="C122" s="2">
        <v>1</v>
      </c>
      <c r="D122">
        <v>214.16745</v>
      </c>
      <c r="E122" s="3">
        <v>2</v>
      </c>
      <c r="F122">
        <v>224.958868</v>
      </c>
      <c r="G122" s="5">
        <v>3</v>
      </c>
      <c r="I122" s="4" t="s">
        <v>233</v>
      </c>
      <c r="N122">
        <v>217.85721699999999</v>
      </c>
      <c r="P122">
        <v>4</v>
      </c>
      <c r="Q122" t="str">
        <f>CONCATENATE(C122,E122,G122,I122)</f>
        <v>1234D</v>
      </c>
      <c r="R122">
        <v>3</v>
      </c>
      <c r="X122" t="s">
        <v>283</v>
      </c>
      <c r="Y122">
        <v>2413</v>
      </c>
      <c r="BG122">
        <v>3</v>
      </c>
      <c r="BH122">
        <v>1263</v>
      </c>
      <c r="BI122">
        <f>($BH$131-$BH$128)/200</f>
        <v>0.09</v>
      </c>
    </row>
    <row r="123" spans="1:61" x14ac:dyDescent="0.25">
      <c r="A123">
        <v>146</v>
      </c>
      <c r="B123">
        <v>207.37380100000001</v>
      </c>
      <c r="C123" s="2">
        <v>1</v>
      </c>
      <c r="D123">
        <v>214.16745</v>
      </c>
      <c r="E123" s="3">
        <v>2</v>
      </c>
      <c r="F123">
        <v>224.958868</v>
      </c>
      <c r="G123" s="5">
        <v>3</v>
      </c>
      <c r="I123" s="4" t="s">
        <v>233</v>
      </c>
      <c r="N123">
        <v>217.85721699999999</v>
      </c>
      <c r="P123">
        <v>4</v>
      </c>
      <c r="Q123" t="str">
        <f>CONCATENATE(C123,E123,G123,I123)</f>
        <v>1234D</v>
      </c>
      <c r="R123">
        <v>1</v>
      </c>
      <c r="X123" t="s">
        <v>283</v>
      </c>
      <c r="Y123">
        <v>4132</v>
      </c>
      <c r="AB123" t="s">
        <v>285</v>
      </c>
      <c r="AC123" t="str">
        <f>CONCATENATE($R123,$R124,$R125,$R126)</f>
        <v>1423</v>
      </c>
      <c r="BG123">
        <v>1</v>
      </c>
      <c r="BH123">
        <v>1275</v>
      </c>
      <c r="BI123">
        <f>($BH$132-$BH$129)/200</f>
        <v>0.185</v>
      </c>
    </row>
    <row r="124" spans="1:61" x14ac:dyDescent="0.25">
      <c r="A124">
        <v>147</v>
      </c>
      <c r="B124">
        <v>207.37380100000001</v>
      </c>
      <c r="C124" s="2">
        <v>1</v>
      </c>
      <c r="D124">
        <v>214.28099699999999</v>
      </c>
      <c r="E124" s="3">
        <v>2</v>
      </c>
      <c r="F124">
        <v>224.958868</v>
      </c>
      <c r="G124" s="5">
        <v>3</v>
      </c>
      <c r="I124" s="4" t="s">
        <v>233</v>
      </c>
      <c r="N124">
        <v>217.85721699999999</v>
      </c>
      <c r="P124">
        <v>4</v>
      </c>
      <c r="Q124" t="str">
        <f>CONCATENATE(C124,E124,G124,I124)</f>
        <v>1234D</v>
      </c>
      <c r="R124">
        <v>4</v>
      </c>
      <c r="X124" t="s">
        <v>283</v>
      </c>
      <c r="Y124">
        <v>1324</v>
      </c>
      <c r="BG124">
        <v>4</v>
      </c>
      <c r="BH124">
        <v>1283</v>
      </c>
      <c r="BI124">
        <f>($BH$133-$BH$130)/200</f>
        <v>0.14000000000000001</v>
      </c>
    </row>
    <row r="125" spans="1:61" x14ac:dyDescent="0.25">
      <c r="A125">
        <v>148</v>
      </c>
      <c r="B125">
        <v>207.37380100000001</v>
      </c>
      <c r="C125" s="2">
        <v>1</v>
      </c>
      <c r="F125">
        <v>224.84480099999999</v>
      </c>
      <c r="G125" s="5">
        <v>3</v>
      </c>
      <c r="I125" s="4" t="s">
        <v>233</v>
      </c>
      <c r="N125">
        <v>217.85721699999999</v>
      </c>
      <c r="P125">
        <v>3</v>
      </c>
      <c r="Q125" t="str">
        <f>CONCATENATE(C125,E125,G125,I125)</f>
        <v>134D</v>
      </c>
      <c r="R125">
        <v>2</v>
      </c>
      <c r="X125" t="s">
        <v>283</v>
      </c>
      <c r="Y125">
        <v>3241</v>
      </c>
      <c r="BG125">
        <v>2</v>
      </c>
      <c r="BH125">
        <v>1291</v>
      </c>
      <c r="BI125">
        <f>($BH$134-$BH$131)/200</f>
        <v>0.18</v>
      </c>
    </row>
    <row r="126" spans="1:61" x14ac:dyDescent="0.25">
      <c r="A126">
        <v>149</v>
      </c>
      <c r="B126">
        <v>207.37380100000001</v>
      </c>
      <c r="C126" s="2">
        <v>1</v>
      </c>
      <c r="I126" s="4" t="s">
        <v>233</v>
      </c>
      <c r="N126">
        <v>217.85721699999999</v>
      </c>
      <c r="P126">
        <v>2</v>
      </c>
      <c r="Q126" t="str">
        <f>CONCATENATE(C126,E126,G126,I126)</f>
        <v>14D</v>
      </c>
      <c r="R126">
        <v>3</v>
      </c>
      <c r="X126" t="s">
        <v>283</v>
      </c>
      <c r="Y126">
        <v>2413</v>
      </c>
      <c r="BG126">
        <v>3</v>
      </c>
      <c r="BH126">
        <v>1301</v>
      </c>
      <c r="BI126">
        <f>($BH$135-$BH$132)/200</f>
        <v>0.13</v>
      </c>
    </row>
    <row r="127" spans="1:61" x14ac:dyDescent="0.25">
      <c r="A127">
        <v>150</v>
      </c>
      <c r="B127">
        <v>207.37380100000001</v>
      </c>
      <c r="C127" s="2">
        <v>1</v>
      </c>
      <c r="I127" s="4" t="s">
        <v>233</v>
      </c>
      <c r="N127">
        <v>217.85721699999999</v>
      </c>
      <c r="P127">
        <v>2</v>
      </c>
      <c r="Q127" t="str">
        <f>CONCATENATE(C127,E127,G127,I127)</f>
        <v>14D</v>
      </c>
      <c r="R127">
        <v>1</v>
      </c>
      <c r="X127" t="s">
        <v>283</v>
      </c>
      <c r="Y127">
        <v>4132</v>
      </c>
      <c r="BG127">
        <v>1</v>
      </c>
      <c r="BH127">
        <v>1308</v>
      </c>
      <c r="BI127">
        <f>($BH$136-$BH$133)/200</f>
        <v>0.16500000000000001</v>
      </c>
    </row>
    <row r="128" spans="1:61" x14ac:dyDescent="0.25">
      <c r="A128">
        <v>151</v>
      </c>
      <c r="B128">
        <v>207.37380100000001</v>
      </c>
      <c r="C128" s="2">
        <v>1</v>
      </c>
      <c r="I128" s="4" t="s">
        <v>233</v>
      </c>
      <c r="N128">
        <v>217.85721699999999</v>
      </c>
      <c r="P128">
        <v>2</v>
      </c>
      <c r="Q128" t="str">
        <f>CONCATENATE(C128,E128,G128,I128)</f>
        <v>14D</v>
      </c>
      <c r="R128">
        <v>2</v>
      </c>
      <c r="X128" t="s">
        <v>283</v>
      </c>
      <c r="Y128">
        <v>1324</v>
      </c>
      <c r="BG128">
        <v>2</v>
      </c>
      <c r="BH128">
        <v>1324</v>
      </c>
      <c r="BI128">
        <f>($BH$137-$BH$134)/200</f>
        <v>0.16500000000000001</v>
      </c>
    </row>
    <row r="129" spans="1:61" x14ac:dyDescent="0.25">
      <c r="A129">
        <v>152</v>
      </c>
      <c r="B129">
        <v>207.37380100000001</v>
      </c>
      <c r="C129" s="2">
        <v>1</v>
      </c>
      <c r="I129" s="4" t="s">
        <v>233</v>
      </c>
      <c r="N129">
        <v>217.85721699999999</v>
      </c>
      <c r="P129">
        <v>2</v>
      </c>
      <c r="Q129" t="str">
        <f>CONCATENATE(C129,E129,G129,I129)</f>
        <v>14D</v>
      </c>
      <c r="R129" t="s">
        <v>233</v>
      </c>
      <c r="X129" t="s">
        <v>283</v>
      </c>
      <c r="Y129">
        <v>3241</v>
      </c>
      <c r="BG129" t="s">
        <v>233</v>
      </c>
      <c r="BH129">
        <v>1324</v>
      </c>
      <c r="BI129">
        <f>($BH$138-$BH$135)/200</f>
        <v>0.17</v>
      </c>
    </row>
    <row r="130" spans="1:61" x14ac:dyDescent="0.25">
      <c r="A130">
        <v>153</v>
      </c>
      <c r="B130">
        <v>207.37380100000001</v>
      </c>
      <c r="C130" s="2">
        <v>1</v>
      </c>
      <c r="I130" s="4" t="s">
        <v>233</v>
      </c>
      <c r="N130">
        <v>217.85721699999999</v>
      </c>
      <c r="P130">
        <v>2</v>
      </c>
      <c r="Q130" t="str">
        <f>CONCATENATE(C130,E130,G130,I130)</f>
        <v>14D</v>
      </c>
      <c r="R130">
        <v>1</v>
      </c>
      <c r="X130" t="s">
        <v>283</v>
      </c>
      <c r="Y130">
        <v>2413</v>
      </c>
      <c r="BG130">
        <v>1</v>
      </c>
      <c r="BH130">
        <v>1338</v>
      </c>
      <c r="BI130">
        <f>($BH$139-$BH$136)/200</f>
        <v>0.16500000000000001</v>
      </c>
    </row>
    <row r="131" spans="1:61" x14ac:dyDescent="0.25">
      <c r="A131">
        <v>154</v>
      </c>
      <c r="B131">
        <v>207.37380100000001</v>
      </c>
      <c r="C131" s="2">
        <v>1</v>
      </c>
      <c r="I131" s="4" t="s">
        <v>233</v>
      </c>
      <c r="N131">
        <v>217.85721699999999</v>
      </c>
      <c r="P131">
        <v>2</v>
      </c>
      <c r="Q131" t="str">
        <f>CONCATENATE(C131,E131,G131,I131)</f>
        <v>14D</v>
      </c>
      <c r="R131" t="s">
        <v>234</v>
      </c>
      <c r="X131" t="s">
        <v>283</v>
      </c>
      <c r="Y131">
        <v>4132</v>
      </c>
      <c r="BG131" t="s">
        <v>234</v>
      </c>
      <c r="BH131">
        <v>1342</v>
      </c>
      <c r="BI131">
        <f>($BH$140-$BH$137)/200</f>
        <v>0.14499999999999999</v>
      </c>
    </row>
    <row r="132" spans="1:61" x14ac:dyDescent="0.25">
      <c r="A132">
        <v>155</v>
      </c>
      <c r="B132">
        <v>207.37380100000001</v>
      </c>
      <c r="C132" s="2">
        <v>1</v>
      </c>
      <c r="I132" s="4" t="s">
        <v>233</v>
      </c>
      <c r="N132">
        <v>217.85721699999999</v>
      </c>
      <c r="P132">
        <v>2</v>
      </c>
      <c r="Q132" t="str">
        <f>CONCATENATE(C132,E132,G132,I132)</f>
        <v>14D</v>
      </c>
      <c r="R132">
        <v>2</v>
      </c>
      <c r="X132" t="s">
        <v>283</v>
      </c>
      <c r="Y132">
        <v>1324</v>
      </c>
      <c r="BG132">
        <v>2</v>
      </c>
      <c r="BH132">
        <v>1361</v>
      </c>
      <c r="BI132">
        <f>($BH$141-$BH$138)/200</f>
        <v>0.185</v>
      </c>
    </row>
    <row r="133" spans="1:61" x14ac:dyDescent="0.25">
      <c r="A133">
        <v>156</v>
      </c>
      <c r="B133">
        <v>207.37380100000001</v>
      </c>
      <c r="C133" s="2">
        <v>1</v>
      </c>
      <c r="I133" s="4" t="s">
        <v>233</v>
      </c>
      <c r="N133">
        <v>217.85721699999999</v>
      </c>
      <c r="P133">
        <v>2</v>
      </c>
      <c r="Q133" t="str">
        <f>CONCATENATE(C133,E133,G133,I133)</f>
        <v>14D</v>
      </c>
      <c r="R133">
        <v>4</v>
      </c>
      <c r="X133" t="s">
        <v>283</v>
      </c>
      <c r="Y133">
        <v>3241</v>
      </c>
      <c r="BG133">
        <v>4</v>
      </c>
      <c r="BH133">
        <v>1366</v>
      </c>
      <c r="BI133">
        <f>($BH$142-$BH$139)/200</f>
        <v>0.18</v>
      </c>
    </row>
    <row r="134" spans="1:61" x14ac:dyDescent="0.25">
      <c r="A134">
        <v>157</v>
      </c>
      <c r="B134">
        <v>207.37380100000001</v>
      </c>
      <c r="C134" s="2">
        <v>1</v>
      </c>
      <c r="D134">
        <v>204.834182</v>
      </c>
      <c r="E134" s="3">
        <v>2</v>
      </c>
      <c r="I134" s="4" t="s">
        <v>233</v>
      </c>
      <c r="N134">
        <v>217.85721699999999</v>
      </c>
      <c r="P134">
        <v>3</v>
      </c>
      <c r="Q134" t="str">
        <f>CONCATENATE(C134,E134,G134,I134)</f>
        <v>124D</v>
      </c>
      <c r="R134">
        <v>1</v>
      </c>
      <c r="X134" t="s">
        <v>283</v>
      </c>
      <c r="Y134" t="s">
        <v>262</v>
      </c>
      <c r="BG134">
        <v>1</v>
      </c>
      <c r="BH134">
        <v>1378</v>
      </c>
      <c r="BI134">
        <f>($BH$143-$BH$140)/200</f>
        <v>0.21</v>
      </c>
    </row>
    <row r="135" spans="1:61" x14ac:dyDescent="0.25">
      <c r="A135">
        <v>158</v>
      </c>
      <c r="B135">
        <v>207.37380100000001</v>
      </c>
      <c r="C135" s="2">
        <v>1</v>
      </c>
      <c r="D135">
        <v>204.73110500000001</v>
      </c>
      <c r="E135" s="3">
        <v>2</v>
      </c>
      <c r="I135" s="4" t="s">
        <v>233</v>
      </c>
      <c r="N135">
        <v>217.85721699999999</v>
      </c>
      <c r="P135">
        <v>3</v>
      </c>
      <c r="Q135" t="str">
        <f>CONCATENATE(C135,E135,G135,I135)</f>
        <v>124D</v>
      </c>
      <c r="R135" t="s">
        <v>234</v>
      </c>
      <c r="X135" t="s">
        <v>283</v>
      </c>
      <c r="Y135" t="s">
        <v>263</v>
      </c>
      <c r="BG135" t="s">
        <v>234</v>
      </c>
      <c r="BH135">
        <v>1387</v>
      </c>
      <c r="BI135">
        <f>($BH$144-$BH$141)/200</f>
        <v>0.14000000000000001</v>
      </c>
    </row>
    <row r="136" spans="1:61" x14ac:dyDescent="0.25">
      <c r="A136">
        <v>159</v>
      </c>
      <c r="B136">
        <v>207.37380100000001</v>
      </c>
      <c r="C136" s="2">
        <v>1</v>
      </c>
      <c r="D136">
        <v>204.73110500000001</v>
      </c>
      <c r="E136" s="3">
        <v>2</v>
      </c>
      <c r="I136" s="4" t="s">
        <v>233</v>
      </c>
      <c r="N136">
        <v>217.85721699999999</v>
      </c>
      <c r="P136">
        <v>3</v>
      </c>
      <c r="Q136" t="str">
        <f>CONCATENATE(C136,E136,G136,I136)</f>
        <v>124D</v>
      </c>
      <c r="R136">
        <v>2</v>
      </c>
      <c r="X136" t="s">
        <v>283</v>
      </c>
      <c r="Y136">
        <v>1324</v>
      </c>
      <c r="BG136">
        <v>2</v>
      </c>
      <c r="BH136">
        <v>1399</v>
      </c>
      <c r="BI136">
        <f>($BH$145-$BH$142)/200</f>
        <v>0.18</v>
      </c>
    </row>
    <row r="137" spans="1:61" x14ac:dyDescent="0.25">
      <c r="A137">
        <v>160</v>
      </c>
      <c r="B137">
        <v>207.37380100000001</v>
      </c>
      <c r="C137" s="2">
        <v>1</v>
      </c>
      <c r="D137">
        <v>204.73110500000001</v>
      </c>
      <c r="E137" s="3">
        <v>2</v>
      </c>
      <c r="I137" s="4" t="s">
        <v>233</v>
      </c>
      <c r="N137">
        <v>217.85721699999999</v>
      </c>
      <c r="P137">
        <v>3</v>
      </c>
      <c r="Q137" t="str">
        <f>CONCATENATE(C137,E137,G137,I137)</f>
        <v>124D</v>
      </c>
      <c r="R137" t="s">
        <v>233</v>
      </c>
      <c r="X137" t="s">
        <v>283</v>
      </c>
      <c r="Y137">
        <v>3241</v>
      </c>
      <c r="BG137" t="s">
        <v>233</v>
      </c>
      <c r="BH137">
        <v>1411</v>
      </c>
      <c r="BI137">
        <f>($BH$146-$BH$143)/200</f>
        <v>0.12</v>
      </c>
    </row>
    <row r="138" spans="1:61" x14ac:dyDescent="0.25">
      <c r="A138">
        <v>161</v>
      </c>
      <c r="B138">
        <v>207.37380100000001</v>
      </c>
      <c r="C138" s="2">
        <v>1</v>
      </c>
      <c r="D138">
        <v>204.73110500000001</v>
      </c>
      <c r="E138" s="3">
        <v>2</v>
      </c>
      <c r="I138" s="4" t="s">
        <v>233</v>
      </c>
      <c r="N138">
        <v>217.85721699999999</v>
      </c>
      <c r="P138">
        <v>3</v>
      </c>
      <c r="Q138" t="str">
        <f>CONCATENATE(C138,E138,G138,I138)</f>
        <v>124D</v>
      </c>
      <c r="R138">
        <v>1</v>
      </c>
      <c r="X138" t="s">
        <v>282</v>
      </c>
      <c r="Y138">
        <v>2412</v>
      </c>
      <c r="BG138">
        <v>1</v>
      </c>
      <c r="BH138">
        <v>1421</v>
      </c>
      <c r="BI138">
        <f>($BH$147-$BH$144)/200</f>
        <v>0.19</v>
      </c>
    </row>
    <row r="139" spans="1:61" x14ac:dyDescent="0.25">
      <c r="A139">
        <v>162</v>
      </c>
      <c r="B139">
        <v>207.37380100000001</v>
      </c>
      <c r="C139" s="2">
        <v>1</v>
      </c>
      <c r="D139">
        <v>204.73110500000001</v>
      </c>
      <c r="E139" s="3">
        <v>2</v>
      </c>
      <c r="I139" s="4" t="s">
        <v>233</v>
      </c>
      <c r="N139">
        <v>217.85721699999999</v>
      </c>
      <c r="P139">
        <v>3</v>
      </c>
      <c r="Q139" t="str">
        <f>CONCATENATE(C139,E139,G139,I139)</f>
        <v>124D</v>
      </c>
      <c r="R139" t="s">
        <v>234</v>
      </c>
      <c r="X139" t="s">
        <v>287</v>
      </c>
      <c r="Y139">
        <v>4123</v>
      </c>
      <c r="BG139" t="s">
        <v>234</v>
      </c>
      <c r="BH139">
        <v>1432</v>
      </c>
      <c r="BI139">
        <f>($BH$148-$BH$145)/200</f>
        <v>0.125</v>
      </c>
    </row>
    <row r="140" spans="1:61" x14ac:dyDescent="0.25">
      <c r="A140">
        <v>163</v>
      </c>
      <c r="B140">
        <v>207.37380100000001</v>
      </c>
      <c r="C140" s="2">
        <v>1</v>
      </c>
      <c r="D140">
        <v>204.73110500000001</v>
      </c>
      <c r="E140" s="3">
        <v>2</v>
      </c>
      <c r="I140" s="4" t="s">
        <v>233</v>
      </c>
      <c r="N140">
        <v>217.85721699999999</v>
      </c>
      <c r="P140">
        <v>3</v>
      </c>
      <c r="Q140" t="str">
        <f>CONCATENATE(C140,E140,G140,I140)</f>
        <v>124D</v>
      </c>
      <c r="R140">
        <v>2</v>
      </c>
      <c r="X140" t="s">
        <v>282</v>
      </c>
      <c r="Y140">
        <v>1231</v>
      </c>
      <c r="AB140" t="s">
        <v>283</v>
      </c>
      <c r="AC140" t="str">
        <f>CONCATENATE($R140,$R141,$R142,$R143)</f>
        <v>2413</v>
      </c>
      <c r="BG140">
        <v>2</v>
      </c>
      <c r="BH140">
        <v>1440</v>
      </c>
      <c r="BI140">
        <f>($BH$149-$BH$146)/200</f>
        <v>0.21</v>
      </c>
    </row>
    <row r="141" spans="1:61" x14ac:dyDescent="0.25">
      <c r="A141">
        <v>164</v>
      </c>
      <c r="B141">
        <v>207.37380100000001</v>
      </c>
      <c r="C141" s="2">
        <v>1</v>
      </c>
      <c r="D141">
        <v>204.73110500000001</v>
      </c>
      <c r="E141" s="3">
        <v>2</v>
      </c>
      <c r="I141" s="4" t="s">
        <v>233</v>
      </c>
      <c r="N141">
        <v>217.85721699999999</v>
      </c>
      <c r="P141">
        <v>3</v>
      </c>
      <c r="Q141" t="str">
        <f>CONCATENATE(C141,E141,G141,I141)</f>
        <v>124D</v>
      </c>
      <c r="R141">
        <v>4</v>
      </c>
      <c r="X141" t="s">
        <v>285</v>
      </c>
      <c r="Y141">
        <v>2314</v>
      </c>
      <c r="BG141">
        <v>4</v>
      </c>
      <c r="BH141">
        <v>1458</v>
      </c>
      <c r="BI141">
        <f>($BH$150-$BH$147)/200</f>
        <v>0.15</v>
      </c>
    </row>
    <row r="142" spans="1:61" x14ac:dyDescent="0.25">
      <c r="A142">
        <v>165</v>
      </c>
      <c r="B142">
        <v>207.37380100000001</v>
      </c>
      <c r="C142" s="2">
        <v>1</v>
      </c>
      <c r="D142">
        <v>204.73110500000001</v>
      </c>
      <c r="E142" s="3">
        <v>2</v>
      </c>
      <c r="G142" s="5" t="s">
        <v>234</v>
      </c>
      <c r="I142" s="4" t="s">
        <v>233</v>
      </c>
      <c r="L142">
        <v>214.883599</v>
      </c>
      <c r="M142">
        <v>165</v>
      </c>
      <c r="N142">
        <v>217.85721699999999</v>
      </c>
      <c r="P142">
        <v>4</v>
      </c>
      <c r="Q142" t="str">
        <f>CONCATENATE(C142,E142,G142,I142)</f>
        <v>123D4D</v>
      </c>
      <c r="R142">
        <v>1</v>
      </c>
      <c r="X142" t="s">
        <v>285</v>
      </c>
      <c r="Y142">
        <v>3142</v>
      </c>
      <c r="BG142">
        <v>1</v>
      </c>
      <c r="BH142">
        <v>1468</v>
      </c>
      <c r="BI142">
        <f>($BH$151-$BH$148)/200</f>
        <v>0.185</v>
      </c>
    </row>
    <row r="143" spans="1:61" x14ac:dyDescent="0.25">
      <c r="A143">
        <v>166</v>
      </c>
      <c r="B143">
        <v>207.37380100000001</v>
      </c>
      <c r="C143" s="2">
        <v>1</v>
      </c>
      <c r="D143">
        <v>204.73110500000001</v>
      </c>
      <c r="E143" s="3">
        <v>2</v>
      </c>
      <c r="G143" s="5" t="s">
        <v>234</v>
      </c>
      <c r="I143" s="4" t="s">
        <v>233</v>
      </c>
      <c r="L143">
        <v>214.883599</v>
      </c>
      <c r="N143">
        <v>217.85721699999999</v>
      </c>
      <c r="P143">
        <v>4</v>
      </c>
      <c r="Q143" t="str">
        <f>CONCATENATE(C143,E143,G143,I143)</f>
        <v>123D4D</v>
      </c>
      <c r="R143">
        <v>3</v>
      </c>
      <c r="X143" t="s">
        <v>285</v>
      </c>
      <c r="Y143">
        <v>1423</v>
      </c>
      <c r="BG143">
        <v>3</v>
      </c>
      <c r="BH143">
        <v>1482</v>
      </c>
      <c r="BI143">
        <f>($BH$152-$BH$149)/200</f>
        <v>0.16</v>
      </c>
    </row>
    <row r="144" spans="1:61" x14ac:dyDescent="0.25">
      <c r="A144">
        <v>167</v>
      </c>
      <c r="B144">
        <v>207.37380100000001</v>
      </c>
      <c r="C144" s="2">
        <v>1</v>
      </c>
      <c r="D144">
        <v>204.73110500000001</v>
      </c>
      <c r="E144" s="3">
        <v>2</v>
      </c>
      <c r="G144" s="5" t="s">
        <v>234</v>
      </c>
      <c r="I144" s="4" t="s">
        <v>233</v>
      </c>
      <c r="L144">
        <v>214.883599</v>
      </c>
      <c r="N144">
        <v>217.85721699999999</v>
      </c>
      <c r="P144">
        <v>4</v>
      </c>
      <c r="Q144" t="str">
        <f>CONCATENATE(C144,E144,G144,I144)</f>
        <v>123D4D</v>
      </c>
      <c r="R144">
        <v>2</v>
      </c>
      <c r="X144" t="s">
        <v>285</v>
      </c>
      <c r="Y144">
        <v>4231</v>
      </c>
      <c r="BG144">
        <v>2</v>
      </c>
      <c r="BH144">
        <v>1486</v>
      </c>
      <c r="BI144">
        <f>($BH$153-$BH$150)/200</f>
        <v>0.17</v>
      </c>
    </row>
    <row r="145" spans="1:61" x14ac:dyDescent="0.25">
      <c r="A145">
        <v>168</v>
      </c>
      <c r="B145">
        <v>207.37380100000001</v>
      </c>
      <c r="C145" s="2">
        <v>1</v>
      </c>
      <c r="D145">
        <v>204.73110500000001</v>
      </c>
      <c r="E145" s="3">
        <v>2</v>
      </c>
      <c r="G145" s="5" t="s">
        <v>234</v>
      </c>
      <c r="I145" s="4" t="s">
        <v>233</v>
      </c>
      <c r="L145">
        <v>214.883599</v>
      </c>
      <c r="N145">
        <v>217.85721699999999</v>
      </c>
      <c r="P145">
        <v>4</v>
      </c>
      <c r="Q145" t="str">
        <f>CONCATENATE(C145,E145,G145,I145)</f>
        <v>123D4D</v>
      </c>
      <c r="R145" t="s">
        <v>233</v>
      </c>
      <c r="X145" t="s">
        <v>285</v>
      </c>
      <c r="Y145">
        <v>2314</v>
      </c>
      <c r="BG145" t="s">
        <v>233</v>
      </c>
      <c r="BH145">
        <v>1504</v>
      </c>
      <c r="BI145">
        <f>($BH$154-$BH$151)/200</f>
        <v>0.17499999999999999</v>
      </c>
    </row>
    <row r="146" spans="1:61" x14ac:dyDescent="0.25">
      <c r="A146">
        <v>169</v>
      </c>
      <c r="B146">
        <v>207.37380100000001</v>
      </c>
      <c r="C146" s="2">
        <v>1</v>
      </c>
      <c r="D146">
        <v>204.73110500000001</v>
      </c>
      <c r="E146" s="3">
        <v>2</v>
      </c>
      <c r="G146" s="5" t="s">
        <v>234</v>
      </c>
      <c r="I146" s="4" t="s">
        <v>233</v>
      </c>
      <c r="L146">
        <v>214.883599</v>
      </c>
      <c r="N146">
        <v>217.85721699999999</v>
      </c>
      <c r="P146">
        <v>4</v>
      </c>
      <c r="Q146" t="str">
        <f>CONCATENATE(C146,E146,G146,I146)</f>
        <v>123D4D</v>
      </c>
      <c r="R146">
        <v>1</v>
      </c>
      <c r="X146" t="s">
        <v>282</v>
      </c>
      <c r="Y146" t="s">
        <v>278</v>
      </c>
      <c r="BG146">
        <v>1</v>
      </c>
      <c r="BH146">
        <v>1506</v>
      </c>
      <c r="BI146">
        <f>($BH$160-$BH$157)/200</f>
        <v>0.17</v>
      </c>
    </row>
    <row r="147" spans="1:61" x14ac:dyDescent="0.25">
      <c r="A147">
        <v>170</v>
      </c>
      <c r="B147">
        <v>207.37380100000001</v>
      </c>
      <c r="C147" s="2">
        <v>1</v>
      </c>
      <c r="D147">
        <v>204.73110500000001</v>
      </c>
      <c r="E147" s="3">
        <v>2</v>
      </c>
      <c r="G147" s="5" t="s">
        <v>234</v>
      </c>
      <c r="I147" s="4" t="s">
        <v>233</v>
      </c>
      <c r="L147">
        <v>214.883599</v>
      </c>
      <c r="N147">
        <v>217.85721699999999</v>
      </c>
      <c r="P147">
        <v>4</v>
      </c>
      <c r="Q147" t="str">
        <f>CONCATENATE(C147,E147,G147,I147)</f>
        <v>123D4D</v>
      </c>
      <c r="R147">
        <v>2</v>
      </c>
      <c r="X147" t="s">
        <v>285</v>
      </c>
      <c r="Y147" t="s">
        <v>269</v>
      </c>
      <c r="BG147">
        <v>2</v>
      </c>
      <c r="BH147">
        <v>1524</v>
      </c>
      <c r="BI147">
        <f>($BH$161-$BH$158)/200</f>
        <v>0.115</v>
      </c>
    </row>
    <row r="148" spans="1:61" x14ac:dyDescent="0.25">
      <c r="A148">
        <v>171</v>
      </c>
      <c r="B148">
        <v>207.511222</v>
      </c>
      <c r="C148" s="2">
        <v>1</v>
      </c>
      <c r="D148">
        <v>204.73110500000001</v>
      </c>
      <c r="E148" s="3">
        <v>2</v>
      </c>
      <c r="G148" s="5" t="s">
        <v>234</v>
      </c>
      <c r="I148" s="4" t="s">
        <v>233</v>
      </c>
      <c r="L148">
        <v>214.883599</v>
      </c>
      <c r="N148">
        <v>217.85721699999999</v>
      </c>
      <c r="O148">
        <v>171</v>
      </c>
      <c r="P148">
        <v>4</v>
      </c>
      <c r="Q148" t="str">
        <f>CONCATENATE(C148,E148,G148,I148)</f>
        <v>123D4D</v>
      </c>
      <c r="R148" t="s">
        <v>234</v>
      </c>
      <c r="X148" t="s">
        <v>285</v>
      </c>
      <c r="Y148" t="s">
        <v>270</v>
      </c>
      <c r="BG148" t="s">
        <v>234</v>
      </c>
      <c r="BH148">
        <v>1529</v>
      </c>
      <c r="BI148">
        <f>($BH$162-$BH$159)/200</f>
        <v>0.155</v>
      </c>
    </row>
    <row r="149" spans="1:61" x14ac:dyDescent="0.25">
      <c r="A149">
        <v>172</v>
      </c>
      <c r="D149">
        <v>204.73110500000001</v>
      </c>
      <c r="E149" s="3">
        <v>2</v>
      </c>
      <c r="G149" s="5" t="s">
        <v>234</v>
      </c>
      <c r="L149">
        <v>214.883599</v>
      </c>
      <c r="P149">
        <v>2</v>
      </c>
      <c r="Q149" t="str">
        <f>CONCATENATE(C149,E149,G149,I149)</f>
        <v>23D</v>
      </c>
      <c r="R149">
        <v>1</v>
      </c>
      <c r="X149" t="s">
        <v>285</v>
      </c>
      <c r="Y149" t="s">
        <v>267</v>
      </c>
      <c r="BG149">
        <v>1</v>
      </c>
      <c r="BH149">
        <v>1548</v>
      </c>
      <c r="BI149">
        <f>($BH$163-$BH$160)/200</f>
        <v>0.12</v>
      </c>
    </row>
    <row r="150" spans="1:61" x14ac:dyDescent="0.25">
      <c r="A150">
        <v>173</v>
      </c>
      <c r="D150">
        <v>204.73110500000001</v>
      </c>
      <c r="E150" s="3">
        <v>2</v>
      </c>
      <c r="G150" s="5" t="s">
        <v>234</v>
      </c>
      <c r="L150">
        <v>214.883599</v>
      </c>
      <c r="P150">
        <v>2</v>
      </c>
      <c r="Q150" t="str">
        <f>CONCATENATE(C150,E150,G150,I150)</f>
        <v>23D</v>
      </c>
      <c r="R150" t="s">
        <v>233</v>
      </c>
      <c r="X150" t="s">
        <v>285</v>
      </c>
      <c r="Y150" t="s">
        <v>268</v>
      </c>
      <c r="BG150" t="s">
        <v>233</v>
      </c>
      <c r="BH150">
        <v>1554</v>
      </c>
      <c r="BI150">
        <f>($BH$164-$BH$161)/200</f>
        <v>0.15</v>
      </c>
    </row>
    <row r="151" spans="1:61" x14ac:dyDescent="0.25">
      <c r="A151">
        <v>174</v>
      </c>
      <c r="D151">
        <v>204.73110500000001</v>
      </c>
      <c r="E151" s="3">
        <v>2</v>
      </c>
      <c r="G151" s="5" t="s">
        <v>234</v>
      </c>
      <c r="L151">
        <v>214.883599</v>
      </c>
      <c r="P151">
        <v>2</v>
      </c>
      <c r="Q151" t="str">
        <f>CONCATENATE(C151,E151,G151,I151)</f>
        <v>23D</v>
      </c>
      <c r="R151">
        <v>2</v>
      </c>
      <c r="X151" t="s">
        <v>285</v>
      </c>
      <c r="Y151" t="s">
        <v>269</v>
      </c>
      <c r="BG151">
        <v>2</v>
      </c>
      <c r="BH151">
        <v>1566</v>
      </c>
      <c r="BI151">
        <f>($BH$165-$BH$162)/200</f>
        <v>0.12</v>
      </c>
    </row>
    <row r="152" spans="1:61" x14ac:dyDescent="0.25">
      <c r="A152">
        <v>175</v>
      </c>
      <c r="D152">
        <v>204.73110500000001</v>
      </c>
      <c r="E152" s="3">
        <v>2</v>
      </c>
      <c r="G152" s="5" t="s">
        <v>234</v>
      </c>
      <c r="L152">
        <v>214.883599</v>
      </c>
      <c r="P152">
        <v>2</v>
      </c>
      <c r="Q152" t="str">
        <f>CONCATENATE(C152,E152,G152,I152)</f>
        <v>23D</v>
      </c>
      <c r="R152" t="s">
        <v>234</v>
      </c>
      <c r="X152" t="s">
        <v>285</v>
      </c>
      <c r="Y152" t="s">
        <v>270</v>
      </c>
      <c r="BG152" t="s">
        <v>234</v>
      </c>
      <c r="BH152">
        <v>1580</v>
      </c>
      <c r="BI152">
        <f>($BH$166-$BH$163)/200</f>
        <v>0.125</v>
      </c>
    </row>
    <row r="153" spans="1:61" x14ac:dyDescent="0.25">
      <c r="A153">
        <v>176</v>
      </c>
      <c r="D153">
        <v>204.73110500000001</v>
      </c>
      <c r="E153" s="3">
        <v>2</v>
      </c>
      <c r="G153" s="5" t="s">
        <v>234</v>
      </c>
      <c r="L153">
        <v>214.883599</v>
      </c>
      <c r="P153">
        <v>2</v>
      </c>
      <c r="Q153" t="str">
        <f>CONCATENATE(C153,E153,G153,I153)</f>
        <v>23D</v>
      </c>
      <c r="R153">
        <v>1</v>
      </c>
      <c r="X153" t="s">
        <v>285</v>
      </c>
      <c r="Y153" t="s">
        <v>267</v>
      </c>
      <c r="BG153">
        <v>1</v>
      </c>
      <c r="BH153">
        <v>1588</v>
      </c>
      <c r="BI153">
        <f>($BH$167-$BH$164)/200</f>
        <v>0.13500000000000001</v>
      </c>
    </row>
    <row r="154" spans="1:61" x14ac:dyDescent="0.25">
      <c r="A154">
        <v>177</v>
      </c>
      <c r="D154">
        <v>204.73110500000001</v>
      </c>
      <c r="E154" s="3">
        <v>2</v>
      </c>
      <c r="G154" s="5" t="s">
        <v>234</v>
      </c>
      <c r="L154">
        <v>214.883599</v>
      </c>
      <c r="P154">
        <v>2</v>
      </c>
      <c r="Q154" t="str">
        <f>CONCATENATE(C154,E154,G154,I154)</f>
        <v>23D</v>
      </c>
      <c r="R154">
        <v>4</v>
      </c>
      <c r="X154" t="s">
        <v>285</v>
      </c>
      <c r="Y154" t="s">
        <v>268</v>
      </c>
      <c r="BG154">
        <v>4</v>
      </c>
      <c r="BH154">
        <v>1601</v>
      </c>
      <c r="BI154">
        <f>($BH$168-$BH$165)/200</f>
        <v>0.105</v>
      </c>
    </row>
    <row r="155" spans="1:61" x14ac:dyDescent="0.25">
      <c r="A155">
        <v>178</v>
      </c>
      <c r="D155">
        <v>204.73110500000001</v>
      </c>
      <c r="E155" s="3">
        <v>2</v>
      </c>
      <c r="G155" s="5" t="s">
        <v>234</v>
      </c>
      <c r="L155">
        <v>214.883599</v>
      </c>
      <c r="P155">
        <v>2</v>
      </c>
      <c r="Q155" t="str">
        <f>CONCATENATE(C155,E155,G155,I155)</f>
        <v>23D</v>
      </c>
      <c r="R155" t="s">
        <v>22</v>
      </c>
      <c r="X155" t="s">
        <v>282</v>
      </c>
      <c r="Y155" t="s">
        <v>276</v>
      </c>
      <c r="BG155" t="s">
        <v>22</v>
      </c>
      <c r="BH155">
        <v>1603</v>
      </c>
      <c r="BI155">
        <f>($BH$169-$BH$166)/200</f>
        <v>0.15</v>
      </c>
    </row>
    <row r="156" spans="1:61" x14ac:dyDescent="0.25">
      <c r="A156">
        <v>179</v>
      </c>
      <c r="D156">
        <v>204.73110500000001</v>
      </c>
      <c r="E156" s="3">
        <v>2</v>
      </c>
      <c r="G156" s="5" t="s">
        <v>234</v>
      </c>
      <c r="L156">
        <v>214.883599</v>
      </c>
      <c r="P156">
        <v>2</v>
      </c>
      <c r="Q156" t="str">
        <f>CONCATENATE(C156,E156,G156,I156)</f>
        <v>23D</v>
      </c>
      <c r="R156" t="s">
        <v>22</v>
      </c>
      <c r="X156" t="s">
        <v>288</v>
      </c>
      <c r="Y156" t="s">
        <v>273</v>
      </c>
      <c r="BG156" t="s">
        <v>22</v>
      </c>
      <c r="BH156">
        <v>1605</v>
      </c>
      <c r="BI156">
        <f>($BH$170-$BH$167)/200</f>
        <v>0.09</v>
      </c>
    </row>
    <row r="157" spans="1:61" x14ac:dyDescent="0.25">
      <c r="A157">
        <v>180</v>
      </c>
      <c r="D157">
        <v>204.73110500000001</v>
      </c>
      <c r="E157" s="3">
        <v>2</v>
      </c>
      <c r="G157" s="5" t="s">
        <v>234</v>
      </c>
      <c r="L157">
        <v>214.883599</v>
      </c>
      <c r="P157">
        <v>2</v>
      </c>
      <c r="Q157" t="str">
        <f>CONCATENATE(C157,E157,G157,I157)</f>
        <v>23D</v>
      </c>
      <c r="R157">
        <v>1</v>
      </c>
      <c r="X157" t="s">
        <v>288</v>
      </c>
      <c r="Y157" t="s">
        <v>279</v>
      </c>
      <c r="BG157">
        <v>1</v>
      </c>
      <c r="BH157">
        <v>1606</v>
      </c>
      <c r="BI157">
        <f>($BH$171-$BH$168)/200</f>
        <v>0.15</v>
      </c>
    </row>
    <row r="158" spans="1:61" x14ac:dyDescent="0.25">
      <c r="A158">
        <v>181</v>
      </c>
      <c r="B158">
        <v>199.84282200000001</v>
      </c>
      <c r="C158" s="2">
        <v>1</v>
      </c>
      <c r="D158">
        <v>204.73110500000001</v>
      </c>
      <c r="E158" s="3">
        <v>2</v>
      </c>
      <c r="G158" s="5" t="s">
        <v>234</v>
      </c>
      <c r="L158">
        <v>214.883599</v>
      </c>
      <c r="P158">
        <v>3</v>
      </c>
      <c r="Q158" t="str">
        <f>CONCATENATE(C158,E158,G158,I158)</f>
        <v>123D</v>
      </c>
      <c r="R158">
        <v>2</v>
      </c>
      <c r="X158" t="s">
        <v>288</v>
      </c>
      <c r="Y158" t="s">
        <v>280</v>
      </c>
      <c r="AB158" t="s">
        <v>285</v>
      </c>
      <c r="AC158" t="str">
        <f>CONCATENATE($R158,$R159,$R160,$R161)</f>
        <v>2314</v>
      </c>
      <c r="BG158">
        <v>2</v>
      </c>
      <c r="BH158">
        <v>1621</v>
      </c>
      <c r="BI158">
        <f>($BH$172-$BH$169)/200</f>
        <v>7.0000000000000007E-2</v>
      </c>
    </row>
    <row r="159" spans="1:61" x14ac:dyDescent="0.25">
      <c r="A159">
        <v>182</v>
      </c>
      <c r="B159">
        <v>199.84282200000001</v>
      </c>
      <c r="C159" s="2">
        <v>1</v>
      </c>
      <c r="D159">
        <v>204.73110500000001</v>
      </c>
      <c r="E159" s="3">
        <v>2</v>
      </c>
      <c r="G159" s="5" t="s">
        <v>234</v>
      </c>
      <c r="L159">
        <v>214.883599</v>
      </c>
      <c r="P159">
        <v>3</v>
      </c>
      <c r="Q159" t="str">
        <f>CONCATENATE(C159,E159,G159,I159)</f>
        <v>123D</v>
      </c>
      <c r="R159">
        <v>3</v>
      </c>
      <c r="X159" t="s">
        <v>288</v>
      </c>
      <c r="Y159" t="s">
        <v>281</v>
      </c>
      <c r="BG159">
        <v>3</v>
      </c>
      <c r="BH159">
        <v>1626</v>
      </c>
      <c r="BI159">
        <f>($BH$173-$BH$170)/200</f>
        <v>0.14000000000000001</v>
      </c>
    </row>
    <row r="160" spans="1:61" x14ac:dyDescent="0.25">
      <c r="A160">
        <v>183</v>
      </c>
      <c r="B160">
        <v>199.73929100000001</v>
      </c>
      <c r="C160" s="2">
        <v>1</v>
      </c>
      <c r="D160">
        <v>204.73110500000001</v>
      </c>
      <c r="E160" s="3">
        <v>2</v>
      </c>
      <c r="G160" s="5" t="s">
        <v>234</v>
      </c>
      <c r="L160">
        <v>214.883599</v>
      </c>
      <c r="P160">
        <v>3</v>
      </c>
      <c r="Q160" t="str">
        <f>CONCATENATE(C160,E160,G160,I160)</f>
        <v>123D</v>
      </c>
      <c r="R160">
        <v>1</v>
      </c>
      <c r="X160" t="s">
        <v>288</v>
      </c>
      <c r="Y160" t="s">
        <v>273</v>
      </c>
      <c r="BG160">
        <v>1</v>
      </c>
      <c r="BH160">
        <v>1640</v>
      </c>
      <c r="BI160">
        <f>($BH$174-$BH$171)/200</f>
        <v>0.09</v>
      </c>
    </row>
    <row r="161" spans="1:61" x14ac:dyDescent="0.25">
      <c r="A161">
        <v>184</v>
      </c>
      <c r="B161">
        <v>199.73929100000001</v>
      </c>
      <c r="C161" s="2">
        <v>1</v>
      </c>
      <c r="D161">
        <v>204.73110500000001</v>
      </c>
      <c r="E161" s="3">
        <v>2</v>
      </c>
      <c r="G161" s="5" t="s">
        <v>234</v>
      </c>
      <c r="L161">
        <v>214.883599</v>
      </c>
      <c r="P161">
        <v>3</v>
      </c>
      <c r="Q161" t="str">
        <f>CONCATENATE(C161,E161,G161,I161)</f>
        <v>123D</v>
      </c>
      <c r="R161">
        <v>4</v>
      </c>
      <c r="X161" t="s">
        <v>282</v>
      </c>
      <c r="Y161" t="s">
        <v>261</v>
      </c>
      <c r="BG161">
        <v>4</v>
      </c>
      <c r="BH161">
        <v>1644</v>
      </c>
      <c r="BI161">
        <f>($BH$175-$BH$172)/200</f>
        <v>0.155</v>
      </c>
    </row>
    <row r="162" spans="1:61" x14ac:dyDescent="0.25">
      <c r="A162">
        <v>185</v>
      </c>
      <c r="B162">
        <v>199.73929100000001</v>
      </c>
      <c r="C162" s="2">
        <v>1</v>
      </c>
      <c r="D162">
        <v>204.73110500000001</v>
      </c>
      <c r="E162" s="3">
        <v>2</v>
      </c>
      <c r="G162" s="5" t="s">
        <v>234</v>
      </c>
      <c r="L162">
        <v>214.883599</v>
      </c>
      <c r="P162">
        <v>3</v>
      </c>
      <c r="Q162" t="str">
        <f>CONCATENATE(C162,E162,G162,I162)</f>
        <v>123D</v>
      </c>
      <c r="R162">
        <v>2</v>
      </c>
      <c r="X162" t="s">
        <v>283</v>
      </c>
      <c r="Y162" t="s">
        <v>262</v>
      </c>
      <c r="AB162" t="s">
        <v>285</v>
      </c>
      <c r="AC162" t="str">
        <f>CONCATENATE($R162,$R163,$R164,$R165)</f>
        <v>2314</v>
      </c>
      <c r="BG162">
        <v>2</v>
      </c>
      <c r="BH162">
        <v>1657</v>
      </c>
      <c r="BI162">
        <f>($BH$176-$BH$173)/200</f>
        <v>0.105</v>
      </c>
    </row>
    <row r="163" spans="1:61" x14ac:dyDescent="0.25">
      <c r="A163">
        <v>186</v>
      </c>
      <c r="B163">
        <v>199.73929100000001</v>
      </c>
      <c r="C163" s="2">
        <v>1</v>
      </c>
      <c r="D163">
        <v>204.73110500000001</v>
      </c>
      <c r="E163" s="3">
        <v>2</v>
      </c>
      <c r="G163" s="5" t="s">
        <v>234</v>
      </c>
      <c r="L163">
        <v>214.883599</v>
      </c>
      <c r="P163">
        <v>3</v>
      </c>
      <c r="Q163" t="str">
        <f>CONCATENATE(C163,E163,G163,I163)</f>
        <v>123D</v>
      </c>
      <c r="R163">
        <v>3</v>
      </c>
      <c r="X163" t="s">
        <v>283</v>
      </c>
      <c r="Y163" t="s">
        <v>263</v>
      </c>
      <c r="BG163">
        <v>3</v>
      </c>
      <c r="BH163">
        <v>1664</v>
      </c>
      <c r="BI163">
        <f>($BH$177-$BH$174)/200</f>
        <v>0.13500000000000001</v>
      </c>
    </row>
    <row r="164" spans="1:61" x14ac:dyDescent="0.25">
      <c r="A164">
        <v>187</v>
      </c>
      <c r="B164">
        <v>199.73929100000001</v>
      </c>
      <c r="C164" s="2">
        <v>1</v>
      </c>
      <c r="D164">
        <v>204.73110500000001</v>
      </c>
      <c r="E164" s="3">
        <v>2</v>
      </c>
      <c r="G164" s="5" t="s">
        <v>234</v>
      </c>
      <c r="H164">
        <v>209.86973499999999</v>
      </c>
      <c r="I164" s="4">
        <v>4</v>
      </c>
      <c r="L164">
        <v>214.883599</v>
      </c>
      <c r="P164">
        <v>4</v>
      </c>
      <c r="Q164" t="str">
        <f>CONCATENATE(C164,E164,G164,I164)</f>
        <v>123D4</v>
      </c>
      <c r="R164">
        <v>1</v>
      </c>
      <c r="X164" t="s">
        <v>283</v>
      </c>
      <c r="Y164">
        <v>1324</v>
      </c>
      <c r="BG164">
        <v>1</v>
      </c>
      <c r="BH164">
        <v>1674</v>
      </c>
      <c r="BI164">
        <f>($BH$178-$BH$175)/200</f>
        <v>6.5000000000000002E-2</v>
      </c>
    </row>
    <row r="165" spans="1:61" x14ac:dyDescent="0.25">
      <c r="A165">
        <v>188</v>
      </c>
      <c r="B165">
        <v>199.73929100000001</v>
      </c>
      <c r="C165" s="2">
        <v>1</v>
      </c>
      <c r="D165">
        <v>204.73110500000001</v>
      </c>
      <c r="E165" s="3">
        <v>2</v>
      </c>
      <c r="G165" s="5" t="s">
        <v>234</v>
      </c>
      <c r="H165">
        <v>211.636833</v>
      </c>
      <c r="I165" s="4">
        <v>4</v>
      </c>
      <c r="L165">
        <v>214.883599</v>
      </c>
      <c r="P165">
        <v>4</v>
      </c>
      <c r="Q165" t="str">
        <f>CONCATENATE(C165,E165,G165,I165)</f>
        <v>123D4</v>
      </c>
      <c r="R165">
        <v>4</v>
      </c>
      <c r="X165" t="s">
        <v>282</v>
      </c>
      <c r="Y165">
        <v>3243</v>
      </c>
      <c r="BG165">
        <v>4</v>
      </c>
      <c r="BH165">
        <v>1681</v>
      </c>
      <c r="BI165">
        <f>($BH$179-$BH$176)/200</f>
        <v>0.125</v>
      </c>
    </row>
    <row r="166" spans="1:61" x14ac:dyDescent="0.25">
      <c r="A166">
        <v>189</v>
      </c>
      <c r="B166">
        <v>199.73929100000001</v>
      </c>
      <c r="C166" s="2">
        <v>1</v>
      </c>
      <c r="D166">
        <v>204.73110500000001</v>
      </c>
      <c r="E166" s="3">
        <v>2</v>
      </c>
      <c r="G166" s="5" t="s">
        <v>234</v>
      </c>
      <c r="H166">
        <v>211.69652099999999</v>
      </c>
      <c r="I166" s="4">
        <v>4</v>
      </c>
      <c r="L166">
        <v>214.883599</v>
      </c>
      <c r="P166">
        <v>4</v>
      </c>
      <c r="Q166" t="str">
        <f>CONCATENATE(C166,E166,G166,I166)</f>
        <v>123D4</v>
      </c>
      <c r="R166">
        <v>2</v>
      </c>
      <c r="X166" t="s">
        <v>288</v>
      </c>
      <c r="Y166">
        <v>2431</v>
      </c>
      <c r="BG166">
        <v>2</v>
      </c>
      <c r="BH166">
        <v>1689</v>
      </c>
      <c r="BI166">
        <f>($BH$180-$BH$177)/200</f>
        <v>0.09</v>
      </c>
    </row>
    <row r="167" spans="1:61" x14ac:dyDescent="0.25">
      <c r="A167">
        <v>190</v>
      </c>
      <c r="B167">
        <v>199.73929100000001</v>
      </c>
      <c r="C167" s="2">
        <v>1</v>
      </c>
      <c r="D167">
        <v>204.73110500000001</v>
      </c>
      <c r="E167" s="3">
        <v>2</v>
      </c>
      <c r="G167" s="5" t="s">
        <v>234</v>
      </c>
      <c r="H167">
        <v>211.69652099999999</v>
      </c>
      <c r="I167" s="4">
        <v>4</v>
      </c>
      <c r="L167">
        <v>214.883599</v>
      </c>
      <c r="P167">
        <v>4</v>
      </c>
      <c r="Q167" t="str">
        <f>CONCATENATE(C167,E167,G167,I167)</f>
        <v>123D4</v>
      </c>
      <c r="R167">
        <v>3</v>
      </c>
      <c r="X167" t="s">
        <v>288</v>
      </c>
      <c r="Y167">
        <v>4312</v>
      </c>
      <c r="AB167" t="s">
        <v>288</v>
      </c>
      <c r="AC167" t="str">
        <f>CONCATENATE($R167,$R168,$R169,$R170)</f>
        <v>3124</v>
      </c>
      <c r="BG167">
        <v>3</v>
      </c>
      <c r="BH167">
        <v>1701</v>
      </c>
      <c r="BI167">
        <f>($BH$181-$BH$178)/200</f>
        <v>0.13</v>
      </c>
    </row>
    <row r="168" spans="1:61" x14ac:dyDescent="0.25">
      <c r="A168">
        <v>191</v>
      </c>
      <c r="B168">
        <v>199.73929100000001</v>
      </c>
      <c r="C168" s="2">
        <v>1</v>
      </c>
      <c r="D168">
        <v>204.73110500000001</v>
      </c>
      <c r="E168" s="3">
        <v>2</v>
      </c>
      <c r="G168" s="5" t="s">
        <v>234</v>
      </c>
      <c r="H168">
        <v>211.69652099999999</v>
      </c>
      <c r="I168" s="4">
        <v>4</v>
      </c>
      <c r="L168">
        <v>214.883599</v>
      </c>
      <c r="P168">
        <v>4</v>
      </c>
      <c r="Q168" t="str">
        <f>CONCATENATE(C168,E168,G168,I168)</f>
        <v>123D4</v>
      </c>
      <c r="R168">
        <v>1</v>
      </c>
      <c r="X168" t="s">
        <v>288</v>
      </c>
      <c r="Y168">
        <v>3124</v>
      </c>
      <c r="BG168">
        <v>1</v>
      </c>
      <c r="BH168">
        <v>1702</v>
      </c>
      <c r="BI168">
        <f>($BH$182-$BH$179)/200</f>
        <v>9.5000000000000001E-2</v>
      </c>
    </row>
    <row r="169" spans="1:61" x14ac:dyDescent="0.25">
      <c r="A169">
        <v>192</v>
      </c>
      <c r="B169">
        <v>199.73929100000001</v>
      </c>
      <c r="C169" s="2">
        <v>1</v>
      </c>
      <c r="D169">
        <v>204.73110500000001</v>
      </c>
      <c r="E169" s="3">
        <v>2</v>
      </c>
      <c r="G169" s="5" t="s">
        <v>234</v>
      </c>
      <c r="H169">
        <v>211.69652099999999</v>
      </c>
      <c r="I169" s="4">
        <v>4</v>
      </c>
      <c r="L169">
        <v>214.883599</v>
      </c>
      <c r="P169">
        <v>4</v>
      </c>
      <c r="Q169" t="str">
        <f>CONCATENATE(C169,E169,G169,I169)</f>
        <v>123D4</v>
      </c>
      <c r="R169">
        <v>2</v>
      </c>
      <c r="X169" t="s">
        <v>282</v>
      </c>
      <c r="Y169">
        <v>1241</v>
      </c>
      <c r="BG169">
        <v>2</v>
      </c>
      <c r="BH169">
        <v>1719</v>
      </c>
      <c r="BI169">
        <f>($BH$183-$BH$180)/200</f>
        <v>0.115</v>
      </c>
    </row>
    <row r="170" spans="1:61" x14ac:dyDescent="0.25">
      <c r="A170">
        <v>193</v>
      </c>
      <c r="B170">
        <v>199.73929100000001</v>
      </c>
      <c r="C170" s="2">
        <v>1</v>
      </c>
      <c r="D170">
        <v>204.834182</v>
      </c>
      <c r="E170" s="3">
        <v>2</v>
      </c>
      <c r="G170" s="5" t="s">
        <v>234</v>
      </c>
      <c r="H170">
        <v>211.69652099999999</v>
      </c>
      <c r="I170" s="4">
        <v>4</v>
      </c>
      <c r="L170">
        <v>214.883599</v>
      </c>
      <c r="P170">
        <v>4</v>
      </c>
      <c r="Q170" t="str">
        <f>CONCATENATE(C170,E170,G170,I170)</f>
        <v>123D4</v>
      </c>
      <c r="R170">
        <v>4</v>
      </c>
      <c r="X170" t="s">
        <v>282</v>
      </c>
      <c r="Y170">
        <v>2412</v>
      </c>
      <c r="BG170">
        <v>4</v>
      </c>
      <c r="BH170">
        <v>1719</v>
      </c>
      <c r="BI170">
        <f>($BH$184-$BH$181)/200</f>
        <v>0.155</v>
      </c>
    </row>
    <row r="171" spans="1:61" x14ac:dyDescent="0.25">
      <c r="A171">
        <v>194</v>
      </c>
      <c r="B171">
        <v>199.73929100000001</v>
      </c>
      <c r="C171" s="2">
        <v>1</v>
      </c>
      <c r="G171" s="5" t="s">
        <v>234</v>
      </c>
      <c r="H171">
        <v>211.69652099999999</v>
      </c>
      <c r="I171" s="4">
        <v>4</v>
      </c>
      <c r="L171">
        <v>214.883599</v>
      </c>
      <c r="P171">
        <v>3</v>
      </c>
      <c r="Q171" t="str">
        <f>CONCATENATE(C171,E171,G171,I171)</f>
        <v>13D4</v>
      </c>
      <c r="R171">
        <v>3</v>
      </c>
      <c r="X171" t="s">
        <v>287</v>
      </c>
      <c r="Y171">
        <v>4123</v>
      </c>
      <c r="AB171" t="s">
        <v>288</v>
      </c>
      <c r="AC171" t="str">
        <f>CONCATENATE($R171,$R172,$R173,$R174)</f>
        <v>3124</v>
      </c>
      <c r="BG171">
        <v>3</v>
      </c>
      <c r="BH171">
        <v>1732</v>
      </c>
      <c r="BI171">
        <f>($BH$185-$BH$182)/200</f>
        <v>0.11</v>
      </c>
    </row>
    <row r="172" spans="1:61" x14ac:dyDescent="0.25">
      <c r="A172">
        <v>195</v>
      </c>
      <c r="B172">
        <v>199.73929100000001</v>
      </c>
      <c r="C172" s="2">
        <v>1</v>
      </c>
      <c r="G172" s="5" t="s">
        <v>234</v>
      </c>
      <c r="H172">
        <v>211.69652099999999</v>
      </c>
      <c r="I172" s="4">
        <v>4</v>
      </c>
      <c r="L172">
        <v>214.883599</v>
      </c>
      <c r="P172">
        <v>3</v>
      </c>
      <c r="Q172" t="str">
        <f>CONCATENATE(C172,E172,G172,I172)</f>
        <v>13D4</v>
      </c>
      <c r="R172">
        <v>1</v>
      </c>
      <c r="X172" t="s">
        <v>282</v>
      </c>
      <c r="Y172" t="s">
        <v>278</v>
      </c>
      <c r="BG172">
        <v>1</v>
      </c>
      <c r="BH172">
        <v>1733</v>
      </c>
      <c r="BI172">
        <f>($BH$186-$BH$183)/200</f>
        <v>0.185</v>
      </c>
    </row>
    <row r="173" spans="1:61" x14ac:dyDescent="0.25">
      <c r="A173">
        <v>196</v>
      </c>
      <c r="B173">
        <v>199.73929100000001</v>
      </c>
      <c r="C173" s="2">
        <v>1</v>
      </c>
      <c r="G173" s="5" t="s">
        <v>234</v>
      </c>
      <c r="H173">
        <v>211.69652099999999</v>
      </c>
      <c r="I173" s="4">
        <v>4</v>
      </c>
      <c r="L173">
        <v>214.883599</v>
      </c>
      <c r="P173">
        <v>3</v>
      </c>
      <c r="Q173" t="str">
        <f>CONCATENATE(C173,E173,G173,I173)</f>
        <v>13D4</v>
      </c>
      <c r="R173">
        <v>2</v>
      </c>
      <c r="X173" t="s">
        <v>285</v>
      </c>
      <c r="Y173" t="s">
        <v>269</v>
      </c>
      <c r="BG173">
        <v>2</v>
      </c>
      <c r="BH173">
        <v>1747</v>
      </c>
      <c r="BI173">
        <f>($BH$187-$BH$184)/200</f>
        <v>0.115</v>
      </c>
    </row>
    <row r="174" spans="1:61" x14ac:dyDescent="0.25">
      <c r="A174">
        <v>197</v>
      </c>
      <c r="B174">
        <v>199.73929100000001</v>
      </c>
      <c r="C174" s="2">
        <v>1</v>
      </c>
      <c r="G174" s="5" t="s">
        <v>234</v>
      </c>
      <c r="H174">
        <v>211.69652099999999</v>
      </c>
      <c r="I174" s="4">
        <v>4</v>
      </c>
      <c r="L174">
        <v>214.883599</v>
      </c>
      <c r="P174">
        <v>3</v>
      </c>
      <c r="Q174" t="str">
        <f>CONCATENATE(C174,E174,G174,I174)</f>
        <v>13D4</v>
      </c>
      <c r="R174">
        <v>4</v>
      </c>
      <c r="X174" t="s">
        <v>285</v>
      </c>
      <c r="Y174" t="s">
        <v>270</v>
      </c>
      <c r="BG174">
        <v>4</v>
      </c>
      <c r="BH174">
        <v>1750</v>
      </c>
      <c r="BI174">
        <f>($BH$188-$BH$185)/200</f>
        <v>0.19</v>
      </c>
    </row>
    <row r="175" spans="1:61" x14ac:dyDescent="0.25">
      <c r="A175">
        <v>198</v>
      </c>
      <c r="B175">
        <v>199.73929100000001</v>
      </c>
      <c r="C175" s="2">
        <v>1</v>
      </c>
      <c r="G175" s="5" t="s">
        <v>234</v>
      </c>
      <c r="H175">
        <v>211.69652099999999</v>
      </c>
      <c r="I175" s="4">
        <v>4</v>
      </c>
      <c r="L175">
        <v>214.883599</v>
      </c>
      <c r="P175">
        <v>3</v>
      </c>
      <c r="Q175" t="str">
        <f>CONCATENATE(C175,E175,G175,I175)</f>
        <v>13D4</v>
      </c>
      <c r="R175">
        <v>1</v>
      </c>
      <c r="X175" t="s">
        <v>285</v>
      </c>
      <c r="Y175" t="s">
        <v>267</v>
      </c>
      <c r="BG175">
        <v>1</v>
      </c>
      <c r="BH175">
        <v>1764</v>
      </c>
      <c r="BI175">
        <f>($BH$189-$BH$186)/200</f>
        <v>0.11</v>
      </c>
    </row>
    <row r="176" spans="1:61" x14ac:dyDescent="0.25">
      <c r="A176">
        <v>199</v>
      </c>
      <c r="B176">
        <v>199.73929100000001</v>
      </c>
      <c r="C176" s="2">
        <v>1</v>
      </c>
      <c r="G176" s="5" t="s">
        <v>234</v>
      </c>
      <c r="H176">
        <v>211.69652099999999</v>
      </c>
      <c r="I176" s="4">
        <v>4</v>
      </c>
      <c r="L176">
        <v>214.883599</v>
      </c>
      <c r="P176">
        <v>3</v>
      </c>
      <c r="Q176" t="str">
        <f>CONCATENATE(C176,E176,G176,I176)</f>
        <v>13D4</v>
      </c>
      <c r="R176">
        <v>3</v>
      </c>
      <c r="X176" t="s">
        <v>285</v>
      </c>
      <c r="Y176" t="s">
        <v>268</v>
      </c>
      <c r="BG176">
        <v>3</v>
      </c>
      <c r="BH176">
        <v>1768</v>
      </c>
      <c r="BI176">
        <f>($BH$190-$BH$187)/200</f>
        <v>0.16</v>
      </c>
    </row>
    <row r="177" spans="1:61" x14ac:dyDescent="0.25">
      <c r="A177">
        <v>200</v>
      </c>
      <c r="B177">
        <v>199.73929100000001</v>
      </c>
      <c r="C177" s="2">
        <v>1</v>
      </c>
      <c r="G177" s="5" t="s">
        <v>234</v>
      </c>
      <c r="H177">
        <v>211.69652099999999</v>
      </c>
      <c r="I177" s="4">
        <v>4</v>
      </c>
      <c r="L177">
        <v>214.883599</v>
      </c>
      <c r="M177">
        <v>200</v>
      </c>
      <c r="P177">
        <v>3</v>
      </c>
      <c r="Q177" t="str">
        <f>CONCATENATE(C177,E177,G177,I177)</f>
        <v>13D4</v>
      </c>
      <c r="R177">
        <v>2</v>
      </c>
      <c r="X177" t="s">
        <v>285</v>
      </c>
      <c r="Y177" t="s">
        <v>269</v>
      </c>
      <c r="BG177">
        <v>2</v>
      </c>
      <c r="BH177">
        <v>1777</v>
      </c>
      <c r="BI177">
        <f>($BH$191-$BH$188)/200</f>
        <v>0.11</v>
      </c>
    </row>
    <row r="178" spans="1:61" x14ac:dyDescent="0.25">
      <c r="A178">
        <v>201</v>
      </c>
      <c r="B178">
        <v>199.73929100000001</v>
      </c>
      <c r="C178" s="2">
        <v>1</v>
      </c>
      <c r="H178">
        <v>211.69652099999999</v>
      </c>
      <c r="I178" s="4">
        <v>4</v>
      </c>
      <c r="P178">
        <v>2</v>
      </c>
      <c r="Q178" t="str">
        <f>CONCATENATE(C178,E178,G178,I178)</f>
        <v>14</v>
      </c>
      <c r="R178" t="s">
        <v>233</v>
      </c>
      <c r="X178" t="s">
        <v>285</v>
      </c>
      <c r="Y178" t="s">
        <v>270</v>
      </c>
      <c r="BG178" t="s">
        <v>233</v>
      </c>
      <c r="BH178">
        <v>1777</v>
      </c>
      <c r="BI178">
        <f>($BH$192-$BH$189)/200</f>
        <v>0.15</v>
      </c>
    </row>
    <row r="179" spans="1:61" x14ac:dyDescent="0.25">
      <c r="A179">
        <v>202</v>
      </c>
      <c r="B179">
        <v>199.73929100000001</v>
      </c>
      <c r="C179" s="2">
        <v>1</v>
      </c>
      <c r="H179">
        <v>211.69652099999999</v>
      </c>
      <c r="I179" s="4">
        <v>4</v>
      </c>
      <c r="P179">
        <v>2</v>
      </c>
      <c r="Q179" t="str">
        <f>CONCATENATE(C179,E179,G179,I179)</f>
        <v>14</v>
      </c>
      <c r="R179">
        <v>3</v>
      </c>
      <c r="X179" t="s">
        <v>285</v>
      </c>
      <c r="Y179">
        <v>1423</v>
      </c>
      <c r="BG179">
        <v>3</v>
      </c>
      <c r="BH179">
        <v>1793</v>
      </c>
      <c r="BI179">
        <f>($BH$193-$BH$190)/200</f>
        <v>0.1</v>
      </c>
    </row>
    <row r="180" spans="1:61" x14ac:dyDescent="0.25">
      <c r="A180">
        <v>203</v>
      </c>
      <c r="B180">
        <v>199.73929100000001</v>
      </c>
      <c r="C180" s="2">
        <v>1</v>
      </c>
      <c r="H180">
        <v>211.69652099999999</v>
      </c>
      <c r="I180" s="4">
        <v>4</v>
      </c>
      <c r="P180">
        <v>2</v>
      </c>
      <c r="Q180" t="str">
        <f>CONCATENATE(C180,E180,G180,I180)</f>
        <v>14</v>
      </c>
      <c r="R180">
        <v>1</v>
      </c>
      <c r="X180" t="s">
        <v>285</v>
      </c>
      <c r="Y180">
        <v>4231</v>
      </c>
      <c r="BG180">
        <v>1</v>
      </c>
      <c r="BH180">
        <v>1795</v>
      </c>
      <c r="BI180">
        <f>($BH$194-$BH$191)/200</f>
        <v>0.13500000000000001</v>
      </c>
    </row>
    <row r="181" spans="1:61" x14ac:dyDescent="0.25">
      <c r="A181">
        <v>204</v>
      </c>
      <c r="B181">
        <v>199.73929100000001</v>
      </c>
      <c r="C181" s="2">
        <v>1</v>
      </c>
      <c r="H181">
        <v>211.69652099999999</v>
      </c>
      <c r="I181" s="4">
        <v>4</v>
      </c>
      <c r="P181">
        <v>2</v>
      </c>
      <c r="Q181" t="str">
        <f>CONCATENATE(C181,E181,G181,I181)</f>
        <v>14</v>
      </c>
      <c r="R181">
        <v>2</v>
      </c>
      <c r="X181" t="s">
        <v>285</v>
      </c>
      <c r="Y181">
        <v>2314</v>
      </c>
      <c r="BG181">
        <v>2</v>
      </c>
      <c r="BH181">
        <v>1803</v>
      </c>
      <c r="BI181">
        <f>($BH$195-$BH$192)/200</f>
        <v>0.1</v>
      </c>
    </row>
    <row r="182" spans="1:61" x14ac:dyDescent="0.25">
      <c r="A182">
        <v>205</v>
      </c>
      <c r="B182">
        <v>199.73929100000001</v>
      </c>
      <c r="C182" s="2">
        <v>1</v>
      </c>
      <c r="H182">
        <v>211.69652099999999</v>
      </c>
      <c r="I182" s="4">
        <v>4</v>
      </c>
      <c r="P182">
        <v>2</v>
      </c>
      <c r="Q182" t="str">
        <f>CONCATENATE(C182,E182,G182,I182)</f>
        <v>14</v>
      </c>
      <c r="R182" t="s">
        <v>233</v>
      </c>
      <c r="X182" t="s">
        <v>285</v>
      </c>
      <c r="Y182">
        <v>3142</v>
      </c>
      <c r="BG182" t="s">
        <v>233</v>
      </c>
      <c r="BH182">
        <v>1812</v>
      </c>
      <c r="BI182">
        <f>($BH$196-$BH$193)/200</f>
        <v>0.14499999999999999</v>
      </c>
    </row>
    <row r="183" spans="1:61" x14ac:dyDescent="0.25">
      <c r="A183">
        <v>206</v>
      </c>
      <c r="B183">
        <v>199.73929100000001</v>
      </c>
      <c r="C183" s="2">
        <v>1</v>
      </c>
      <c r="H183">
        <v>211.69652099999999</v>
      </c>
      <c r="I183" s="4">
        <v>4</v>
      </c>
      <c r="P183">
        <v>2</v>
      </c>
      <c r="Q183" t="str">
        <f>CONCATENATE(C183,E183,G183,I183)</f>
        <v>14</v>
      </c>
      <c r="R183">
        <v>1</v>
      </c>
      <c r="X183" t="s">
        <v>285</v>
      </c>
      <c r="Y183">
        <v>1423</v>
      </c>
      <c r="BG183">
        <v>1</v>
      </c>
      <c r="BH183">
        <v>1818</v>
      </c>
      <c r="BI183">
        <f>($BH$197-$BH$194)/200</f>
        <v>0.115</v>
      </c>
    </row>
    <row r="184" spans="1:61" x14ac:dyDescent="0.25">
      <c r="A184">
        <v>207</v>
      </c>
      <c r="B184">
        <v>199.73929100000001</v>
      </c>
      <c r="C184" s="2">
        <v>1</v>
      </c>
      <c r="D184">
        <v>194.144271</v>
      </c>
      <c r="E184" s="3">
        <v>2</v>
      </c>
      <c r="H184">
        <v>211.69652099999999</v>
      </c>
      <c r="I184" s="4">
        <v>4</v>
      </c>
      <c r="P184">
        <v>3</v>
      </c>
      <c r="Q184" t="str">
        <f>CONCATENATE(C184,E184,G184,I184)</f>
        <v>124</v>
      </c>
      <c r="R184">
        <v>2</v>
      </c>
      <c r="X184" t="s">
        <v>285</v>
      </c>
      <c r="Y184">
        <v>4231</v>
      </c>
      <c r="AB184" t="s">
        <v>285</v>
      </c>
      <c r="AC184" t="str">
        <f>CONCATENATE($R184,$R185,$R186,$R187)</f>
        <v>2314</v>
      </c>
      <c r="BG184">
        <v>2</v>
      </c>
      <c r="BH184">
        <v>1834</v>
      </c>
      <c r="BI184">
        <f>($BH$198-$BH$195)/200</f>
        <v>0.14499999999999999</v>
      </c>
    </row>
    <row r="185" spans="1:61" x14ac:dyDescent="0.25">
      <c r="A185">
        <v>208</v>
      </c>
      <c r="B185">
        <v>199.73929100000001</v>
      </c>
      <c r="C185" s="2">
        <v>1</v>
      </c>
      <c r="D185">
        <v>194.11129700000001</v>
      </c>
      <c r="E185" s="3">
        <v>2</v>
      </c>
      <c r="H185">
        <v>211.69652099999999</v>
      </c>
      <c r="I185" s="4">
        <v>4</v>
      </c>
      <c r="P185">
        <v>3</v>
      </c>
      <c r="Q185" t="str">
        <f>CONCATENATE(C185,E185,G185,I185)</f>
        <v>124</v>
      </c>
      <c r="R185">
        <v>3</v>
      </c>
      <c r="X185" t="s">
        <v>285</v>
      </c>
      <c r="Y185" t="s">
        <v>269</v>
      </c>
      <c r="BG185">
        <v>3</v>
      </c>
      <c r="BH185">
        <v>1834</v>
      </c>
      <c r="BI185">
        <f>($BH$199-$BH$196)/200</f>
        <v>0.13500000000000001</v>
      </c>
    </row>
    <row r="186" spans="1:61" x14ac:dyDescent="0.25">
      <c r="A186">
        <v>209</v>
      </c>
      <c r="B186">
        <v>199.73929100000001</v>
      </c>
      <c r="C186" s="2">
        <v>1</v>
      </c>
      <c r="D186">
        <v>194.11129700000001</v>
      </c>
      <c r="E186" s="3">
        <v>2</v>
      </c>
      <c r="H186">
        <v>211.69652099999999</v>
      </c>
      <c r="I186" s="4">
        <v>4</v>
      </c>
      <c r="P186">
        <v>3</v>
      </c>
      <c r="Q186" t="str">
        <f>CONCATENATE(C186,E186,G186,I186)</f>
        <v>124</v>
      </c>
      <c r="R186">
        <v>1</v>
      </c>
      <c r="X186" t="s">
        <v>285</v>
      </c>
      <c r="Y186" t="s">
        <v>270</v>
      </c>
      <c r="BG186">
        <v>1</v>
      </c>
      <c r="BH186">
        <v>1855</v>
      </c>
      <c r="BI186">
        <f>($BH$200-$BH$197)/200</f>
        <v>0.15</v>
      </c>
    </row>
    <row r="187" spans="1:61" x14ac:dyDescent="0.25">
      <c r="A187">
        <v>210</v>
      </c>
      <c r="B187">
        <v>199.73929100000001</v>
      </c>
      <c r="C187" s="2">
        <v>1</v>
      </c>
      <c r="D187">
        <v>194.11129700000001</v>
      </c>
      <c r="E187" s="3">
        <v>2</v>
      </c>
      <c r="H187">
        <v>211.69652099999999</v>
      </c>
      <c r="I187" s="4">
        <v>4</v>
      </c>
      <c r="P187">
        <v>3</v>
      </c>
      <c r="Q187" t="str">
        <f>CONCATENATE(C187,E187,G187,I187)</f>
        <v>124</v>
      </c>
      <c r="R187">
        <v>4</v>
      </c>
      <c r="X187" t="s">
        <v>285</v>
      </c>
      <c r="Y187">
        <v>1423</v>
      </c>
      <c r="BG187">
        <v>4</v>
      </c>
      <c r="BH187">
        <v>1857</v>
      </c>
      <c r="BI187">
        <f>($BH$201-$BH$198)/200</f>
        <v>0.13</v>
      </c>
    </row>
    <row r="188" spans="1:61" x14ac:dyDescent="0.25">
      <c r="A188">
        <v>211</v>
      </c>
      <c r="B188">
        <v>199.73929100000001</v>
      </c>
      <c r="C188" s="2">
        <v>1</v>
      </c>
      <c r="D188">
        <v>194.11129700000001</v>
      </c>
      <c r="E188" s="3">
        <v>2</v>
      </c>
      <c r="H188">
        <v>211.69652099999999</v>
      </c>
      <c r="I188" s="4">
        <v>4</v>
      </c>
      <c r="P188">
        <v>3</v>
      </c>
      <c r="Q188" t="str">
        <f>CONCATENATE(C188,E188,G188,I188)</f>
        <v>124</v>
      </c>
      <c r="R188">
        <v>2</v>
      </c>
      <c r="X188" t="s">
        <v>285</v>
      </c>
      <c r="Y188">
        <v>4231</v>
      </c>
      <c r="AB188" t="s">
        <v>285</v>
      </c>
      <c r="AC188" t="str">
        <f>CONCATENATE($R188,$R189,$R190,$R191)</f>
        <v>2314</v>
      </c>
      <c r="BG188">
        <v>2</v>
      </c>
      <c r="BH188">
        <v>1872</v>
      </c>
      <c r="BI188">
        <f>($BH$202-$BH$199)/200</f>
        <v>0.12</v>
      </c>
    </row>
    <row r="189" spans="1:61" x14ac:dyDescent="0.25">
      <c r="A189">
        <v>212</v>
      </c>
      <c r="B189">
        <v>199.73929100000001</v>
      </c>
      <c r="C189" s="2">
        <v>1</v>
      </c>
      <c r="D189">
        <v>194.11129700000001</v>
      </c>
      <c r="E189" s="3">
        <v>2</v>
      </c>
      <c r="H189">
        <v>211.69652099999999</v>
      </c>
      <c r="I189" s="4">
        <v>4</v>
      </c>
      <c r="P189">
        <v>3</v>
      </c>
      <c r="Q189" t="str">
        <f>CONCATENATE(C189,E189,G189,I189)</f>
        <v>124</v>
      </c>
      <c r="R189">
        <v>3</v>
      </c>
      <c r="X189" t="s">
        <v>285</v>
      </c>
      <c r="Y189">
        <v>2314</v>
      </c>
      <c r="BG189">
        <v>3</v>
      </c>
      <c r="BH189">
        <v>1877</v>
      </c>
      <c r="BI189">
        <f>($BH$203-$BH$200)/200</f>
        <v>0.13500000000000001</v>
      </c>
    </row>
    <row r="190" spans="1:61" x14ac:dyDescent="0.25">
      <c r="A190">
        <v>213</v>
      </c>
      <c r="B190">
        <v>199.73929100000001</v>
      </c>
      <c r="C190" s="2">
        <v>1</v>
      </c>
      <c r="D190">
        <v>194.11129700000001</v>
      </c>
      <c r="E190" s="3">
        <v>2</v>
      </c>
      <c r="H190">
        <v>211.69652099999999</v>
      </c>
      <c r="I190" s="4">
        <v>4</v>
      </c>
      <c r="P190">
        <v>3</v>
      </c>
      <c r="Q190" t="str">
        <f>CONCATENATE(C190,E190,G190,I190)</f>
        <v>124</v>
      </c>
      <c r="R190">
        <v>1</v>
      </c>
      <c r="X190" t="s">
        <v>285</v>
      </c>
      <c r="Y190">
        <v>3142</v>
      </c>
      <c r="BG190">
        <v>1</v>
      </c>
      <c r="BH190">
        <v>1889</v>
      </c>
      <c r="BI190">
        <f>($BH$204-$BH$201)/200</f>
        <v>0.11</v>
      </c>
    </row>
    <row r="191" spans="1:61" x14ac:dyDescent="0.25">
      <c r="A191">
        <v>214</v>
      </c>
      <c r="B191">
        <v>199.84282200000001</v>
      </c>
      <c r="C191" s="2">
        <v>1</v>
      </c>
      <c r="D191">
        <v>194.11129700000001</v>
      </c>
      <c r="E191" s="3">
        <v>2</v>
      </c>
      <c r="F191">
        <v>203.91064399999999</v>
      </c>
      <c r="G191" s="5">
        <v>3</v>
      </c>
      <c r="H191">
        <v>211.69652099999999</v>
      </c>
      <c r="I191" s="4">
        <v>4</v>
      </c>
      <c r="P191">
        <v>4</v>
      </c>
      <c r="Q191" t="str">
        <f>CONCATENATE(C191,E191,G191,I191)</f>
        <v>1234</v>
      </c>
      <c r="R191">
        <v>4</v>
      </c>
      <c r="X191" t="s">
        <v>285</v>
      </c>
      <c r="Y191" t="s">
        <v>267</v>
      </c>
      <c r="BG191">
        <v>4</v>
      </c>
      <c r="BH191">
        <v>1894</v>
      </c>
      <c r="BI191">
        <f>($BH$205-$BH$202)/200</f>
        <v>0.155</v>
      </c>
    </row>
    <row r="192" spans="1:61" x14ac:dyDescent="0.25">
      <c r="A192">
        <v>215</v>
      </c>
      <c r="D192">
        <v>194.11129700000001</v>
      </c>
      <c r="E192" s="3">
        <v>2</v>
      </c>
      <c r="F192">
        <v>203.80125699999999</v>
      </c>
      <c r="G192" s="5">
        <v>3</v>
      </c>
      <c r="H192">
        <v>211.69652099999999</v>
      </c>
      <c r="I192" s="4">
        <v>4</v>
      </c>
      <c r="P192">
        <v>3</v>
      </c>
      <c r="Q192" t="str">
        <f>CONCATENATE(C192,E192,G192,I192)</f>
        <v>234</v>
      </c>
      <c r="R192">
        <v>2</v>
      </c>
      <c r="X192" t="s">
        <v>285</v>
      </c>
      <c r="Y192" t="s">
        <v>268</v>
      </c>
      <c r="BG192">
        <v>2</v>
      </c>
      <c r="BH192">
        <v>1907</v>
      </c>
      <c r="BI192">
        <f>($BH$206-$BH$203)/200</f>
        <v>0.105</v>
      </c>
    </row>
    <row r="193" spans="1:61" x14ac:dyDescent="0.25">
      <c r="A193">
        <v>216</v>
      </c>
      <c r="D193">
        <v>194.11129700000001</v>
      </c>
      <c r="E193" s="3">
        <v>2</v>
      </c>
      <c r="F193">
        <v>203.80125699999999</v>
      </c>
      <c r="G193" s="5">
        <v>3</v>
      </c>
      <c r="H193">
        <v>211.69652099999999</v>
      </c>
      <c r="I193" s="4">
        <v>4</v>
      </c>
      <c r="P193">
        <v>3</v>
      </c>
      <c r="Q193" t="str">
        <f>CONCATENATE(C193,E193,G193,I193)</f>
        <v>234</v>
      </c>
      <c r="R193" t="s">
        <v>234</v>
      </c>
      <c r="X193" t="s">
        <v>282</v>
      </c>
      <c r="Y193" t="s">
        <v>276</v>
      </c>
      <c r="BG193" t="s">
        <v>234</v>
      </c>
      <c r="BH193">
        <v>1909</v>
      </c>
      <c r="BI193">
        <f>($BH$207-$BH$204)/200</f>
        <v>0.155</v>
      </c>
    </row>
    <row r="194" spans="1:61" x14ac:dyDescent="0.25">
      <c r="A194">
        <v>217</v>
      </c>
      <c r="D194">
        <v>194.11129700000001</v>
      </c>
      <c r="E194" s="3">
        <v>2</v>
      </c>
      <c r="F194">
        <v>203.80125699999999</v>
      </c>
      <c r="G194" s="5">
        <v>3</v>
      </c>
      <c r="H194">
        <v>211.69652099999999</v>
      </c>
      <c r="I194" s="4">
        <v>4</v>
      </c>
      <c r="P194">
        <v>3</v>
      </c>
      <c r="Q194" t="str">
        <f>CONCATENATE(C194,E194,G194,I194)</f>
        <v>234</v>
      </c>
      <c r="R194">
        <v>1</v>
      </c>
      <c r="X194" t="s">
        <v>288</v>
      </c>
      <c r="Y194" t="s">
        <v>273</v>
      </c>
      <c r="BG194">
        <v>1</v>
      </c>
      <c r="BH194">
        <v>1921</v>
      </c>
      <c r="BI194">
        <f>($BH$208-$BH$205)/200</f>
        <v>0.1</v>
      </c>
    </row>
    <row r="195" spans="1:61" x14ac:dyDescent="0.25">
      <c r="A195">
        <v>218</v>
      </c>
      <c r="D195">
        <v>194.11129700000001</v>
      </c>
      <c r="E195" s="3">
        <v>2</v>
      </c>
      <c r="F195">
        <v>203.80125699999999</v>
      </c>
      <c r="G195" s="5">
        <v>3</v>
      </c>
      <c r="H195">
        <v>211.69652099999999</v>
      </c>
      <c r="I195" s="4">
        <v>4</v>
      </c>
      <c r="P195">
        <v>3</v>
      </c>
      <c r="Q195" t="str">
        <f>CONCATENATE(C195,E195,G195,I195)</f>
        <v>234</v>
      </c>
      <c r="R195" t="s">
        <v>233</v>
      </c>
      <c r="X195" t="s">
        <v>282</v>
      </c>
      <c r="Y195" t="s">
        <v>261</v>
      </c>
      <c r="BG195" t="s">
        <v>233</v>
      </c>
      <c r="BH195">
        <v>1927</v>
      </c>
      <c r="BI195">
        <f>($BH$209-$BH$206)/200</f>
        <v>0.14499999999999999</v>
      </c>
    </row>
    <row r="196" spans="1:61" x14ac:dyDescent="0.25">
      <c r="A196">
        <v>219</v>
      </c>
      <c r="D196">
        <v>194.11129700000001</v>
      </c>
      <c r="E196" s="3">
        <v>2</v>
      </c>
      <c r="F196">
        <v>203.80125699999999</v>
      </c>
      <c r="G196" s="5">
        <v>3</v>
      </c>
      <c r="H196">
        <v>211.69652099999999</v>
      </c>
      <c r="I196" s="4">
        <v>4</v>
      </c>
      <c r="P196">
        <v>3</v>
      </c>
      <c r="Q196" t="str">
        <f>CONCATENATE(C196,E196,G196,I196)</f>
        <v>234</v>
      </c>
      <c r="R196">
        <v>2</v>
      </c>
      <c r="X196" t="s">
        <v>283</v>
      </c>
      <c r="Y196" t="s">
        <v>262</v>
      </c>
      <c r="AB196" t="s">
        <v>285</v>
      </c>
      <c r="AC196" t="str">
        <f>CONCATENATE($R196,$R197,$R198,$R199)</f>
        <v>2314</v>
      </c>
      <c r="BG196">
        <v>2</v>
      </c>
      <c r="BH196">
        <v>1938</v>
      </c>
      <c r="BI196">
        <f>($BH$210-$BH$207)/200</f>
        <v>0.115</v>
      </c>
    </row>
    <row r="197" spans="1:61" x14ac:dyDescent="0.25">
      <c r="A197">
        <v>220</v>
      </c>
      <c r="D197">
        <v>194.11129700000001</v>
      </c>
      <c r="E197" s="3">
        <v>2</v>
      </c>
      <c r="F197">
        <v>203.80125699999999</v>
      </c>
      <c r="G197" s="5">
        <v>3</v>
      </c>
      <c r="H197">
        <v>211.636833</v>
      </c>
      <c r="I197" s="4">
        <v>4</v>
      </c>
      <c r="P197">
        <v>3</v>
      </c>
      <c r="Q197" t="str">
        <f>CONCATENATE(C197,E197,G197,I197)</f>
        <v>234</v>
      </c>
      <c r="R197">
        <v>3</v>
      </c>
      <c r="X197" t="s">
        <v>283</v>
      </c>
      <c r="Y197" t="s">
        <v>263</v>
      </c>
      <c r="BG197">
        <v>3</v>
      </c>
      <c r="BH197">
        <v>1944</v>
      </c>
      <c r="BI197">
        <f>($BH$211-$BH$208)/200</f>
        <v>0.13500000000000001</v>
      </c>
    </row>
    <row r="198" spans="1:61" x14ac:dyDescent="0.25">
      <c r="A198">
        <v>221</v>
      </c>
      <c r="D198">
        <v>194.11129700000001</v>
      </c>
      <c r="E198" s="3">
        <v>2</v>
      </c>
      <c r="F198">
        <v>203.80125699999999</v>
      </c>
      <c r="G198" s="5">
        <v>3</v>
      </c>
      <c r="H198">
        <v>211.636833</v>
      </c>
      <c r="I198" s="4">
        <v>4</v>
      </c>
      <c r="P198">
        <v>3</v>
      </c>
      <c r="Q198" t="str">
        <f>CONCATENATE(C198,E198,G198,I198)</f>
        <v>234</v>
      </c>
      <c r="R198">
        <v>1</v>
      </c>
      <c r="X198" t="s">
        <v>283</v>
      </c>
      <c r="Y198">
        <v>1324</v>
      </c>
      <c r="BG198">
        <v>1</v>
      </c>
      <c r="BH198">
        <v>1956</v>
      </c>
      <c r="BI198">
        <f>($BH$212-$BH$209)/200</f>
        <v>0.16</v>
      </c>
    </row>
    <row r="199" spans="1:61" x14ac:dyDescent="0.25">
      <c r="A199">
        <v>222</v>
      </c>
      <c r="D199">
        <v>194.11129700000001</v>
      </c>
      <c r="E199" s="3">
        <v>2</v>
      </c>
      <c r="F199">
        <v>203.80125699999999</v>
      </c>
      <c r="G199" s="5">
        <v>3</v>
      </c>
      <c r="H199">
        <v>211.636833</v>
      </c>
      <c r="I199" s="4">
        <v>4</v>
      </c>
      <c r="P199">
        <v>3</v>
      </c>
      <c r="Q199" t="str">
        <f>CONCATENATE(C199,E199,G199,I199)</f>
        <v>234</v>
      </c>
      <c r="R199">
        <v>4</v>
      </c>
      <c r="X199" t="s">
        <v>283</v>
      </c>
      <c r="Y199">
        <v>3241</v>
      </c>
      <c r="BG199">
        <v>4</v>
      </c>
      <c r="BH199">
        <v>1965</v>
      </c>
      <c r="BI199">
        <f>($BH$213-$BH$210)/200</f>
        <v>0.14000000000000001</v>
      </c>
    </row>
    <row r="200" spans="1:61" x14ac:dyDescent="0.25">
      <c r="A200">
        <v>223</v>
      </c>
      <c r="D200">
        <v>194.11129700000001</v>
      </c>
      <c r="E200" s="3">
        <v>2</v>
      </c>
      <c r="F200">
        <v>203.80125699999999</v>
      </c>
      <c r="G200" s="5">
        <v>3</v>
      </c>
      <c r="H200">
        <v>211.636833</v>
      </c>
      <c r="I200" s="4">
        <v>4</v>
      </c>
      <c r="P200">
        <v>3</v>
      </c>
      <c r="Q200" t="str">
        <f>CONCATENATE(C200,E200,G200,I200)</f>
        <v>234</v>
      </c>
      <c r="R200">
        <v>2</v>
      </c>
      <c r="X200" t="s">
        <v>283</v>
      </c>
      <c r="Y200">
        <v>2413</v>
      </c>
      <c r="BG200">
        <v>2</v>
      </c>
      <c r="BH200">
        <v>1974</v>
      </c>
      <c r="BI200">
        <f>($BH$214-$BH$211)/200</f>
        <v>0.185</v>
      </c>
    </row>
    <row r="201" spans="1:61" x14ac:dyDescent="0.25">
      <c r="A201">
        <v>224</v>
      </c>
      <c r="D201">
        <v>194.11129700000001</v>
      </c>
      <c r="E201" s="3">
        <v>2</v>
      </c>
      <c r="F201">
        <v>203.80125699999999</v>
      </c>
      <c r="G201" s="5">
        <v>3</v>
      </c>
      <c r="H201">
        <v>211.636833</v>
      </c>
      <c r="I201" s="4">
        <v>4</v>
      </c>
      <c r="P201">
        <v>3</v>
      </c>
      <c r="Q201" t="str">
        <f>CONCATENATE(C201,E201,G201,I201)</f>
        <v>234</v>
      </c>
      <c r="R201" t="s">
        <v>234</v>
      </c>
      <c r="X201" t="s">
        <v>283</v>
      </c>
      <c r="Y201">
        <v>4132</v>
      </c>
      <c r="BG201" t="s">
        <v>234</v>
      </c>
      <c r="BH201">
        <v>1982</v>
      </c>
      <c r="BI201">
        <f>($BH$215-$BH$212)/200</f>
        <v>0.115</v>
      </c>
    </row>
    <row r="202" spans="1:61" x14ac:dyDescent="0.25">
      <c r="A202">
        <v>225</v>
      </c>
      <c r="D202">
        <v>194.11129700000001</v>
      </c>
      <c r="E202" s="3">
        <v>2</v>
      </c>
      <c r="F202">
        <v>203.80125699999999</v>
      </c>
      <c r="G202" s="5">
        <v>3</v>
      </c>
      <c r="H202">
        <v>211.636833</v>
      </c>
      <c r="I202" s="4">
        <v>4</v>
      </c>
      <c r="P202">
        <v>3</v>
      </c>
      <c r="Q202" t="str">
        <f>CONCATENATE(C202,E202,G202,I202)</f>
        <v>234</v>
      </c>
      <c r="R202">
        <v>1</v>
      </c>
      <c r="AB202" t="s">
        <v>285</v>
      </c>
      <c r="AC202" t="str">
        <f>CONCATENATE($R202,$R203,$R204,$R205)</f>
        <v>1423</v>
      </c>
      <c r="BG202">
        <v>1</v>
      </c>
      <c r="BH202">
        <v>1989</v>
      </c>
    </row>
    <row r="203" spans="1:61" x14ac:dyDescent="0.25">
      <c r="A203">
        <v>226</v>
      </c>
      <c r="D203">
        <v>194.11129700000001</v>
      </c>
      <c r="E203" s="3">
        <v>2</v>
      </c>
      <c r="F203">
        <v>203.80125699999999</v>
      </c>
      <c r="G203" s="5">
        <v>3</v>
      </c>
      <c r="H203">
        <v>211.636833</v>
      </c>
      <c r="I203" s="4">
        <v>4</v>
      </c>
      <c r="P203">
        <v>3</v>
      </c>
      <c r="Q203" t="str">
        <f>CONCATENATE(C203,E203,G203,I203)</f>
        <v>234</v>
      </c>
      <c r="R203">
        <v>4</v>
      </c>
      <c r="BG203">
        <v>4</v>
      </c>
      <c r="BH203">
        <v>2001</v>
      </c>
    </row>
    <row r="204" spans="1:61" x14ac:dyDescent="0.25">
      <c r="A204">
        <v>227</v>
      </c>
      <c r="D204">
        <v>194.11129700000001</v>
      </c>
      <c r="E204" s="3">
        <v>2</v>
      </c>
      <c r="F204">
        <v>203.80125699999999</v>
      </c>
      <c r="G204" s="5">
        <v>3</v>
      </c>
      <c r="H204">
        <v>211.636833</v>
      </c>
      <c r="I204" s="4">
        <v>4</v>
      </c>
      <c r="P204">
        <v>3</v>
      </c>
      <c r="Q204" t="str">
        <f>CONCATENATE(C204,E204,G204,I204)</f>
        <v>234</v>
      </c>
      <c r="R204">
        <v>2</v>
      </c>
      <c r="BG204">
        <v>2</v>
      </c>
      <c r="BH204">
        <v>2004</v>
      </c>
    </row>
    <row r="205" spans="1:61" x14ac:dyDescent="0.25">
      <c r="A205">
        <v>228</v>
      </c>
      <c r="D205">
        <v>194.11129700000001</v>
      </c>
      <c r="E205" s="3">
        <v>2</v>
      </c>
      <c r="F205">
        <v>203.80125699999999</v>
      </c>
      <c r="G205" s="5">
        <v>3</v>
      </c>
      <c r="P205">
        <v>2</v>
      </c>
      <c r="Q205" t="str">
        <f>CONCATENATE(C205,E205,G205,I205)</f>
        <v>23</v>
      </c>
      <c r="R205">
        <v>3</v>
      </c>
      <c r="BG205">
        <v>3</v>
      </c>
      <c r="BH205">
        <v>2020</v>
      </c>
    </row>
    <row r="206" spans="1:61" x14ac:dyDescent="0.25">
      <c r="A206">
        <v>229</v>
      </c>
      <c r="B206">
        <v>187.28659400000001</v>
      </c>
      <c r="C206" s="2">
        <v>1</v>
      </c>
      <c r="D206">
        <v>194.11129700000001</v>
      </c>
      <c r="E206" s="3">
        <v>2</v>
      </c>
      <c r="F206">
        <v>203.80125699999999</v>
      </c>
      <c r="G206" s="5">
        <v>3</v>
      </c>
      <c r="P206">
        <v>3</v>
      </c>
      <c r="Q206" t="str">
        <f>CONCATENATE(C206,E206,G206,I206)</f>
        <v>123</v>
      </c>
      <c r="R206">
        <v>1</v>
      </c>
      <c r="BG206">
        <v>1</v>
      </c>
      <c r="BH206">
        <v>2022</v>
      </c>
    </row>
    <row r="207" spans="1:61" x14ac:dyDescent="0.25">
      <c r="A207">
        <v>230</v>
      </c>
      <c r="B207">
        <v>187.259826</v>
      </c>
      <c r="C207" s="2">
        <v>1</v>
      </c>
      <c r="D207">
        <v>194.11129700000001</v>
      </c>
      <c r="E207" s="3">
        <v>2</v>
      </c>
      <c r="F207">
        <v>203.80125699999999</v>
      </c>
      <c r="G207" s="5">
        <v>3</v>
      </c>
      <c r="P207">
        <v>3</v>
      </c>
      <c r="Q207" t="str">
        <f>CONCATENATE(C207,E207,G207,I207)</f>
        <v>123</v>
      </c>
      <c r="R207">
        <v>2</v>
      </c>
      <c r="AB207" t="s">
        <v>283</v>
      </c>
      <c r="AC207" t="str">
        <f>CONCATENATE($R207,$R208,$R209,$R210)</f>
        <v>2413</v>
      </c>
      <c r="BG207">
        <v>2</v>
      </c>
      <c r="BH207">
        <v>2035</v>
      </c>
    </row>
    <row r="208" spans="1:61" x14ac:dyDescent="0.25">
      <c r="A208">
        <v>231</v>
      </c>
      <c r="B208">
        <v>187.259826</v>
      </c>
      <c r="C208" s="2">
        <v>1</v>
      </c>
      <c r="D208">
        <v>194.11129700000001</v>
      </c>
      <c r="E208" s="3">
        <v>2</v>
      </c>
      <c r="F208">
        <v>203.80125699999999</v>
      </c>
      <c r="G208" s="5">
        <v>3</v>
      </c>
      <c r="P208">
        <v>3</v>
      </c>
      <c r="Q208" t="str">
        <f>CONCATENATE(C208,E208,G208,I208)</f>
        <v>123</v>
      </c>
      <c r="R208">
        <v>4</v>
      </c>
      <c r="BG208">
        <v>4</v>
      </c>
      <c r="BH208">
        <v>2040</v>
      </c>
    </row>
    <row r="209" spans="1:60" x14ac:dyDescent="0.25">
      <c r="A209">
        <v>232</v>
      </c>
      <c r="B209">
        <v>187.259826</v>
      </c>
      <c r="C209" s="2">
        <v>1</v>
      </c>
      <c r="D209">
        <v>194.11129700000001</v>
      </c>
      <c r="E209" s="3">
        <v>2</v>
      </c>
      <c r="F209">
        <v>203.80125699999999</v>
      </c>
      <c r="G209" s="5">
        <v>3</v>
      </c>
      <c r="P209">
        <v>3</v>
      </c>
      <c r="Q209" t="str">
        <f>CONCATENATE(C209,E209,G209,I209)</f>
        <v>123</v>
      </c>
      <c r="R209">
        <v>1</v>
      </c>
      <c r="BG209">
        <v>1</v>
      </c>
      <c r="BH209">
        <v>2051</v>
      </c>
    </row>
    <row r="210" spans="1:60" x14ac:dyDescent="0.25">
      <c r="A210">
        <v>233</v>
      </c>
      <c r="B210">
        <v>187.259826</v>
      </c>
      <c r="C210" s="2">
        <v>1</v>
      </c>
      <c r="D210">
        <v>194.11129700000001</v>
      </c>
      <c r="E210" s="3">
        <v>2</v>
      </c>
      <c r="F210">
        <v>203.80125699999999</v>
      </c>
      <c r="G210" s="5">
        <v>3</v>
      </c>
      <c r="P210">
        <v>3</v>
      </c>
      <c r="Q210" t="str">
        <f>CONCATENATE(C210,E210,G210,I210)</f>
        <v>123</v>
      </c>
      <c r="R210">
        <v>3</v>
      </c>
      <c r="BG210">
        <v>3</v>
      </c>
      <c r="BH210">
        <v>2058</v>
      </c>
    </row>
    <row r="211" spans="1:60" x14ac:dyDescent="0.25">
      <c r="A211">
        <v>234</v>
      </c>
      <c r="B211">
        <v>187.259826</v>
      </c>
      <c r="C211" s="2">
        <v>1</v>
      </c>
      <c r="D211">
        <v>194.144271</v>
      </c>
      <c r="E211" s="3">
        <v>2</v>
      </c>
      <c r="F211">
        <v>203.80125699999999</v>
      </c>
      <c r="G211" s="5">
        <v>3</v>
      </c>
      <c r="P211">
        <v>3</v>
      </c>
      <c r="Q211" t="str">
        <f>CONCATENATE(C211,E211,G211,I211)</f>
        <v>123</v>
      </c>
      <c r="R211">
        <v>2</v>
      </c>
      <c r="BG211">
        <v>2</v>
      </c>
      <c r="BH211">
        <v>2067</v>
      </c>
    </row>
    <row r="212" spans="1:60" x14ac:dyDescent="0.25">
      <c r="A212">
        <v>235</v>
      </c>
      <c r="B212">
        <v>187.259826</v>
      </c>
      <c r="C212" s="2">
        <v>1</v>
      </c>
      <c r="F212">
        <v>203.80125699999999</v>
      </c>
      <c r="G212" s="5">
        <v>3</v>
      </c>
      <c r="P212">
        <v>2</v>
      </c>
      <c r="Q212" t="str">
        <f>CONCATENATE(C212,E212,G212,I212)</f>
        <v>13</v>
      </c>
      <c r="R212" t="s">
        <v>233</v>
      </c>
      <c r="BG212" t="s">
        <v>233</v>
      </c>
      <c r="BH212">
        <v>2083</v>
      </c>
    </row>
    <row r="213" spans="1:60" x14ac:dyDescent="0.25">
      <c r="A213">
        <v>236</v>
      </c>
      <c r="B213">
        <v>187.259826</v>
      </c>
      <c r="C213" s="2">
        <v>1</v>
      </c>
      <c r="F213">
        <v>203.80125699999999</v>
      </c>
      <c r="G213" s="5">
        <v>3</v>
      </c>
      <c r="P213">
        <v>2</v>
      </c>
      <c r="Q213" t="str">
        <f>CONCATENATE(C213,E213,G213,I213)</f>
        <v>13</v>
      </c>
      <c r="R213">
        <v>1</v>
      </c>
      <c r="BG213">
        <v>1</v>
      </c>
      <c r="BH213">
        <v>2086</v>
      </c>
    </row>
    <row r="214" spans="1:60" x14ac:dyDescent="0.25">
      <c r="A214">
        <v>237</v>
      </c>
      <c r="B214">
        <v>187.259826</v>
      </c>
      <c r="C214" s="2">
        <v>1</v>
      </c>
      <c r="F214">
        <v>203.80125699999999</v>
      </c>
      <c r="G214" s="5">
        <v>3</v>
      </c>
      <c r="P214">
        <v>2</v>
      </c>
      <c r="Q214" t="str">
        <f>CONCATENATE(C214,E214,G214,I214)</f>
        <v>13</v>
      </c>
      <c r="R214" t="s">
        <v>234</v>
      </c>
      <c r="BG214" t="s">
        <v>234</v>
      </c>
      <c r="BH214">
        <v>2104</v>
      </c>
    </row>
    <row r="215" spans="1:60" x14ac:dyDescent="0.25">
      <c r="A215">
        <v>238</v>
      </c>
      <c r="B215">
        <v>187.259826</v>
      </c>
      <c r="C215" s="2">
        <v>1</v>
      </c>
      <c r="F215">
        <v>203.80125699999999</v>
      </c>
      <c r="G215" s="5">
        <v>3</v>
      </c>
      <c r="H215">
        <v>197.51602099999999</v>
      </c>
      <c r="I215" s="4">
        <v>4</v>
      </c>
      <c r="P215">
        <v>3</v>
      </c>
      <c r="Q215" t="str">
        <f>CONCATENATE(C215,E215,G215,I215)</f>
        <v>134</v>
      </c>
      <c r="R215">
        <v>2</v>
      </c>
      <c r="BG215">
        <v>2</v>
      </c>
      <c r="BH215">
        <v>2106</v>
      </c>
    </row>
    <row r="216" spans="1:60" x14ac:dyDescent="0.25">
      <c r="A216">
        <v>239</v>
      </c>
      <c r="B216">
        <v>187.259826</v>
      </c>
      <c r="C216" s="2">
        <v>1</v>
      </c>
      <c r="F216">
        <v>203.80125699999999</v>
      </c>
      <c r="G216" s="5">
        <v>3</v>
      </c>
      <c r="H216">
        <v>197.39022</v>
      </c>
      <c r="I216" s="4">
        <v>4</v>
      </c>
      <c r="P216">
        <v>3</v>
      </c>
      <c r="Q216" t="str">
        <f>CONCATENATE(C216,E216,G216,I216)</f>
        <v>134</v>
      </c>
      <c r="R216" t="s">
        <v>22</v>
      </c>
      <c r="BG216" t="s">
        <v>22</v>
      </c>
      <c r="BH216">
        <v>2119</v>
      </c>
    </row>
    <row r="217" spans="1:60" x14ac:dyDescent="0.25">
      <c r="A217">
        <v>240</v>
      </c>
      <c r="B217">
        <v>187.259826</v>
      </c>
      <c r="C217" s="2">
        <v>1</v>
      </c>
      <c r="F217">
        <v>203.80125699999999</v>
      </c>
      <c r="G217" s="5">
        <v>3</v>
      </c>
      <c r="H217">
        <v>197.39022</v>
      </c>
      <c r="I217" s="4">
        <v>4</v>
      </c>
      <c r="P217">
        <v>3</v>
      </c>
      <c r="Q217" t="str">
        <f>CONCATENATE(C217,E217,G217,I217)</f>
        <v>134</v>
      </c>
    </row>
    <row r="218" spans="1:60" x14ac:dyDescent="0.25">
      <c r="A218">
        <v>241</v>
      </c>
      <c r="B218">
        <v>187.259826</v>
      </c>
      <c r="C218" s="2">
        <v>1</v>
      </c>
      <c r="F218">
        <v>203.80125699999999</v>
      </c>
      <c r="G218" s="5">
        <v>3</v>
      </c>
      <c r="H218">
        <v>197.39022</v>
      </c>
      <c r="I218" s="4">
        <v>4</v>
      </c>
      <c r="P218">
        <v>3</v>
      </c>
      <c r="Q218" t="str">
        <f>CONCATENATE(C218,E218,G218,I218)</f>
        <v>134</v>
      </c>
    </row>
    <row r="219" spans="1:60" x14ac:dyDescent="0.25">
      <c r="A219">
        <v>242</v>
      </c>
      <c r="B219">
        <v>187.259826</v>
      </c>
      <c r="C219" s="2">
        <v>1</v>
      </c>
      <c r="F219">
        <v>203.80125699999999</v>
      </c>
      <c r="G219" s="5">
        <v>3</v>
      </c>
      <c r="H219">
        <v>197.39022</v>
      </c>
      <c r="I219" s="4">
        <v>4</v>
      </c>
      <c r="P219">
        <v>3</v>
      </c>
      <c r="Q219" t="str">
        <f>CONCATENATE(C219,E219,G219,I219)</f>
        <v>134</v>
      </c>
    </row>
    <row r="220" spans="1:60" x14ac:dyDescent="0.25">
      <c r="A220">
        <v>243</v>
      </c>
      <c r="B220">
        <v>187.259826</v>
      </c>
      <c r="C220" s="2">
        <v>1</v>
      </c>
      <c r="F220">
        <v>203.80125699999999</v>
      </c>
      <c r="G220" s="5">
        <v>3</v>
      </c>
      <c r="H220">
        <v>197.39022</v>
      </c>
      <c r="I220" s="4">
        <v>4</v>
      </c>
      <c r="P220">
        <v>3</v>
      </c>
      <c r="Q220" t="str">
        <f>CONCATENATE(C220,E220,G220,I220)</f>
        <v>134</v>
      </c>
    </row>
    <row r="221" spans="1:60" x14ac:dyDescent="0.25">
      <c r="A221">
        <v>244</v>
      </c>
      <c r="B221">
        <v>187.259826</v>
      </c>
      <c r="C221" s="2">
        <v>1</v>
      </c>
      <c r="F221">
        <v>203.80125699999999</v>
      </c>
      <c r="G221" s="5">
        <v>3</v>
      </c>
      <c r="H221">
        <v>197.39022</v>
      </c>
      <c r="I221" s="4">
        <v>4</v>
      </c>
      <c r="P221">
        <v>3</v>
      </c>
      <c r="Q221" t="str">
        <f>CONCATENATE(C221,E221,G221,I221)</f>
        <v>134</v>
      </c>
    </row>
    <row r="222" spans="1:60" x14ac:dyDescent="0.25">
      <c r="A222">
        <v>245</v>
      </c>
      <c r="B222">
        <v>187.259826</v>
      </c>
      <c r="C222" s="2">
        <v>1</v>
      </c>
      <c r="F222">
        <v>203.91064399999999</v>
      </c>
      <c r="G222" s="5">
        <v>3</v>
      </c>
      <c r="H222">
        <v>197.39022</v>
      </c>
      <c r="I222" s="4">
        <v>4</v>
      </c>
      <c r="P222">
        <v>3</v>
      </c>
      <c r="Q222" t="str">
        <f>CONCATENATE(C222,E222,G222,I222)</f>
        <v>134</v>
      </c>
    </row>
    <row r="223" spans="1:60" x14ac:dyDescent="0.25">
      <c r="A223">
        <v>246</v>
      </c>
      <c r="B223">
        <v>187.259826</v>
      </c>
      <c r="C223" s="2">
        <v>1</v>
      </c>
      <c r="D223">
        <v>181.434924</v>
      </c>
      <c r="E223" s="3">
        <v>2</v>
      </c>
      <c r="F223">
        <v>203.91064399999999</v>
      </c>
      <c r="G223" s="5">
        <v>3</v>
      </c>
      <c r="H223">
        <v>197.39022</v>
      </c>
      <c r="I223" s="4">
        <v>4</v>
      </c>
      <c r="P223">
        <v>4</v>
      </c>
      <c r="Q223" t="str">
        <f>CONCATENATE(C223,E223,G223,I223)</f>
        <v>1234</v>
      </c>
    </row>
    <row r="224" spans="1:60" x14ac:dyDescent="0.25">
      <c r="A224">
        <v>247</v>
      </c>
      <c r="B224">
        <v>187.259826</v>
      </c>
      <c r="C224" s="2">
        <v>1</v>
      </c>
      <c r="D224">
        <v>181.43608</v>
      </c>
      <c r="E224" s="3">
        <v>2</v>
      </c>
      <c r="H224">
        <v>197.39022</v>
      </c>
      <c r="I224" s="4">
        <v>4</v>
      </c>
      <c r="P224">
        <v>3</v>
      </c>
      <c r="Q224" t="str">
        <f>CONCATENATE(C224,E224,G224,I224)</f>
        <v>124</v>
      </c>
    </row>
    <row r="225" spans="1:17" x14ac:dyDescent="0.25">
      <c r="A225">
        <v>248</v>
      </c>
      <c r="B225">
        <v>187.259826</v>
      </c>
      <c r="C225" s="2">
        <v>1</v>
      </c>
      <c r="D225">
        <v>181.43608</v>
      </c>
      <c r="E225" s="3">
        <v>2</v>
      </c>
      <c r="H225">
        <v>197.39022</v>
      </c>
      <c r="I225" s="4">
        <v>4</v>
      </c>
      <c r="P225">
        <v>3</v>
      </c>
      <c r="Q225" t="str">
        <f>CONCATENATE(C225,E225,G225,I225)</f>
        <v>124</v>
      </c>
    </row>
    <row r="226" spans="1:17" x14ac:dyDescent="0.25">
      <c r="A226">
        <v>249</v>
      </c>
      <c r="B226">
        <v>187.259826</v>
      </c>
      <c r="C226" s="2">
        <v>1</v>
      </c>
      <c r="D226">
        <v>181.43608</v>
      </c>
      <c r="E226" s="3">
        <v>2</v>
      </c>
      <c r="H226">
        <v>197.39022</v>
      </c>
      <c r="I226" s="4">
        <v>4</v>
      </c>
      <c r="P226">
        <v>3</v>
      </c>
      <c r="Q226" t="str">
        <f>CONCATENATE(C226,E226,G226,I226)</f>
        <v>124</v>
      </c>
    </row>
    <row r="227" spans="1:17" x14ac:dyDescent="0.25">
      <c r="A227">
        <v>250</v>
      </c>
      <c r="B227">
        <v>187.259826</v>
      </c>
      <c r="C227" s="2">
        <v>1</v>
      </c>
      <c r="D227">
        <v>181.43608</v>
      </c>
      <c r="E227" s="3">
        <v>2</v>
      </c>
      <c r="H227">
        <v>197.39022</v>
      </c>
      <c r="I227" s="4">
        <v>4</v>
      </c>
      <c r="P227">
        <v>3</v>
      </c>
      <c r="Q227" t="str">
        <f>CONCATENATE(C227,E227,G227,I227)</f>
        <v>124</v>
      </c>
    </row>
    <row r="228" spans="1:17" x14ac:dyDescent="0.25">
      <c r="A228">
        <v>251</v>
      </c>
      <c r="B228">
        <v>187.259826</v>
      </c>
      <c r="C228" s="2">
        <v>1</v>
      </c>
      <c r="D228">
        <v>181.43608</v>
      </c>
      <c r="E228" s="3">
        <v>2</v>
      </c>
      <c r="H228">
        <v>197.39022</v>
      </c>
      <c r="I228" s="4">
        <v>4</v>
      </c>
      <c r="P228">
        <v>3</v>
      </c>
      <c r="Q228" t="str">
        <f>CONCATENATE(C228,E228,G228,I228)</f>
        <v>124</v>
      </c>
    </row>
    <row r="229" spans="1:17" x14ac:dyDescent="0.25">
      <c r="A229">
        <v>252</v>
      </c>
      <c r="B229">
        <v>187.28659400000001</v>
      </c>
      <c r="C229" s="2">
        <v>1</v>
      </c>
      <c r="D229">
        <v>181.43608</v>
      </c>
      <c r="E229" s="3">
        <v>2</v>
      </c>
      <c r="H229">
        <v>197.39022</v>
      </c>
      <c r="I229" s="4">
        <v>4</v>
      </c>
      <c r="P229">
        <v>3</v>
      </c>
      <c r="Q229" t="str">
        <f>CONCATENATE(C229,E229,G229,I229)</f>
        <v>124</v>
      </c>
    </row>
    <row r="230" spans="1:17" x14ac:dyDescent="0.25">
      <c r="A230">
        <v>253</v>
      </c>
      <c r="D230">
        <v>181.43608</v>
      </c>
      <c r="E230" s="3">
        <v>2</v>
      </c>
      <c r="H230">
        <v>197.39022</v>
      </c>
      <c r="I230" s="4">
        <v>4</v>
      </c>
      <c r="P230">
        <v>2</v>
      </c>
      <c r="Q230" t="str">
        <f>CONCATENATE(C230,E230,G230,I230)</f>
        <v>24</v>
      </c>
    </row>
    <row r="231" spans="1:17" x14ac:dyDescent="0.25">
      <c r="A231">
        <v>254</v>
      </c>
      <c r="D231">
        <v>181.43608</v>
      </c>
      <c r="E231" s="3">
        <v>2</v>
      </c>
      <c r="H231">
        <v>197.39022</v>
      </c>
      <c r="I231" s="4">
        <v>4</v>
      </c>
      <c r="P231">
        <v>2</v>
      </c>
      <c r="Q231" t="str">
        <f>CONCATENATE(C231,E231,G231,I231)</f>
        <v>24</v>
      </c>
    </row>
    <row r="232" spans="1:17" x14ac:dyDescent="0.25">
      <c r="A232">
        <v>255</v>
      </c>
      <c r="D232">
        <v>181.43608</v>
      </c>
      <c r="E232" s="3">
        <v>2</v>
      </c>
      <c r="H232">
        <v>197.39022</v>
      </c>
      <c r="I232" s="4">
        <v>4</v>
      </c>
      <c r="P232">
        <v>2</v>
      </c>
      <c r="Q232" t="str">
        <f>CONCATENATE(C232,E232,G232,I232)</f>
        <v>24</v>
      </c>
    </row>
    <row r="233" spans="1:17" x14ac:dyDescent="0.25">
      <c r="A233">
        <v>256</v>
      </c>
      <c r="D233">
        <v>181.43608</v>
      </c>
      <c r="E233" s="3">
        <v>2</v>
      </c>
      <c r="H233">
        <v>197.39022</v>
      </c>
      <c r="I233" s="4">
        <v>4</v>
      </c>
      <c r="P233">
        <v>2</v>
      </c>
      <c r="Q233" t="str">
        <f>CONCATENATE(C233,E233,G233,I233)</f>
        <v>24</v>
      </c>
    </row>
    <row r="234" spans="1:17" x14ac:dyDescent="0.25">
      <c r="A234">
        <v>257</v>
      </c>
      <c r="D234">
        <v>181.43608</v>
      </c>
      <c r="E234" s="3">
        <v>2</v>
      </c>
      <c r="H234">
        <v>197.39022</v>
      </c>
      <c r="I234" s="4">
        <v>4</v>
      </c>
      <c r="P234">
        <v>2</v>
      </c>
      <c r="Q234" t="str">
        <f>CONCATENATE(C234,E234,G234,I234)</f>
        <v>24</v>
      </c>
    </row>
    <row r="235" spans="1:17" x14ac:dyDescent="0.25">
      <c r="A235">
        <v>258</v>
      </c>
      <c r="D235">
        <v>181.43608</v>
      </c>
      <c r="E235" s="3">
        <v>2</v>
      </c>
      <c r="H235">
        <v>197.39022</v>
      </c>
      <c r="I235" s="4">
        <v>4</v>
      </c>
      <c r="P235">
        <v>2</v>
      </c>
      <c r="Q235" t="str">
        <f>CONCATENATE(C235,E235,G235,I235)</f>
        <v>24</v>
      </c>
    </row>
    <row r="236" spans="1:17" x14ac:dyDescent="0.25">
      <c r="A236">
        <v>259</v>
      </c>
      <c r="D236">
        <v>181.43608</v>
      </c>
      <c r="E236" s="3">
        <v>2</v>
      </c>
      <c r="H236">
        <v>197.39022</v>
      </c>
      <c r="I236" s="4">
        <v>4</v>
      </c>
      <c r="P236">
        <v>2</v>
      </c>
      <c r="Q236" t="str">
        <f>CONCATENATE(C236,E236,G236,I236)</f>
        <v>24</v>
      </c>
    </row>
    <row r="237" spans="1:17" x14ac:dyDescent="0.25">
      <c r="A237">
        <v>260</v>
      </c>
      <c r="D237">
        <v>181.43608</v>
      </c>
      <c r="E237" s="3">
        <v>2</v>
      </c>
      <c r="H237">
        <v>197.39022</v>
      </c>
      <c r="I237" s="4">
        <v>4</v>
      </c>
      <c r="P237">
        <v>2</v>
      </c>
      <c r="Q237" t="str">
        <f>CONCATENATE(C237,E237,G237,I237)</f>
        <v>24</v>
      </c>
    </row>
    <row r="238" spans="1:17" x14ac:dyDescent="0.25">
      <c r="A238">
        <v>261</v>
      </c>
      <c r="D238">
        <v>181.43608</v>
      </c>
      <c r="E238" s="3">
        <v>2</v>
      </c>
      <c r="G238" s="5" t="s">
        <v>234</v>
      </c>
      <c r="H238">
        <v>197.39022</v>
      </c>
      <c r="I238" s="4">
        <v>4</v>
      </c>
      <c r="L238">
        <v>189.45183500000002</v>
      </c>
      <c r="M238">
        <v>261</v>
      </c>
      <c r="P238">
        <v>3</v>
      </c>
      <c r="Q238" t="str">
        <f>CONCATENATE(C238,E238,G238,I238)</f>
        <v>23D4</v>
      </c>
    </row>
    <row r="239" spans="1:17" x14ac:dyDescent="0.25">
      <c r="A239">
        <v>262</v>
      </c>
      <c r="D239">
        <v>181.43608</v>
      </c>
      <c r="E239" s="3">
        <v>2</v>
      </c>
      <c r="G239" s="5" t="s">
        <v>234</v>
      </c>
      <c r="H239">
        <v>197.39022</v>
      </c>
      <c r="I239" s="4">
        <v>4</v>
      </c>
      <c r="L239">
        <v>189.51102399999999</v>
      </c>
      <c r="P239">
        <v>3</v>
      </c>
      <c r="Q239" t="str">
        <f>CONCATENATE(C239,E239,G239,I239)</f>
        <v>23D4</v>
      </c>
    </row>
    <row r="240" spans="1:17" x14ac:dyDescent="0.25">
      <c r="A240">
        <v>263</v>
      </c>
      <c r="D240">
        <v>181.43608</v>
      </c>
      <c r="E240" s="3">
        <v>2</v>
      </c>
      <c r="G240" s="5" t="s">
        <v>234</v>
      </c>
      <c r="H240">
        <v>197.39022</v>
      </c>
      <c r="I240" s="4">
        <v>4</v>
      </c>
      <c r="L240">
        <v>189.51102399999999</v>
      </c>
      <c r="P240">
        <v>3</v>
      </c>
      <c r="Q240" t="str">
        <f>CONCATENATE(C240,E240,G240,I240)</f>
        <v>23D4</v>
      </c>
    </row>
    <row r="241" spans="1:17" x14ac:dyDescent="0.25">
      <c r="A241">
        <v>264</v>
      </c>
      <c r="B241">
        <v>174.60324800000001</v>
      </c>
      <c r="C241" s="2">
        <v>1</v>
      </c>
      <c r="D241">
        <v>181.43608</v>
      </c>
      <c r="E241" s="3">
        <v>2</v>
      </c>
      <c r="G241" s="5" t="s">
        <v>234</v>
      </c>
      <c r="H241">
        <v>197.39022</v>
      </c>
      <c r="I241" s="4">
        <v>4</v>
      </c>
      <c r="L241">
        <v>189.51102399999999</v>
      </c>
      <c r="P241">
        <v>4</v>
      </c>
      <c r="Q241" t="str">
        <f>CONCATENATE(C241,E241,G241,I241)</f>
        <v>123D4</v>
      </c>
    </row>
    <row r="242" spans="1:17" x14ac:dyDescent="0.25">
      <c r="A242">
        <v>265</v>
      </c>
      <c r="B242">
        <v>174.63355200000001</v>
      </c>
      <c r="C242" s="2">
        <v>1</v>
      </c>
      <c r="D242">
        <v>181.43608</v>
      </c>
      <c r="E242" s="3">
        <v>2</v>
      </c>
      <c r="G242" s="5" t="s">
        <v>234</v>
      </c>
      <c r="H242">
        <v>197.51602099999999</v>
      </c>
      <c r="I242" s="4">
        <v>4</v>
      </c>
      <c r="L242">
        <v>189.51102399999999</v>
      </c>
      <c r="P242">
        <v>4</v>
      </c>
      <c r="Q242" t="str">
        <f>CONCATENATE(C242,E242,G242,I242)</f>
        <v>123D4</v>
      </c>
    </row>
    <row r="243" spans="1:17" x14ac:dyDescent="0.25">
      <c r="A243">
        <v>266</v>
      </c>
      <c r="B243">
        <v>174.63355200000001</v>
      </c>
      <c r="C243" s="2">
        <v>1</v>
      </c>
      <c r="D243">
        <v>181.43608</v>
      </c>
      <c r="E243" s="3">
        <v>2</v>
      </c>
      <c r="G243" s="5" t="s">
        <v>234</v>
      </c>
      <c r="L243">
        <v>189.51102399999999</v>
      </c>
      <c r="P243">
        <v>3</v>
      </c>
      <c r="Q243" t="str">
        <f>CONCATENATE(C243,E243,G243,I243)</f>
        <v>123D</v>
      </c>
    </row>
    <row r="244" spans="1:17" x14ac:dyDescent="0.25">
      <c r="A244">
        <v>267</v>
      </c>
      <c r="B244">
        <v>174.63355200000001</v>
      </c>
      <c r="C244" s="2">
        <v>1</v>
      </c>
      <c r="D244">
        <v>181.434924</v>
      </c>
      <c r="E244" s="3">
        <v>2</v>
      </c>
      <c r="G244" s="5" t="s">
        <v>234</v>
      </c>
      <c r="L244">
        <v>189.51102399999999</v>
      </c>
      <c r="P244">
        <v>3</v>
      </c>
      <c r="Q244" t="str">
        <f>CONCATENATE(C244,E244,G244,I244)</f>
        <v>123D</v>
      </c>
    </row>
    <row r="245" spans="1:17" x14ac:dyDescent="0.25">
      <c r="A245">
        <v>268</v>
      </c>
      <c r="B245">
        <v>174.63355200000001</v>
      </c>
      <c r="C245" s="2">
        <v>1</v>
      </c>
      <c r="D245">
        <v>181.434924</v>
      </c>
      <c r="E245" s="3">
        <v>2</v>
      </c>
      <c r="G245" s="5" t="s">
        <v>234</v>
      </c>
      <c r="L245">
        <v>189.51102399999999</v>
      </c>
      <c r="P245">
        <v>3</v>
      </c>
      <c r="Q245" t="str">
        <f>CONCATENATE(C245,E245,G245,I245)</f>
        <v>123D</v>
      </c>
    </row>
    <row r="246" spans="1:17" x14ac:dyDescent="0.25">
      <c r="A246">
        <v>269</v>
      </c>
      <c r="B246">
        <v>174.63355200000001</v>
      </c>
      <c r="C246" s="2">
        <v>1</v>
      </c>
      <c r="G246" s="5" t="s">
        <v>234</v>
      </c>
      <c r="L246">
        <v>189.51102399999999</v>
      </c>
      <c r="P246">
        <v>2</v>
      </c>
      <c r="Q246" t="str">
        <f>CONCATENATE(C246,E246,G246,I246)</f>
        <v>13D</v>
      </c>
    </row>
    <row r="247" spans="1:17" x14ac:dyDescent="0.25">
      <c r="A247">
        <v>270</v>
      </c>
      <c r="B247">
        <v>174.63355200000001</v>
      </c>
      <c r="C247" s="2">
        <v>1</v>
      </c>
      <c r="G247" s="5" t="s">
        <v>234</v>
      </c>
      <c r="L247">
        <v>189.51102399999999</v>
      </c>
      <c r="P247">
        <v>2</v>
      </c>
      <c r="Q247" t="str">
        <f>CONCATENATE(C247,E247,G247,I247)</f>
        <v>13D</v>
      </c>
    </row>
    <row r="248" spans="1:17" x14ac:dyDescent="0.25">
      <c r="A248">
        <v>271</v>
      </c>
      <c r="B248">
        <v>174.63355200000001</v>
      </c>
      <c r="C248" s="2">
        <v>1</v>
      </c>
      <c r="G248" s="5" t="s">
        <v>234</v>
      </c>
      <c r="L248">
        <v>189.51102399999999</v>
      </c>
      <c r="P248">
        <v>2</v>
      </c>
      <c r="Q248" t="str">
        <f>CONCATENATE(C248,E248,G248,I248)</f>
        <v>13D</v>
      </c>
    </row>
    <row r="249" spans="1:17" x14ac:dyDescent="0.25">
      <c r="A249">
        <v>272</v>
      </c>
      <c r="B249">
        <v>174.63355200000001</v>
      </c>
      <c r="C249" s="2">
        <v>1</v>
      </c>
      <c r="G249" s="5" t="s">
        <v>234</v>
      </c>
      <c r="L249">
        <v>189.51102399999999</v>
      </c>
      <c r="P249">
        <v>2</v>
      </c>
      <c r="Q249" t="str">
        <f>CONCATENATE(C249,E249,G249,I249)</f>
        <v>13D</v>
      </c>
    </row>
    <row r="250" spans="1:17" x14ac:dyDescent="0.25">
      <c r="A250">
        <v>273</v>
      </c>
      <c r="B250">
        <v>174.63355200000001</v>
      </c>
      <c r="C250" s="2">
        <v>1</v>
      </c>
      <c r="G250" s="5" t="s">
        <v>234</v>
      </c>
      <c r="L250">
        <v>189.51102399999999</v>
      </c>
      <c r="P250">
        <v>2</v>
      </c>
      <c r="Q250" t="str">
        <f>CONCATENATE(C250,E250,G250,I250)</f>
        <v>13D</v>
      </c>
    </row>
    <row r="251" spans="1:17" x14ac:dyDescent="0.25">
      <c r="A251">
        <v>274</v>
      </c>
      <c r="B251">
        <v>174.63355200000001</v>
      </c>
      <c r="C251" s="2">
        <v>1</v>
      </c>
      <c r="G251" s="5" t="s">
        <v>234</v>
      </c>
      <c r="L251">
        <v>189.51102399999999</v>
      </c>
      <c r="P251">
        <v>2</v>
      </c>
      <c r="Q251" t="str">
        <f>CONCATENATE(C251,E251,G251,I251)</f>
        <v>13D</v>
      </c>
    </row>
    <row r="252" spans="1:17" x14ac:dyDescent="0.25">
      <c r="A252">
        <v>275</v>
      </c>
      <c r="B252">
        <v>174.63355200000001</v>
      </c>
      <c r="C252" s="2">
        <v>1</v>
      </c>
      <c r="G252" s="5" t="s">
        <v>234</v>
      </c>
      <c r="L252">
        <v>189.51102399999999</v>
      </c>
      <c r="P252">
        <v>2</v>
      </c>
      <c r="Q252" t="str">
        <f>CONCATENATE(C252,E252,G252,I252)</f>
        <v>13D</v>
      </c>
    </row>
    <row r="253" spans="1:17" x14ac:dyDescent="0.25">
      <c r="A253">
        <v>276</v>
      </c>
      <c r="B253">
        <v>174.63355200000001</v>
      </c>
      <c r="C253" s="2">
        <v>1</v>
      </c>
      <c r="G253" s="5" t="s">
        <v>234</v>
      </c>
      <c r="L253">
        <v>189.51102399999999</v>
      </c>
      <c r="P253">
        <v>2</v>
      </c>
      <c r="Q253" t="str">
        <f>CONCATENATE(C253,E253,G253,I253)</f>
        <v>13D</v>
      </c>
    </row>
    <row r="254" spans="1:17" x14ac:dyDescent="0.25">
      <c r="A254">
        <v>277</v>
      </c>
      <c r="B254">
        <v>174.63355200000001</v>
      </c>
      <c r="C254" s="2">
        <v>1</v>
      </c>
      <c r="G254" s="5" t="s">
        <v>234</v>
      </c>
      <c r="L254">
        <v>189.51102399999999</v>
      </c>
      <c r="P254">
        <v>2</v>
      </c>
      <c r="Q254" t="str">
        <f>CONCATENATE(C254,E254,G254,I254)</f>
        <v>13D</v>
      </c>
    </row>
    <row r="255" spans="1:17" x14ac:dyDescent="0.25">
      <c r="A255">
        <v>278</v>
      </c>
      <c r="B255">
        <v>174.63355200000001</v>
      </c>
      <c r="C255" s="2">
        <v>1</v>
      </c>
      <c r="G255" s="5" t="s">
        <v>234</v>
      </c>
      <c r="L255">
        <v>189.51102399999999</v>
      </c>
      <c r="P255">
        <v>2</v>
      </c>
      <c r="Q255" t="str">
        <f>CONCATENATE(C255,E255,G255,I255)</f>
        <v>13D</v>
      </c>
    </row>
    <row r="256" spans="1:17" x14ac:dyDescent="0.25">
      <c r="A256">
        <v>279</v>
      </c>
      <c r="B256">
        <v>174.63355200000001</v>
      </c>
      <c r="C256" s="2">
        <v>1</v>
      </c>
      <c r="G256" s="5" t="s">
        <v>234</v>
      </c>
      <c r="H256">
        <v>182.45875799999999</v>
      </c>
      <c r="I256" s="4">
        <v>4</v>
      </c>
      <c r="L256">
        <v>189.51102399999999</v>
      </c>
      <c r="P256">
        <v>3</v>
      </c>
      <c r="Q256" t="str">
        <f>CONCATENATE(C256,E256,G256,I256)</f>
        <v>13D4</v>
      </c>
    </row>
    <row r="257" spans="1:17" x14ac:dyDescent="0.25">
      <c r="A257">
        <v>280</v>
      </c>
      <c r="B257">
        <v>174.63355200000001</v>
      </c>
      <c r="C257" s="2">
        <v>1</v>
      </c>
      <c r="D257">
        <v>169.58072800000002</v>
      </c>
      <c r="E257" s="3">
        <v>2</v>
      </c>
      <c r="G257" s="5" t="s">
        <v>234</v>
      </c>
      <c r="H257">
        <v>182.36593500000001</v>
      </c>
      <c r="I257" s="4">
        <v>4</v>
      </c>
      <c r="L257">
        <v>189.51102399999999</v>
      </c>
      <c r="P257">
        <v>4</v>
      </c>
      <c r="Q257" t="str">
        <f>CONCATENATE(C257,E257,G257,I257)</f>
        <v>123D4</v>
      </c>
    </row>
    <row r="258" spans="1:17" x14ac:dyDescent="0.25">
      <c r="A258">
        <v>281</v>
      </c>
      <c r="B258">
        <v>174.63355200000001</v>
      </c>
      <c r="C258" s="2">
        <v>1</v>
      </c>
      <c r="D258">
        <v>169.59279700000002</v>
      </c>
      <c r="E258" s="3">
        <v>2</v>
      </c>
      <c r="G258" s="5" t="s">
        <v>234</v>
      </c>
      <c r="H258">
        <v>182.36593500000001</v>
      </c>
      <c r="I258" s="4">
        <v>4</v>
      </c>
      <c r="L258">
        <v>189.51102399999999</v>
      </c>
      <c r="P258">
        <v>4</v>
      </c>
      <c r="Q258" t="str">
        <f>CONCATENATE(C258,E258,G258,I258)</f>
        <v>123D4</v>
      </c>
    </row>
    <row r="259" spans="1:17" x14ac:dyDescent="0.25">
      <c r="A259">
        <v>282</v>
      </c>
      <c r="B259">
        <v>174.63355200000001</v>
      </c>
      <c r="C259" s="2">
        <v>1</v>
      </c>
      <c r="D259">
        <v>169.59279700000002</v>
      </c>
      <c r="E259" s="3">
        <v>2</v>
      </c>
      <c r="G259" s="5" t="s">
        <v>234</v>
      </c>
      <c r="H259">
        <v>182.36593500000001</v>
      </c>
      <c r="I259" s="4">
        <v>4</v>
      </c>
      <c r="L259">
        <v>189.51102399999999</v>
      </c>
      <c r="P259">
        <v>4</v>
      </c>
      <c r="Q259" t="str">
        <f>CONCATENATE(C259,E259,G259,I259)</f>
        <v>123D4</v>
      </c>
    </row>
    <row r="260" spans="1:17" x14ac:dyDescent="0.25">
      <c r="A260">
        <v>283</v>
      </c>
      <c r="B260">
        <v>174.63355200000001</v>
      </c>
      <c r="C260" s="2">
        <v>1</v>
      </c>
      <c r="D260">
        <v>169.59279700000002</v>
      </c>
      <c r="E260" s="3">
        <v>2</v>
      </c>
      <c r="G260" s="5" t="s">
        <v>234</v>
      </c>
      <c r="H260">
        <v>182.36593500000001</v>
      </c>
      <c r="I260" s="4">
        <v>4</v>
      </c>
      <c r="L260">
        <v>189.51102399999999</v>
      </c>
      <c r="P260">
        <v>4</v>
      </c>
      <c r="Q260" t="str">
        <f>CONCATENATE(C260,E260,G260,I260)</f>
        <v>123D4</v>
      </c>
    </row>
    <row r="261" spans="1:17" x14ac:dyDescent="0.25">
      <c r="A261">
        <v>284</v>
      </c>
      <c r="B261">
        <v>174.63355200000001</v>
      </c>
      <c r="C261" s="2">
        <v>1</v>
      </c>
      <c r="D261">
        <v>169.59279700000002</v>
      </c>
      <c r="E261" s="3">
        <v>2</v>
      </c>
      <c r="G261" s="5" t="s">
        <v>234</v>
      </c>
      <c r="H261">
        <v>182.36593500000001</v>
      </c>
      <c r="I261" s="4">
        <v>4</v>
      </c>
      <c r="L261">
        <v>189.45183500000002</v>
      </c>
      <c r="M261">
        <v>284</v>
      </c>
      <c r="P261">
        <v>4</v>
      </c>
      <c r="Q261" t="str">
        <f>CONCATENATE(C261,E261,G261,I261)</f>
        <v>123D4</v>
      </c>
    </row>
    <row r="262" spans="1:17" x14ac:dyDescent="0.25">
      <c r="A262">
        <v>285</v>
      </c>
      <c r="B262">
        <v>174.63355200000001</v>
      </c>
      <c r="C262" s="2">
        <v>1</v>
      </c>
      <c r="D262">
        <v>169.59279700000002</v>
      </c>
      <c r="E262" s="3">
        <v>2</v>
      </c>
      <c r="H262">
        <v>182.36593500000001</v>
      </c>
      <c r="I262" s="4">
        <v>4</v>
      </c>
      <c r="P262">
        <v>3</v>
      </c>
      <c r="Q262" t="str">
        <f>CONCATENATE(C262,E262,G262,I262)</f>
        <v>124</v>
      </c>
    </row>
    <row r="263" spans="1:17" x14ac:dyDescent="0.25">
      <c r="A263">
        <v>286</v>
      </c>
      <c r="B263">
        <v>174.63355200000001</v>
      </c>
      <c r="C263" s="2">
        <v>1</v>
      </c>
      <c r="D263">
        <v>169.59279700000002</v>
      </c>
      <c r="E263" s="3">
        <v>2</v>
      </c>
      <c r="H263">
        <v>182.36593500000001</v>
      </c>
      <c r="I263" s="4">
        <v>4</v>
      </c>
      <c r="P263">
        <v>3</v>
      </c>
      <c r="Q263" t="str">
        <f>CONCATENATE(C263,E263,G263,I263)</f>
        <v>124</v>
      </c>
    </row>
    <row r="264" spans="1:17" x14ac:dyDescent="0.25">
      <c r="A264">
        <v>287</v>
      </c>
      <c r="B264">
        <v>174.63355200000001</v>
      </c>
      <c r="C264" s="2">
        <v>1</v>
      </c>
      <c r="D264">
        <v>169.59279700000002</v>
      </c>
      <c r="E264" s="3">
        <v>2</v>
      </c>
      <c r="H264">
        <v>182.36593500000001</v>
      </c>
      <c r="I264" s="4">
        <v>4</v>
      </c>
      <c r="P264">
        <v>3</v>
      </c>
      <c r="Q264" t="str">
        <f>CONCATENATE(C264,E264,G264,I264)</f>
        <v>124</v>
      </c>
    </row>
    <row r="265" spans="1:17" x14ac:dyDescent="0.25">
      <c r="A265">
        <v>288</v>
      </c>
      <c r="B265">
        <v>174.60324800000001</v>
      </c>
      <c r="C265" s="2">
        <v>1</v>
      </c>
      <c r="D265">
        <v>169.59279700000002</v>
      </c>
      <c r="E265" s="3">
        <v>2</v>
      </c>
      <c r="H265">
        <v>182.36593500000001</v>
      </c>
      <c r="I265" s="4">
        <v>4</v>
      </c>
      <c r="P265">
        <v>3</v>
      </c>
      <c r="Q265" t="str">
        <f>CONCATENATE(C265,E265,G265,I265)</f>
        <v>124</v>
      </c>
    </row>
    <row r="266" spans="1:17" x14ac:dyDescent="0.25">
      <c r="A266">
        <v>289</v>
      </c>
      <c r="D266">
        <v>169.59279700000002</v>
      </c>
      <c r="E266" s="3">
        <v>2</v>
      </c>
      <c r="H266">
        <v>182.36593500000001</v>
      </c>
      <c r="I266" s="4">
        <v>4</v>
      </c>
      <c r="P266">
        <v>2</v>
      </c>
      <c r="Q266" t="str">
        <f>CONCATENATE(C266,E266,G266,I266)</f>
        <v>24</v>
      </c>
    </row>
    <row r="267" spans="1:17" x14ac:dyDescent="0.25">
      <c r="A267">
        <v>290</v>
      </c>
      <c r="D267">
        <v>169.59279700000002</v>
      </c>
      <c r="E267" s="3">
        <v>2</v>
      </c>
      <c r="H267">
        <v>182.36593500000001</v>
      </c>
      <c r="I267" s="4">
        <v>4</v>
      </c>
      <c r="P267">
        <v>2</v>
      </c>
      <c r="Q267" t="str">
        <f>CONCATENATE(C267,E267,G267,I267)</f>
        <v>24</v>
      </c>
    </row>
    <row r="268" spans="1:17" x14ac:dyDescent="0.25">
      <c r="A268">
        <v>291</v>
      </c>
      <c r="D268">
        <v>169.59279700000002</v>
      </c>
      <c r="E268" s="3">
        <v>2</v>
      </c>
      <c r="H268">
        <v>182.36593500000001</v>
      </c>
      <c r="I268" s="4">
        <v>4</v>
      </c>
      <c r="P268">
        <v>2</v>
      </c>
      <c r="Q268" t="str">
        <f>CONCATENATE(C268,E268,G268,I268)</f>
        <v>24</v>
      </c>
    </row>
    <row r="269" spans="1:17" x14ac:dyDescent="0.25">
      <c r="A269">
        <v>292</v>
      </c>
      <c r="D269">
        <v>169.59279700000002</v>
      </c>
      <c r="E269" s="3">
        <v>2</v>
      </c>
      <c r="H269">
        <v>182.36593500000001</v>
      </c>
      <c r="I269" s="4">
        <v>4</v>
      </c>
      <c r="P269">
        <v>2</v>
      </c>
      <c r="Q269" t="str">
        <f>CONCATENATE(C269,E269,G269,I269)</f>
        <v>24</v>
      </c>
    </row>
    <row r="270" spans="1:17" x14ac:dyDescent="0.25">
      <c r="A270">
        <v>293</v>
      </c>
      <c r="D270">
        <v>169.59279700000002</v>
      </c>
      <c r="E270" s="3">
        <v>2</v>
      </c>
      <c r="H270">
        <v>182.36593500000001</v>
      </c>
      <c r="I270" s="4">
        <v>4</v>
      </c>
      <c r="P270">
        <v>2</v>
      </c>
      <c r="Q270" t="str">
        <f>CONCATENATE(C270,E270,G270,I270)</f>
        <v>24</v>
      </c>
    </row>
    <row r="271" spans="1:17" x14ac:dyDescent="0.25">
      <c r="A271">
        <v>294</v>
      </c>
      <c r="D271">
        <v>169.59279700000002</v>
      </c>
      <c r="E271" s="3">
        <v>2</v>
      </c>
      <c r="H271">
        <v>182.36593500000001</v>
      </c>
      <c r="I271" s="4">
        <v>4</v>
      </c>
      <c r="P271">
        <v>2</v>
      </c>
      <c r="Q271" t="str">
        <f>CONCATENATE(C271,E271,G271,I271)</f>
        <v>24</v>
      </c>
    </row>
    <row r="272" spans="1:17" x14ac:dyDescent="0.25">
      <c r="A272">
        <v>295</v>
      </c>
      <c r="D272">
        <v>169.59279700000002</v>
      </c>
      <c r="E272" s="3">
        <v>2</v>
      </c>
      <c r="H272">
        <v>182.36593500000001</v>
      </c>
      <c r="I272" s="4">
        <v>4</v>
      </c>
      <c r="P272">
        <v>2</v>
      </c>
      <c r="Q272" t="str">
        <f>CONCATENATE(C272,E272,G272,I272)</f>
        <v>24</v>
      </c>
    </row>
    <row r="273" spans="1:17" x14ac:dyDescent="0.25">
      <c r="A273">
        <v>296</v>
      </c>
      <c r="D273">
        <v>169.59279700000002</v>
      </c>
      <c r="E273" s="3">
        <v>2</v>
      </c>
      <c r="H273">
        <v>182.36593500000001</v>
      </c>
      <c r="I273" s="4">
        <v>4</v>
      </c>
      <c r="P273">
        <v>2</v>
      </c>
      <c r="Q273" t="str">
        <f>CONCATENATE(C273,E273,G273,I273)</f>
        <v>24</v>
      </c>
    </row>
    <row r="274" spans="1:17" x14ac:dyDescent="0.25">
      <c r="A274">
        <v>297</v>
      </c>
      <c r="D274">
        <v>169.59279700000002</v>
      </c>
      <c r="E274" s="3">
        <v>2</v>
      </c>
      <c r="H274">
        <v>182.36593500000001</v>
      </c>
      <c r="I274" s="4">
        <v>4</v>
      </c>
      <c r="P274">
        <v>2</v>
      </c>
      <c r="Q274" t="str">
        <f>CONCATENATE(C274,E274,G274,I274)</f>
        <v>24</v>
      </c>
    </row>
    <row r="275" spans="1:17" x14ac:dyDescent="0.25">
      <c r="A275">
        <v>298</v>
      </c>
      <c r="B275">
        <v>164.76319599999999</v>
      </c>
      <c r="C275" s="2">
        <v>1</v>
      </c>
      <c r="D275">
        <v>169.59279700000002</v>
      </c>
      <c r="E275" s="3">
        <v>2</v>
      </c>
      <c r="H275">
        <v>182.36593500000001</v>
      </c>
      <c r="I275" s="4">
        <v>4</v>
      </c>
      <c r="P275">
        <v>3</v>
      </c>
      <c r="Q275" t="str">
        <f>CONCATENATE(C275,E275,G275,I275)</f>
        <v>124</v>
      </c>
    </row>
    <row r="276" spans="1:17" x14ac:dyDescent="0.25">
      <c r="A276">
        <v>299</v>
      </c>
      <c r="B276">
        <v>164.649968</v>
      </c>
      <c r="C276" s="2">
        <v>1</v>
      </c>
      <c r="D276">
        <v>169.59279700000002</v>
      </c>
      <c r="E276" s="3">
        <v>2</v>
      </c>
      <c r="H276">
        <v>182.36593500000001</v>
      </c>
      <c r="I276" s="4">
        <v>4</v>
      </c>
      <c r="P276">
        <v>3</v>
      </c>
      <c r="Q276" t="str">
        <f>CONCATENATE(C276,E276,G276,I276)</f>
        <v>124</v>
      </c>
    </row>
    <row r="277" spans="1:17" x14ac:dyDescent="0.25">
      <c r="A277">
        <v>300</v>
      </c>
      <c r="B277">
        <v>164.649968</v>
      </c>
      <c r="C277" s="2">
        <v>1</v>
      </c>
      <c r="D277">
        <v>169.59279700000002</v>
      </c>
      <c r="E277" s="3">
        <v>2</v>
      </c>
      <c r="H277">
        <v>182.36593500000001</v>
      </c>
      <c r="I277" s="4">
        <v>4</v>
      </c>
      <c r="P277">
        <v>3</v>
      </c>
      <c r="Q277" t="str">
        <f>CONCATENATE(C277,E277,G277,I277)</f>
        <v>124</v>
      </c>
    </row>
    <row r="278" spans="1:17" x14ac:dyDescent="0.25">
      <c r="A278">
        <v>301</v>
      </c>
      <c r="B278">
        <v>164.649968</v>
      </c>
      <c r="C278" s="2">
        <v>1</v>
      </c>
      <c r="D278">
        <v>169.59279700000002</v>
      </c>
      <c r="E278" s="3">
        <v>2</v>
      </c>
      <c r="H278">
        <v>182.36593500000001</v>
      </c>
      <c r="I278" s="4">
        <v>4</v>
      </c>
      <c r="P278">
        <v>3</v>
      </c>
      <c r="Q278" t="str">
        <f>CONCATENATE(C278,E278,G278,I278)</f>
        <v>124</v>
      </c>
    </row>
    <row r="279" spans="1:17" x14ac:dyDescent="0.25">
      <c r="A279">
        <v>302</v>
      </c>
      <c r="B279">
        <v>164.649968</v>
      </c>
      <c r="C279" s="2">
        <v>1</v>
      </c>
      <c r="D279">
        <v>169.59279700000002</v>
      </c>
      <c r="E279" s="3">
        <v>2</v>
      </c>
      <c r="G279" s="5" t="s">
        <v>234</v>
      </c>
      <c r="H279">
        <v>182.36593500000001</v>
      </c>
      <c r="I279" s="4">
        <v>4</v>
      </c>
      <c r="L279">
        <v>175.992572</v>
      </c>
      <c r="M279">
        <v>302</v>
      </c>
      <c r="P279">
        <v>4</v>
      </c>
      <c r="Q279" t="str">
        <f>CONCATENATE(C279,E279,G279,I279)</f>
        <v>123D4</v>
      </c>
    </row>
    <row r="280" spans="1:17" x14ac:dyDescent="0.25">
      <c r="A280">
        <v>303</v>
      </c>
      <c r="B280">
        <v>164.649968</v>
      </c>
      <c r="C280" s="2">
        <v>1</v>
      </c>
      <c r="D280">
        <v>169.59279700000002</v>
      </c>
      <c r="E280" s="3">
        <v>2</v>
      </c>
      <c r="G280" s="5" t="s">
        <v>234</v>
      </c>
      <c r="H280">
        <v>182.36593500000001</v>
      </c>
      <c r="I280" s="4">
        <v>4</v>
      </c>
      <c r="L280">
        <v>175.95489800000001</v>
      </c>
      <c r="P280">
        <v>4</v>
      </c>
      <c r="Q280" t="str">
        <f>CONCATENATE(C280,E280,G280,I280)</f>
        <v>123D4</v>
      </c>
    </row>
    <row r="281" spans="1:17" x14ac:dyDescent="0.25">
      <c r="A281">
        <v>304</v>
      </c>
      <c r="B281">
        <v>164.649968</v>
      </c>
      <c r="C281" s="2">
        <v>1</v>
      </c>
      <c r="D281">
        <v>169.58072800000002</v>
      </c>
      <c r="E281" s="3">
        <v>2</v>
      </c>
      <c r="G281" s="5" t="s">
        <v>234</v>
      </c>
      <c r="H281">
        <v>182.36593500000001</v>
      </c>
      <c r="I281" s="4">
        <v>4</v>
      </c>
      <c r="L281">
        <v>175.95489800000001</v>
      </c>
      <c r="P281">
        <v>4</v>
      </c>
      <c r="Q281" t="str">
        <f>CONCATENATE(C281,E281,G281,I281)</f>
        <v>123D4</v>
      </c>
    </row>
    <row r="282" spans="1:17" x14ac:dyDescent="0.25">
      <c r="A282">
        <v>305</v>
      </c>
      <c r="B282">
        <v>164.649968</v>
      </c>
      <c r="C282" s="2">
        <v>1</v>
      </c>
      <c r="G282" s="5" t="s">
        <v>234</v>
      </c>
      <c r="H282">
        <v>182.36593500000001</v>
      </c>
      <c r="I282" s="4">
        <v>4</v>
      </c>
      <c r="L282">
        <v>175.95489800000001</v>
      </c>
      <c r="P282">
        <v>3</v>
      </c>
      <c r="Q282" t="str">
        <f>CONCATENATE(C282,E282,G282,I282)</f>
        <v>13D4</v>
      </c>
    </row>
    <row r="283" spans="1:17" x14ac:dyDescent="0.25">
      <c r="A283">
        <v>306</v>
      </c>
      <c r="B283">
        <v>164.649968</v>
      </c>
      <c r="C283" s="2">
        <v>1</v>
      </c>
      <c r="G283" s="5" t="s">
        <v>234</v>
      </c>
      <c r="H283">
        <v>182.36593500000001</v>
      </c>
      <c r="I283" s="4">
        <v>4</v>
      </c>
      <c r="L283">
        <v>175.95489800000001</v>
      </c>
      <c r="P283">
        <v>3</v>
      </c>
      <c r="Q283" t="str">
        <f>CONCATENATE(C283,E283,G283,I283)</f>
        <v>13D4</v>
      </c>
    </row>
    <row r="284" spans="1:17" x14ac:dyDescent="0.25">
      <c r="A284">
        <v>307</v>
      </c>
      <c r="B284">
        <v>164.649968</v>
      </c>
      <c r="C284" s="2">
        <v>1</v>
      </c>
      <c r="G284" s="5" t="s">
        <v>234</v>
      </c>
      <c r="H284">
        <v>182.36593500000001</v>
      </c>
      <c r="I284" s="4">
        <v>4</v>
      </c>
      <c r="L284">
        <v>175.95489800000001</v>
      </c>
      <c r="P284">
        <v>3</v>
      </c>
      <c r="Q284" t="str">
        <f>CONCATENATE(C284,E284,G284,I284)</f>
        <v>13D4</v>
      </c>
    </row>
    <row r="285" spans="1:17" x14ac:dyDescent="0.25">
      <c r="A285">
        <v>308</v>
      </c>
      <c r="B285">
        <v>164.649968</v>
      </c>
      <c r="C285" s="2">
        <v>1</v>
      </c>
      <c r="G285" s="5" t="s">
        <v>234</v>
      </c>
      <c r="H285">
        <v>182.36593500000001</v>
      </c>
      <c r="I285" s="4">
        <v>4</v>
      </c>
      <c r="L285">
        <v>175.95489800000001</v>
      </c>
      <c r="P285">
        <v>3</v>
      </c>
      <c r="Q285" t="str">
        <f>CONCATENATE(C285,E285,G285,I285)</f>
        <v>13D4</v>
      </c>
    </row>
    <row r="286" spans="1:17" x14ac:dyDescent="0.25">
      <c r="A286">
        <v>309</v>
      </c>
      <c r="B286">
        <v>164.649968</v>
      </c>
      <c r="C286" s="2">
        <v>1</v>
      </c>
      <c r="G286" s="5" t="s">
        <v>234</v>
      </c>
      <c r="H286">
        <v>182.36593500000001</v>
      </c>
      <c r="I286" s="4">
        <v>4</v>
      </c>
      <c r="L286">
        <v>175.95489800000001</v>
      </c>
      <c r="P286">
        <v>3</v>
      </c>
      <c r="Q286" t="str">
        <f>CONCATENATE(C286,E286,G286,I286)</f>
        <v>13D4</v>
      </c>
    </row>
    <row r="287" spans="1:17" x14ac:dyDescent="0.25">
      <c r="A287">
        <v>310</v>
      </c>
      <c r="B287">
        <v>164.649968</v>
      </c>
      <c r="C287" s="2">
        <v>1</v>
      </c>
      <c r="G287" s="5" t="s">
        <v>234</v>
      </c>
      <c r="H287">
        <v>182.36593500000001</v>
      </c>
      <c r="I287" s="4">
        <v>4</v>
      </c>
      <c r="L287">
        <v>175.95489800000001</v>
      </c>
      <c r="P287">
        <v>3</v>
      </c>
      <c r="Q287" t="str">
        <f>CONCATENATE(C287,E287,G287,I287)</f>
        <v>13D4</v>
      </c>
    </row>
    <row r="288" spans="1:17" x14ac:dyDescent="0.25">
      <c r="A288">
        <v>311</v>
      </c>
      <c r="B288">
        <v>164.649968</v>
      </c>
      <c r="C288" s="2">
        <v>1</v>
      </c>
      <c r="G288" s="5" t="s">
        <v>234</v>
      </c>
      <c r="H288">
        <v>182.45875799999999</v>
      </c>
      <c r="I288" s="4">
        <v>4</v>
      </c>
      <c r="L288">
        <v>175.95489800000001</v>
      </c>
      <c r="P288">
        <v>3</v>
      </c>
      <c r="Q288" t="str">
        <f>CONCATENATE(C288,E288,G288,I288)</f>
        <v>13D4</v>
      </c>
    </row>
    <row r="289" spans="1:17" x14ac:dyDescent="0.25">
      <c r="A289">
        <v>312</v>
      </c>
      <c r="B289">
        <v>164.649968</v>
      </c>
      <c r="C289" s="2">
        <v>1</v>
      </c>
      <c r="G289" s="5" t="s">
        <v>234</v>
      </c>
      <c r="L289">
        <v>175.95489800000001</v>
      </c>
      <c r="P289">
        <v>2</v>
      </c>
      <c r="Q289" t="str">
        <f>CONCATENATE(C289,E289,G289,I289)</f>
        <v>13D</v>
      </c>
    </row>
    <row r="290" spans="1:17" x14ac:dyDescent="0.25">
      <c r="A290">
        <v>313</v>
      </c>
      <c r="B290">
        <v>164.649968</v>
      </c>
      <c r="C290" s="2">
        <v>1</v>
      </c>
      <c r="G290" s="5" t="s">
        <v>234</v>
      </c>
      <c r="L290">
        <v>175.95489800000001</v>
      </c>
      <c r="P290">
        <v>2</v>
      </c>
      <c r="Q290" t="str">
        <f>CONCATENATE(C290,E290,G290,I290)</f>
        <v>13D</v>
      </c>
    </row>
    <row r="291" spans="1:17" x14ac:dyDescent="0.25">
      <c r="A291">
        <v>314</v>
      </c>
      <c r="B291">
        <v>164.649968</v>
      </c>
      <c r="C291" s="2">
        <v>1</v>
      </c>
      <c r="G291" s="5" t="s">
        <v>234</v>
      </c>
      <c r="L291">
        <v>175.95489800000001</v>
      </c>
      <c r="P291">
        <v>2</v>
      </c>
      <c r="Q291" t="str">
        <f>CONCATENATE(C291,E291,G291,I291)</f>
        <v>13D</v>
      </c>
    </row>
    <row r="292" spans="1:17" x14ac:dyDescent="0.25">
      <c r="A292">
        <v>315</v>
      </c>
      <c r="B292">
        <v>164.649968</v>
      </c>
      <c r="C292" s="2">
        <v>1</v>
      </c>
      <c r="G292" s="5" t="s">
        <v>234</v>
      </c>
      <c r="L292">
        <v>175.95489800000001</v>
      </c>
      <c r="P292">
        <v>2</v>
      </c>
      <c r="Q292" t="str">
        <f>CONCATENATE(C292,E292,G292,I292)</f>
        <v>13D</v>
      </c>
    </row>
    <row r="293" spans="1:17" x14ac:dyDescent="0.25">
      <c r="A293">
        <v>316</v>
      </c>
      <c r="B293">
        <v>164.649968</v>
      </c>
      <c r="C293" s="2">
        <v>1</v>
      </c>
      <c r="D293">
        <v>160.32821999999999</v>
      </c>
      <c r="E293" s="3">
        <v>2</v>
      </c>
      <c r="G293" s="5" t="s">
        <v>234</v>
      </c>
      <c r="L293">
        <v>175.95489800000001</v>
      </c>
      <c r="P293">
        <v>3</v>
      </c>
      <c r="Q293" t="str">
        <f>CONCATENATE(C293,E293,G293,I293)</f>
        <v>123D</v>
      </c>
    </row>
    <row r="294" spans="1:17" x14ac:dyDescent="0.25">
      <c r="A294">
        <v>317</v>
      </c>
      <c r="B294">
        <v>164.649968</v>
      </c>
      <c r="C294" s="2">
        <v>1</v>
      </c>
      <c r="D294">
        <v>160.196459</v>
      </c>
      <c r="E294" s="3">
        <v>2</v>
      </c>
      <c r="G294" s="5" t="s">
        <v>234</v>
      </c>
      <c r="L294">
        <v>175.95489800000001</v>
      </c>
      <c r="P294">
        <v>3</v>
      </c>
      <c r="Q294" t="str">
        <f>CONCATENATE(C294,E294,G294,I294)</f>
        <v>123D</v>
      </c>
    </row>
    <row r="295" spans="1:17" x14ac:dyDescent="0.25">
      <c r="A295">
        <v>318</v>
      </c>
      <c r="B295">
        <v>164.649968</v>
      </c>
      <c r="C295" s="2">
        <v>1</v>
      </c>
      <c r="D295">
        <v>160.196459</v>
      </c>
      <c r="E295" s="3">
        <v>2</v>
      </c>
      <c r="G295" s="5" t="s">
        <v>234</v>
      </c>
      <c r="L295">
        <v>175.95489800000001</v>
      </c>
      <c r="P295">
        <v>3</v>
      </c>
      <c r="Q295" t="str">
        <f>CONCATENATE(C295,E295,G295,I295)</f>
        <v>123D</v>
      </c>
    </row>
    <row r="296" spans="1:17" x14ac:dyDescent="0.25">
      <c r="A296">
        <v>319</v>
      </c>
      <c r="B296">
        <v>164.649968</v>
      </c>
      <c r="C296" s="2">
        <v>1</v>
      </c>
      <c r="D296">
        <v>160.196459</v>
      </c>
      <c r="E296" s="3">
        <v>2</v>
      </c>
      <c r="G296" s="5" t="s">
        <v>234</v>
      </c>
      <c r="L296">
        <v>175.95489800000001</v>
      </c>
      <c r="P296">
        <v>3</v>
      </c>
      <c r="Q296" t="str">
        <f>CONCATENATE(C296,E296,G296,I296)</f>
        <v>123D</v>
      </c>
    </row>
    <row r="297" spans="1:17" x14ac:dyDescent="0.25">
      <c r="A297">
        <v>320</v>
      </c>
      <c r="B297">
        <v>164.649968</v>
      </c>
      <c r="C297" s="2">
        <v>1</v>
      </c>
      <c r="D297">
        <v>160.196459</v>
      </c>
      <c r="E297" s="3">
        <v>2</v>
      </c>
      <c r="G297" s="5" t="s">
        <v>234</v>
      </c>
      <c r="L297">
        <v>175.95489800000001</v>
      </c>
      <c r="P297">
        <v>3</v>
      </c>
      <c r="Q297" t="str">
        <f>CONCATENATE(C297,E297,G297,I297)</f>
        <v>123D</v>
      </c>
    </row>
    <row r="298" spans="1:17" x14ac:dyDescent="0.25">
      <c r="A298">
        <v>321</v>
      </c>
      <c r="B298">
        <v>164.649968</v>
      </c>
      <c r="C298" s="2">
        <v>1</v>
      </c>
      <c r="D298">
        <v>160.196459</v>
      </c>
      <c r="E298" s="3">
        <v>2</v>
      </c>
      <c r="G298" s="5" t="s">
        <v>234</v>
      </c>
      <c r="L298">
        <v>175.95489800000001</v>
      </c>
      <c r="P298">
        <v>3</v>
      </c>
      <c r="Q298" t="str">
        <f>CONCATENATE(C298,E298,G298,I298)</f>
        <v>123D</v>
      </c>
    </row>
    <row r="299" spans="1:17" x14ac:dyDescent="0.25">
      <c r="A299">
        <v>322</v>
      </c>
      <c r="B299">
        <v>164.76319599999999</v>
      </c>
      <c r="C299" s="2">
        <v>1</v>
      </c>
      <c r="D299">
        <v>160.196459</v>
      </c>
      <c r="E299" s="3">
        <v>2</v>
      </c>
      <c r="G299" s="5" t="s">
        <v>234</v>
      </c>
      <c r="I299" s="4" t="s">
        <v>233</v>
      </c>
      <c r="L299">
        <v>175.95489800000001</v>
      </c>
      <c r="N299">
        <v>169.566182</v>
      </c>
      <c r="O299">
        <v>322</v>
      </c>
      <c r="P299">
        <v>4</v>
      </c>
      <c r="Q299" t="str">
        <f>CONCATENATE(C299,E299,G299,I299)</f>
        <v>123D4D</v>
      </c>
    </row>
    <row r="300" spans="1:17" x14ac:dyDescent="0.25">
      <c r="A300">
        <v>323</v>
      </c>
      <c r="B300">
        <v>164.76319599999999</v>
      </c>
      <c r="C300" s="2">
        <v>1</v>
      </c>
      <c r="D300">
        <v>160.196459</v>
      </c>
      <c r="E300" s="3">
        <v>2</v>
      </c>
      <c r="G300" s="5" t="s">
        <v>234</v>
      </c>
      <c r="I300" s="4" t="s">
        <v>233</v>
      </c>
      <c r="L300">
        <v>175.95489800000001</v>
      </c>
      <c r="N300">
        <v>169.566182</v>
      </c>
      <c r="P300">
        <v>4</v>
      </c>
      <c r="Q300" t="str">
        <f>CONCATENATE(C300,E300,G300,I300)</f>
        <v>123D4D</v>
      </c>
    </row>
    <row r="301" spans="1:17" x14ac:dyDescent="0.25">
      <c r="A301">
        <v>324</v>
      </c>
      <c r="D301">
        <v>160.196459</v>
      </c>
      <c r="E301" s="3">
        <v>2</v>
      </c>
      <c r="G301" s="5" t="s">
        <v>234</v>
      </c>
      <c r="I301" s="4" t="s">
        <v>233</v>
      </c>
      <c r="L301">
        <v>175.95489800000001</v>
      </c>
      <c r="N301">
        <v>169.73961</v>
      </c>
      <c r="P301">
        <v>3</v>
      </c>
      <c r="Q301" t="str">
        <f>CONCATENATE(C301,E301,G301,I301)</f>
        <v>23D4D</v>
      </c>
    </row>
    <row r="302" spans="1:17" x14ac:dyDescent="0.25">
      <c r="A302">
        <v>325</v>
      </c>
      <c r="D302">
        <v>160.196459</v>
      </c>
      <c r="E302" s="3">
        <v>2</v>
      </c>
      <c r="G302" s="5" t="s">
        <v>234</v>
      </c>
      <c r="I302" s="4" t="s">
        <v>233</v>
      </c>
      <c r="L302">
        <v>175.95489800000001</v>
      </c>
      <c r="N302">
        <v>169.73961</v>
      </c>
      <c r="P302">
        <v>3</v>
      </c>
      <c r="Q302" t="str">
        <f>CONCATENATE(C302,E302,G302,I302)</f>
        <v>23D4D</v>
      </c>
    </row>
    <row r="303" spans="1:17" x14ac:dyDescent="0.25">
      <c r="A303">
        <v>326</v>
      </c>
      <c r="D303">
        <v>160.196459</v>
      </c>
      <c r="E303" s="3">
        <v>2</v>
      </c>
      <c r="G303" s="5" t="s">
        <v>234</v>
      </c>
      <c r="I303" s="4" t="s">
        <v>233</v>
      </c>
      <c r="L303">
        <v>175.992572</v>
      </c>
      <c r="M303">
        <v>326</v>
      </c>
      <c r="N303">
        <v>169.73961</v>
      </c>
      <c r="P303">
        <v>3</v>
      </c>
      <c r="Q303" t="str">
        <f>CONCATENATE(C303,E303,G303,I303)</f>
        <v>23D4D</v>
      </c>
    </row>
    <row r="304" spans="1:17" x14ac:dyDescent="0.25">
      <c r="A304">
        <v>327</v>
      </c>
      <c r="D304">
        <v>160.196459</v>
      </c>
      <c r="E304" s="3">
        <v>2</v>
      </c>
      <c r="I304" s="4" t="s">
        <v>233</v>
      </c>
      <c r="N304">
        <v>169.73961</v>
      </c>
      <c r="P304">
        <v>2</v>
      </c>
      <c r="Q304" t="str">
        <f>CONCATENATE(C304,E304,G304,I304)</f>
        <v>24D</v>
      </c>
    </row>
    <row r="305" spans="1:17" x14ac:dyDescent="0.25">
      <c r="A305">
        <v>328</v>
      </c>
      <c r="D305">
        <v>160.196459</v>
      </c>
      <c r="E305" s="3">
        <v>2</v>
      </c>
      <c r="I305" s="4" t="s">
        <v>233</v>
      </c>
      <c r="N305">
        <v>169.73961</v>
      </c>
      <c r="P305">
        <v>2</v>
      </c>
      <c r="Q305" t="str">
        <f>CONCATENATE(C305,E305,G305,I305)</f>
        <v>24D</v>
      </c>
    </row>
    <row r="306" spans="1:17" x14ac:dyDescent="0.25">
      <c r="A306">
        <v>329</v>
      </c>
      <c r="D306">
        <v>160.196459</v>
      </c>
      <c r="E306" s="3">
        <v>2</v>
      </c>
      <c r="I306" s="4" t="s">
        <v>233</v>
      </c>
      <c r="N306">
        <v>169.73961</v>
      </c>
      <c r="P306">
        <v>2</v>
      </c>
      <c r="Q306" t="str">
        <f>CONCATENATE(C306,E306,G306,I306)</f>
        <v>24D</v>
      </c>
    </row>
    <row r="307" spans="1:17" x14ac:dyDescent="0.25">
      <c r="A307">
        <v>330</v>
      </c>
      <c r="D307">
        <v>160.196459</v>
      </c>
      <c r="E307" s="3">
        <v>2</v>
      </c>
      <c r="I307" s="4" t="s">
        <v>233</v>
      </c>
      <c r="N307">
        <v>169.73961</v>
      </c>
      <c r="P307">
        <v>2</v>
      </c>
      <c r="Q307" t="str">
        <f>CONCATENATE(C307,E307,G307,I307)</f>
        <v>24D</v>
      </c>
    </row>
    <row r="308" spans="1:17" x14ac:dyDescent="0.25">
      <c r="A308">
        <v>331</v>
      </c>
      <c r="D308">
        <v>160.196459</v>
      </c>
      <c r="E308" s="3">
        <v>2</v>
      </c>
      <c r="I308" s="4" t="s">
        <v>233</v>
      </c>
      <c r="N308">
        <v>169.73961</v>
      </c>
      <c r="P308">
        <v>2</v>
      </c>
      <c r="Q308" t="str">
        <f>CONCATENATE(C308,E308,G308,I308)</f>
        <v>24D</v>
      </c>
    </row>
    <row r="309" spans="1:17" x14ac:dyDescent="0.25">
      <c r="A309">
        <v>332</v>
      </c>
      <c r="D309">
        <v>160.196459</v>
      </c>
      <c r="E309" s="3">
        <v>2</v>
      </c>
      <c r="I309" s="4" t="s">
        <v>233</v>
      </c>
      <c r="N309">
        <v>169.73961</v>
      </c>
      <c r="P309">
        <v>2</v>
      </c>
      <c r="Q309" t="str">
        <f>CONCATENATE(C309,E309,G309,I309)</f>
        <v>24D</v>
      </c>
    </row>
    <row r="310" spans="1:17" x14ac:dyDescent="0.25">
      <c r="A310">
        <v>333</v>
      </c>
      <c r="B310">
        <v>156.3109</v>
      </c>
      <c r="C310" s="2">
        <v>1</v>
      </c>
      <c r="D310">
        <v>160.196459</v>
      </c>
      <c r="E310" s="3">
        <v>2</v>
      </c>
      <c r="I310" s="4" t="s">
        <v>233</v>
      </c>
      <c r="N310">
        <v>169.73961</v>
      </c>
      <c r="P310">
        <v>3</v>
      </c>
      <c r="Q310" t="str">
        <f>CONCATENATE(C310,E310,G310,I310)</f>
        <v>124D</v>
      </c>
    </row>
    <row r="311" spans="1:17" x14ac:dyDescent="0.25">
      <c r="A311">
        <v>334</v>
      </c>
      <c r="B311">
        <v>156.134545</v>
      </c>
      <c r="C311" s="2">
        <v>1</v>
      </c>
      <c r="D311">
        <v>160.196459</v>
      </c>
      <c r="E311" s="3">
        <v>2</v>
      </c>
      <c r="I311" s="4" t="s">
        <v>233</v>
      </c>
      <c r="N311">
        <v>169.73961</v>
      </c>
      <c r="P311">
        <v>3</v>
      </c>
      <c r="Q311" t="str">
        <f>CONCATENATE(C311,E311,G311,I311)</f>
        <v>124D</v>
      </c>
    </row>
    <row r="312" spans="1:17" x14ac:dyDescent="0.25">
      <c r="A312">
        <v>335</v>
      </c>
      <c r="B312">
        <v>156.134545</v>
      </c>
      <c r="C312" s="2">
        <v>1</v>
      </c>
      <c r="D312">
        <v>160.196459</v>
      </c>
      <c r="E312" s="3">
        <v>2</v>
      </c>
      <c r="I312" s="4" t="s">
        <v>233</v>
      </c>
      <c r="N312">
        <v>169.73961</v>
      </c>
      <c r="P312">
        <v>3</v>
      </c>
      <c r="Q312" t="str">
        <f>CONCATENATE(C312,E312,G312,I312)</f>
        <v>124D</v>
      </c>
    </row>
    <row r="313" spans="1:17" x14ac:dyDescent="0.25">
      <c r="A313">
        <v>336</v>
      </c>
      <c r="B313">
        <v>156.134545</v>
      </c>
      <c r="C313" s="2">
        <v>1</v>
      </c>
      <c r="D313">
        <v>160.196459</v>
      </c>
      <c r="E313" s="3">
        <v>2</v>
      </c>
      <c r="I313" s="4" t="s">
        <v>233</v>
      </c>
      <c r="N313">
        <v>169.73961</v>
      </c>
      <c r="P313">
        <v>3</v>
      </c>
      <c r="Q313" t="str">
        <f>CONCATENATE(C313,E313,G313,I313)</f>
        <v>124D</v>
      </c>
    </row>
    <row r="314" spans="1:17" x14ac:dyDescent="0.25">
      <c r="A314">
        <v>337</v>
      </c>
      <c r="B314">
        <v>156.134545</v>
      </c>
      <c r="C314" s="2">
        <v>1</v>
      </c>
      <c r="D314">
        <v>160.196459</v>
      </c>
      <c r="E314" s="3">
        <v>2</v>
      </c>
      <c r="I314" s="4" t="s">
        <v>233</v>
      </c>
      <c r="N314">
        <v>169.73961</v>
      </c>
      <c r="P314">
        <v>3</v>
      </c>
      <c r="Q314" t="str">
        <f>CONCATENATE(C314,E314,G314,I314)</f>
        <v>124D</v>
      </c>
    </row>
    <row r="315" spans="1:17" x14ac:dyDescent="0.25">
      <c r="A315">
        <v>338</v>
      </c>
      <c r="B315">
        <v>156.134545</v>
      </c>
      <c r="C315" s="2">
        <v>1</v>
      </c>
      <c r="D315">
        <v>160.196459</v>
      </c>
      <c r="E315" s="3">
        <v>2</v>
      </c>
      <c r="I315" s="4" t="s">
        <v>233</v>
      </c>
      <c r="N315">
        <v>169.73961</v>
      </c>
      <c r="P315">
        <v>3</v>
      </c>
      <c r="Q315" t="str">
        <f>CONCATENATE(C315,E315,G315,I315)</f>
        <v>124D</v>
      </c>
    </row>
    <row r="316" spans="1:17" x14ac:dyDescent="0.25">
      <c r="A316">
        <v>339</v>
      </c>
      <c r="B316">
        <v>156.134545</v>
      </c>
      <c r="C316" s="2">
        <v>1</v>
      </c>
      <c r="D316">
        <v>160.196459</v>
      </c>
      <c r="E316" s="3">
        <v>2</v>
      </c>
      <c r="I316" s="4" t="s">
        <v>233</v>
      </c>
      <c r="N316">
        <v>169.73961</v>
      </c>
      <c r="P316">
        <v>3</v>
      </c>
      <c r="Q316" t="str">
        <f>CONCATENATE(C316,E316,G316,I316)</f>
        <v>124D</v>
      </c>
    </row>
    <row r="317" spans="1:17" x14ac:dyDescent="0.25">
      <c r="A317">
        <v>340</v>
      </c>
      <c r="B317">
        <v>156.134545</v>
      </c>
      <c r="C317" s="2">
        <v>1</v>
      </c>
      <c r="D317">
        <v>160.32821999999999</v>
      </c>
      <c r="E317" s="3">
        <v>2</v>
      </c>
      <c r="I317" s="4" t="s">
        <v>233</v>
      </c>
      <c r="N317">
        <v>169.73961</v>
      </c>
      <c r="P317">
        <v>3</v>
      </c>
      <c r="Q317" t="str">
        <f>CONCATENATE(C317,E317,G317,I317)</f>
        <v>124D</v>
      </c>
    </row>
    <row r="318" spans="1:17" x14ac:dyDescent="0.25">
      <c r="A318">
        <v>341</v>
      </c>
      <c r="B318">
        <v>156.134545</v>
      </c>
      <c r="C318" s="2">
        <v>1</v>
      </c>
      <c r="D318">
        <v>160.32821999999999</v>
      </c>
      <c r="E318" s="3">
        <v>2</v>
      </c>
      <c r="I318" s="4" t="s">
        <v>233</v>
      </c>
      <c r="N318">
        <v>169.73961</v>
      </c>
      <c r="P318">
        <v>3</v>
      </c>
      <c r="Q318" t="str">
        <f>CONCATENATE(C318,E318,G318,I318)</f>
        <v>124D</v>
      </c>
    </row>
    <row r="319" spans="1:17" x14ac:dyDescent="0.25">
      <c r="A319">
        <v>342</v>
      </c>
      <c r="B319">
        <v>156.134545</v>
      </c>
      <c r="C319" s="2">
        <v>1</v>
      </c>
      <c r="F319">
        <v>164.133531</v>
      </c>
      <c r="G319" s="5">
        <v>3</v>
      </c>
      <c r="I319" s="4" t="s">
        <v>233</v>
      </c>
      <c r="N319">
        <v>169.73961</v>
      </c>
      <c r="P319">
        <v>3</v>
      </c>
      <c r="Q319" t="str">
        <f>CONCATENATE(C319,E319,G319,I319)</f>
        <v>134D</v>
      </c>
    </row>
    <row r="320" spans="1:17" x14ac:dyDescent="0.25">
      <c r="A320">
        <v>343</v>
      </c>
      <c r="B320">
        <v>156.134545</v>
      </c>
      <c r="C320" s="2">
        <v>1</v>
      </c>
      <c r="F320">
        <v>164.25842399999999</v>
      </c>
      <c r="G320" s="5">
        <v>3</v>
      </c>
      <c r="I320" s="4" t="s">
        <v>233</v>
      </c>
      <c r="N320">
        <v>169.73961</v>
      </c>
      <c r="P320">
        <v>3</v>
      </c>
      <c r="Q320" t="str">
        <f>CONCATENATE(C320,E320,G320,I320)</f>
        <v>134D</v>
      </c>
    </row>
    <row r="321" spans="1:17" x14ac:dyDescent="0.25">
      <c r="A321">
        <v>344</v>
      </c>
      <c r="B321">
        <v>156.134545</v>
      </c>
      <c r="C321" s="2">
        <v>1</v>
      </c>
      <c r="F321">
        <v>164.25842399999999</v>
      </c>
      <c r="G321" s="5">
        <v>3</v>
      </c>
      <c r="I321" s="4" t="s">
        <v>233</v>
      </c>
      <c r="N321">
        <v>169.73961</v>
      </c>
      <c r="P321">
        <v>3</v>
      </c>
      <c r="Q321" t="str">
        <f>CONCATENATE(C321,E321,G321,I321)</f>
        <v>134D</v>
      </c>
    </row>
    <row r="322" spans="1:17" x14ac:dyDescent="0.25">
      <c r="A322">
        <v>345</v>
      </c>
      <c r="B322">
        <v>156.134545</v>
      </c>
      <c r="C322" s="2">
        <v>1</v>
      </c>
      <c r="F322">
        <v>164.25842399999999</v>
      </c>
      <c r="G322" s="5">
        <v>3</v>
      </c>
      <c r="I322" s="4" t="s">
        <v>233</v>
      </c>
      <c r="N322">
        <v>169.73961</v>
      </c>
      <c r="P322">
        <v>3</v>
      </c>
      <c r="Q322" t="str">
        <f>CONCATENATE(C322,E322,G322,I322)</f>
        <v>134D</v>
      </c>
    </row>
    <row r="323" spans="1:17" x14ac:dyDescent="0.25">
      <c r="A323">
        <v>346</v>
      </c>
      <c r="B323">
        <v>156.134545</v>
      </c>
      <c r="C323" s="2">
        <v>1</v>
      </c>
      <c r="F323">
        <v>164.25842399999999</v>
      </c>
      <c r="G323" s="5">
        <v>3</v>
      </c>
      <c r="I323" s="4" t="s">
        <v>233</v>
      </c>
      <c r="N323">
        <v>169.73961</v>
      </c>
      <c r="P323">
        <v>3</v>
      </c>
      <c r="Q323" t="str">
        <f>CONCATENATE(C323,E323,G323,I323)</f>
        <v>134D</v>
      </c>
    </row>
    <row r="324" spans="1:17" x14ac:dyDescent="0.25">
      <c r="A324">
        <v>347</v>
      </c>
      <c r="B324">
        <v>156.134545</v>
      </c>
      <c r="C324" s="2">
        <v>1</v>
      </c>
      <c r="F324">
        <v>164.25842399999999</v>
      </c>
      <c r="G324" s="5">
        <v>3</v>
      </c>
      <c r="I324" s="4" t="s">
        <v>233</v>
      </c>
      <c r="N324">
        <v>169.73961</v>
      </c>
      <c r="P324">
        <v>3</v>
      </c>
      <c r="Q324" t="str">
        <f>CONCATENATE(C324,E324,G324,I324)</f>
        <v>134D</v>
      </c>
    </row>
    <row r="325" spans="1:17" x14ac:dyDescent="0.25">
      <c r="A325">
        <v>348</v>
      </c>
      <c r="B325">
        <v>156.134545</v>
      </c>
      <c r="C325" s="2">
        <v>1</v>
      </c>
      <c r="F325">
        <v>164.25842399999999</v>
      </c>
      <c r="G325" s="5">
        <v>3</v>
      </c>
      <c r="I325" s="4" t="s">
        <v>233</v>
      </c>
      <c r="N325">
        <v>169.73961</v>
      </c>
      <c r="P325">
        <v>3</v>
      </c>
      <c r="Q325" t="str">
        <f>CONCATENATE(C325,E325,G325,I325)</f>
        <v>134D</v>
      </c>
    </row>
    <row r="326" spans="1:17" x14ac:dyDescent="0.25">
      <c r="A326">
        <v>349</v>
      </c>
      <c r="B326">
        <v>156.134545</v>
      </c>
      <c r="C326" s="2">
        <v>1</v>
      </c>
      <c r="F326">
        <v>164.25842399999999</v>
      </c>
      <c r="G326" s="5">
        <v>3</v>
      </c>
      <c r="I326" s="4" t="s">
        <v>233</v>
      </c>
      <c r="N326">
        <v>169.73961</v>
      </c>
      <c r="P326">
        <v>3</v>
      </c>
      <c r="Q326" t="str">
        <f>CONCATENATE(C326,E326,G326,I326)</f>
        <v>134D</v>
      </c>
    </row>
    <row r="327" spans="1:17" x14ac:dyDescent="0.25">
      <c r="A327">
        <v>350</v>
      </c>
      <c r="B327">
        <v>156.134545</v>
      </c>
      <c r="C327" s="2">
        <v>1</v>
      </c>
      <c r="D327">
        <v>153.07505500000002</v>
      </c>
      <c r="E327" s="3">
        <v>2</v>
      </c>
      <c r="F327">
        <v>164.25842399999999</v>
      </c>
      <c r="G327" s="5">
        <v>3</v>
      </c>
      <c r="I327" s="4" t="s">
        <v>233</v>
      </c>
      <c r="N327">
        <v>169.73961</v>
      </c>
      <c r="P327">
        <v>4</v>
      </c>
      <c r="Q327" t="str">
        <f>CONCATENATE(C327,E327,G327,I327)</f>
        <v>1234D</v>
      </c>
    </row>
    <row r="328" spans="1:17" x14ac:dyDescent="0.25">
      <c r="A328">
        <v>351</v>
      </c>
      <c r="B328">
        <v>156.134545</v>
      </c>
      <c r="C328" s="2">
        <v>1</v>
      </c>
      <c r="D328">
        <v>153.05136899999999</v>
      </c>
      <c r="E328" s="3">
        <v>2</v>
      </c>
      <c r="F328">
        <v>164.25842399999999</v>
      </c>
      <c r="G328" s="5">
        <v>3</v>
      </c>
      <c r="I328" s="4" t="s">
        <v>233</v>
      </c>
      <c r="N328">
        <v>169.566182</v>
      </c>
      <c r="O328">
        <v>351</v>
      </c>
      <c r="P328">
        <v>4</v>
      </c>
      <c r="Q328" t="str">
        <f>CONCATENATE(C328,E328,G328,I328)</f>
        <v>1234D</v>
      </c>
    </row>
    <row r="329" spans="1:17" x14ac:dyDescent="0.25">
      <c r="A329">
        <v>352</v>
      </c>
      <c r="B329">
        <v>156.134545</v>
      </c>
      <c r="C329" s="2">
        <v>1</v>
      </c>
      <c r="D329">
        <v>153.05136899999999</v>
      </c>
      <c r="E329" s="3">
        <v>2</v>
      </c>
      <c r="F329">
        <v>164.25842399999999</v>
      </c>
      <c r="G329" s="5">
        <v>3</v>
      </c>
      <c r="P329">
        <v>3</v>
      </c>
      <c r="Q329" t="str">
        <f>CONCATENATE(C329,E329,G329,I329)</f>
        <v>123</v>
      </c>
    </row>
    <row r="330" spans="1:17" x14ac:dyDescent="0.25">
      <c r="A330">
        <v>353</v>
      </c>
      <c r="B330">
        <v>156.134545</v>
      </c>
      <c r="C330" s="2">
        <v>1</v>
      </c>
      <c r="D330">
        <v>153.05136899999999</v>
      </c>
      <c r="E330" s="3">
        <v>2</v>
      </c>
      <c r="F330">
        <v>164.25842399999999</v>
      </c>
      <c r="G330" s="5">
        <v>3</v>
      </c>
      <c r="P330">
        <v>3</v>
      </c>
      <c r="Q330" t="str">
        <f>CONCATENATE(C330,E330,G330,I330)</f>
        <v>123</v>
      </c>
    </row>
    <row r="331" spans="1:17" x14ac:dyDescent="0.25">
      <c r="A331">
        <v>354</v>
      </c>
      <c r="B331">
        <v>156.134545</v>
      </c>
      <c r="C331" s="2">
        <v>1</v>
      </c>
      <c r="D331">
        <v>153.05136899999999</v>
      </c>
      <c r="E331" s="3">
        <v>2</v>
      </c>
      <c r="F331">
        <v>164.25842399999999</v>
      </c>
      <c r="G331" s="5">
        <v>3</v>
      </c>
      <c r="P331">
        <v>3</v>
      </c>
      <c r="Q331" t="str">
        <f>CONCATENATE(C331,E331,G331,I331)</f>
        <v>123</v>
      </c>
    </row>
    <row r="332" spans="1:17" x14ac:dyDescent="0.25">
      <c r="A332">
        <v>355</v>
      </c>
      <c r="B332">
        <v>156.134545</v>
      </c>
      <c r="C332" s="2">
        <v>1</v>
      </c>
      <c r="D332">
        <v>153.05136899999999</v>
      </c>
      <c r="E332" s="3">
        <v>2</v>
      </c>
      <c r="F332">
        <v>164.25842399999999</v>
      </c>
      <c r="G332" s="5">
        <v>3</v>
      </c>
      <c r="P332">
        <v>3</v>
      </c>
      <c r="Q332" t="str">
        <f>CONCATENATE(C332,E332,G332,I332)</f>
        <v>123</v>
      </c>
    </row>
    <row r="333" spans="1:17" x14ac:dyDescent="0.25">
      <c r="A333">
        <v>356</v>
      </c>
      <c r="B333">
        <v>156.3109</v>
      </c>
      <c r="C333" s="2">
        <v>1</v>
      </c>
      <c r="D333">
        <v>153.05136899999999</v>
      </c>
      <c r="E333" s="3">
        <v>2</v>
      </c>
      <c r="F333">
        <v>164.25842399999999</v>
      </c>
      <c r="G333" s="5">
        <v>3</v>
      </c>
      <c r="P333">
        <v>3</v>
      </c>
      <c r="Q333" t="str">
        <f>CONCATENATE(C333,E333,G333,I333)</f>
        <v>123</v>
      </c>
    </row>
    <row r="334" spans="1:17" x14ac:dyDescent="0.25">
      <c r="A334">
        <v>357</v>
      </c>
      <c r="D334">
        <v>153.05136899999999</v>
      </c>
      <c r="E334" s="3">
        <v>2</v>
      </c>
      <c r="F334">
        <v>164.25842399999999</v>
      </c>
      <c r="G334" s="5">
        <v>3</v>
      </c>
      <c r="P334">
        <v>2</v>
      </c>
      <c r="Q334" t="str">
        <f>CONCATENATE(C334,E334,G334,I334)</f>
        <v>23</v>
      </c>
    </row>
    <row r="335" spans="1:17" x14ac:dyDescent="0.25">
      <c r="A335">
        <v>358</v>
      </c>
      <c r="D335">
        <v>153.05136899999999</v>
      </c>
      <c r="E335" s="3">
        <v>2</v>
      </c>
      <c r="F335">
        <v>164.25842399999999</v>
      </c>
      <c r="G335" s="5">
        <v>3</v>
      </c>
      <c r="P335">
        <v>2</v>
      </c>
      <c r="Q335" t="str">
        <f>CONCATENATE(C335,E335,G335,I335)</f>
        <v>23</v>
      </c>
    </row>
    <row r="336" spans="1:17" x14ac:dyDescent="0.25">
      <c r="A336">
        <v>359</v>
      </c>
      <c r="D336">
        <v>153.05136899999999</v>
      </c>
      <c r="E336" s="3">
        <v>2</v>
      </c>
      <c r="F336">
        <v>164.25842399999999</v>
      </c>
      <c r="G336" s="5">
        <v>3</v>
      </c>
      <c r="P336">
        <v>2</v>
      </c>
      <c r="Q336" t="str">
        <f>CONCATENATE(C336,E336,G336,I336)</f>
        <v>23</v>
      </c>
    </row>
    <row r="337" spans="1:17" x14ac:dyDescent="0.25">
      <c r="A337">
        <v>360</v>
      </c>
      <c r="D337">
        <v>153.05136899999999</v>
      </c>
      <c r="E337" s="3">
        <v>2</v>
      </c>
      <c r="F337">
        <v>164.25842399999999</v>
      </c>
      <c r="G337" s="5">
        <v>3</v>
      </c>
      <c r="P337">
        <v>2</v>
      </c>
      <c r="Q337" t="str">
        <f>CONCATENATE(C337,E337,G337,I337)</f>
        <v>23</v>
      </c>
    </row>
    <row r="338" spans="1:17" x14ac:dyDescent="0.25">
      <c r="A338">
        <v>361</v>
      </c>
      <c r="D338">
        <v>153.05136899999999</v>
      </c>
      <c r="E338" s="3">
        <v>2</v>
      </c>
      <c r="F338">
        <v>164.25842399999999</v>
      </c>
      <c r="G338" s="5">
        <v>3</v>
      </c>
      <c r="P338">
        <v>2</v>
      </c>
      <c r="Q338" t="str">
        <f>CONCATENATE(C338,E338,G338,I338)</f>
        <v>23</v>
      </c>
    </row>
    <row r="339" spans="1:17" x14ac:dyDescent="0.25">
      <c r="A339">
        <v>362</v>
      </c>
      <c r="D339">
        <v>153.05136899999999</v>
      </c>
      <c r="E339" s="3">
        <v>2</v>
      </c>
      <c r="F339">
        <v>164.25842399999999</v>
      </c>
      <c r="G339" s="5">
        <v>3</v>
      </c>
      <c r="P339">
        <v>2</v>
      </c>
      <c r="Q339" t="str">
        <f>CONCATENATE(C339,E339,G339,I339)</f>
        <v>23</v>
      </c>
    </row>
    <row r="340" spans="1:17" x14ac:dyDescent="0.25">
      <c r="A340">
        <v>363</v>
      </c>
      <c r="D340">
        <v>153.05136899999999</v>
      </c>
      <c r="E340" s="3">
        <v>2</v>
      </c>
      <c r="F340">
        <v>164.133531</v>
      </c>
      <c r="G340" s="5">
        <v>3</v>
      </c>
      <c r="P340">
        <v>2</v>
      </c>
      <c r="Q340" t="str">
        <f>CONCATENATE(C340,E340,G340,I340)</f>
        <v>23</v>
      </c>
    </row>
    <row r="341" spans="1:17" x14ac:dyDescent="0.25">
      <c r="A341">
        <v>364</v>
      </c>
      <c r="D341">
        <v>153.05136899999999</v>
      </c>
      <c r="E341" s="3">
        <v>2</v>
      </c>
      <c r="F341">
        <v>164.133531</v>
      </c>
      <c r="G341" s="5">
        <v>3</v>
      </c>
      <c r="P341">
        <v>2</v>
      </c>
      <c r="Q341" t="str">
        <f>CONCATENATE(C341,E341,G341,I341)</f>
        <v>23</v>
      </c>
    </row>
    <row r="342" spans="1:17" x14ac:dyDescent="0.25">
      <c r="A342">
        <v>365</v>
      </c>
      <c r="D342">
        <v>153.05136899999999</v>
      </c>
      <c r="E342" s="3">
        <v>2</v>
      </c>
      <c r="F342">
        <v>164.133531</v>
      </c>
      <c r="G342" s="5">
        <v>3</v>
      </c>
      <c r="H342">
        <v>158.31044400000002</v>
      </c>
      <c r="I342" s="4">
        <v>4</v>
      </c>
      <c r="P342">
        <v>3</v>
      </c>
      <c r="Q342" t="str">
        <f>CONCATENATE(C342,E342,G342,I342)</f>
        <v>234</v>
      </c>
    </row>
    <row r="343" spans="1:17" x14ac:dyDescent="0.25">
      <c r="A343">
        <v>366</v>
      </c>
      <c r="D343">
        <v>153.05136899999999</v>
      </c>
      <c r="E343" s="3">
        <v>2</v>
      </c>
      <c r="F343">
        <v>164.133531</v>
      </c>
      <c r="G343" s="5">
        <v>3</v>
      </c>
      <c r="H343">
        <v>158.28787</v>
      </c>
      <c r="I343" s="4">
        <v>4</v>
      </c>
      <c r="P343">
        <v>3</v>
      </c>
      <c r="Q343" t="str">
        <f>CONCATENATE(C343,E343,G343,I343)</f>
        <v>234</v>
      </c>
    </row>
    <row r="344" spans="1:17" x14ac:dyDescent="0.25">
      <c r="A344">
        <v>367</v>
      </c>
      <c r="D344">
        <v>153.05136899999999</v>
      </c>
      <c r="E344" s="3">
        <v>2</v>
      </c>
      <c r="F344">
        <v>164.133531</v>
      </c>
      <c r="G344" s="5">
        <v>3</v>
      </c>
      <c r="H344">
        <v>158.28787</v>
      </c>
      <c r="I344" s="4">
        <v>4</v>
      </c>
      <c r="P344">
        <v>3</v>
      </c>
      <c r="Q344" t="str">
        <f>CONCATENATE(C344,E344,G344,I344)</f>
        <v>234</v>
      </c>
    </row>
    <row r="345" spans="1:17" x14ac:dyDescent="0.25">
      <c r="A345">
        <v>368</v>
      </c>
      <c r="D345">
        <v>153.05136899999999</v>
      </c>
      <c r="E345" s="3">
        <v>2</v>
      </c>
      <c r="F345">
        <v>164.133531</v>
      </c>
      <c r="G345" s="5">
        <v>3</v>
      </c>
      <c r="H345">
        <v>158.28787</v>
      </c>
      <c r="I345" s="4">
        <v>4</v>
      </c>
      <c r="P345">
        <v>3</v>
      </c>
      <c r="Q345" t="str">
        <f>CONCATENATE(C345,E345,G345,I345)</f>
        <v>234</v>
      </c>
    </row>
    <row r="346" spans="1:17" x14ac:dyDescent="0.25">
      <c r="A346">
        <v>369</v>
      </c>
      <c r="B346">
        <v>136.08237500000001</v>
      </c>
      <c r="C346" s="2">
        <v>1</v>
      </c>
      <c r="D346">
        <v>153.05136899999999</v>
      </c>
      <c r="E346" s="3">
        <v>2</v>
      </c>
      <c r="H346">
        <v>158.28787</v>
      </c>
      <c r="I346" s="4">
        <v>4</v>
      </c>
      <c r="P346">
        <v>3</v>
      </c>
      <c r="Q346" t="str">
        <f>CONCATENATE(C346,E346,G346,I346)</f>
        <v>124</v>
      </c>
    </row>
    <row r="347" spans="1:17" x14ac:dyDescent="0.25">
      <c r="A347">
        <v>370</v>
      </c>
      <c r="B347">
        <v>136.118989</v>
      </c>
      <c r="C347" s="2">
        <v>1</v>
      </c>
      <c r="D347">
        <v>153.05136899999999</v>
      </c>
      <c r="E347" s="3">
        <v>2</v>
      </c>
      <c r="H347">
        <v>158.28787</v>
      </c>
      <c r="I347" s="4">
        <v>4</v>
      </c>
      <c r="P347">
        <v>3</v>
      </c>
      <c r="Q347" t="str">
        <f>CONCATENATE(C347,E347,G347,I347)</f>
        <v>124</v>
      </c>
    </row>
    <row r="348" spans="1:17" x14ac:dyDescent="0.25">
      <c r="A348">
        <v>371</v>
      </c>
      <c r="B348">
        <v>136.118989</v>
      </c>
      <c r="C348" s="2">
        <v>1</v>
      </c>
      <c r="D348">
        <v>153.05136899999999</v>
      </c>
      <c r="E348" s="3">
        <v>2</v>
      </c>
      <c r="H348">
        <v>158.28787</v>
      </c>
      <c r="I348" s="4">
        <v>4</v>
      </c>
      <c r="P348">
        <v>3</v>
      </c>
      <c r="Q348" t="str">
        <f>CONCATENATE(C348,E348,G348,I348)</f>
        <v>124</v>
      </c>
    </row>
    <row r="349" spans="1:17" x14ac:dyDescent="0.25">
      <c r="A349">
        <v>372</v>
      </c>
      <c r="B349">
        <v>136.118989</v>
      </c>
      <c r="C349" s="2">
        <v>1</v>
      </c>
      <c r="D349">
        <v>153.05136899999999</v>
      </c>
      <c r="E349" s="3">
        <v>2</v>
      </c>
      <c r="H349">
        <v>158.28787</v>
      </c>
      <c r="I349" s="4">
        <v>4</v>
      </c>
      <c r="P349">
        <v>3</v>
      </c>
      <c r="Q349" t="str">
        <f>CONCATENATE(C349,E349,G349,I349)</f>
        <v>124</v>
      </c>
    </row>
    <row r="350" spans="1:17" x14ac:dyDescent="0.25">
      <c r="A350">
        <v>373</v>
      </c>
      <c r="B350">
        <v>136.118989</v>
      </c>
      <c r="C350" s="2">
        <v>1</v>
      </c>
      <c r="D350">
        <v>153.07505500000002</v>
      </c>
      <c r="E350" s="3">
        <v>2</v>
      </c>
      <c r="H350">
        <v>158.28787</v>
      </c>
      <c r="I350" s="4">
        <v>4</v>
      </c>
      <c r="P350">
        <v>3</v>
      </c>
      <c r="Q350" t="str">
        <f>CONCATENATE(C350,E350,G350,I350)</f>
        <v>124</v>
      </c>
    </row>
    <row r="351" spans="1:17" x14ac:dyDescent="0.25">
      <c r="A351">
        <v>374</v>
      </c>
      <c r="B351">
        <v>136.118989</v>
      </c>
      <c r="C351" s="2">
        <v>1</v>
      </c>
      <c r="D351">
        <v>153.10520500000001</v>
      </c>
      <c r="E351" s="3">
        <v>2</v>
      </c>
      <c r="H351">
        <v>158.28787</v>
      </c>
      <c r="I351" s="4">
        <v>4</v>
      </c>
      <c r="P351">
        <v>3</v>
      </c>
      <c r="Q351" t="str">
        <f>CONCATENATE(C351,E351,G351,I351)</f>
        <v>124</v>
      </c>
    </row>
    <row r="352" spans="1:17" x14ac:dyDescent="0.25">
      <c r="A352">
        <v>375</v>
      </c>
      <c r="B352">
        <v>136.118989</v>
      </c>
      <c r="C352" s="2">
        <v>1</v>
      </c>
      <c r="H352">
        <v>158.28787</v>
      </c>
      <c r="I352" s="4">
        <v>4</v>
      </c>
      <c r="P352">
        <v>2</v>
      </c>
      <c r="Q352" t="str">
        <f>CONCATENATE(C352,E352,G352,I352)</f>
        <v>14</v>
      </c>
    </row>
    <row r="353" spans="1:17" x14ac:dyDescent="0.25">
      <c r="A353">
        <v>376</v>
      </c>
      <c r="B353">
        <v>136.118989</v>
      </c>
      <c r="C353" s="2">
        <v>1</v>
      </c>
      <c r="H353">
        <v>158.28787</v>
      </c>
      <c r="I353" s="4">
        <v>4</v>
      </c>
      <c r="P353">
        <v>2</v>
      </c>
      <c r="Q353" t="str">
        <f>CONCATENATE(C353,E353,G353,I353)</f>
        <v>14</v>
      </c>
    </row>
    <row r="354" spans="1:17" x14ac:dyDescent="0.25">
      <c r="A354">
        <v>377</v>
      </c>
      <c r="B354">
        <v>136.118989</v>
      </c>
      <c r="C354" s="2">
        <v>1</v>
      </c>
      <c r="H354">
        <v>158.28787</v>
      </c>
      <c r="I354" s="4">
        <v>4</v>
      </c>
      <c r="P354">
        <v>2</v>
      </c>
      <c r="Q354" t="str">
        <f>CONCATENATE(C354,E354,G354,I354)</f>
        <v>14</v>
      </c>
    </row>
    <row r="355" spans="1:17" x14ac:dyDescent="0.25">
      <c r="A355">
        <v>378</v>
      </c>
      <c r="B355">
        <v>136.118989</v>
      </c>
      <c r="C355" s="2">
        <v>1</v>
      </c>
      <c r="H355">
        <v>158.28787</v>
      </c>
      <c r="I355" s="4">
        <v>4</v>
      </c>
      <c r="P355">
        <v>2</v>
      </c>
      <c r="Q355" t="str">
        <f>CONCATENATE(C355,E355,G355,I355)</f>
        <v>14</v>
      </c>
    </row>
    <row r="356" spans="1:17" x14ac:dyDescent="0.25">
      <c r="A356">
        <v>379</v>
      </c>
      <c r="B356">
        <v>136.118989</v>
      </c>
      <c r="C356" s="2">
        <v>1</v>
      </c>
      <c r="H356">
        <v>158.28787</v>
      </c>
      <c r="I356" s="4">
        <v>4</v>
      </c>
      <c r="P356">
        <v>2</v>
      </c>
      <c r="Q356" t="str">
        <f>CONCATENATE(C356,E356,G356,I356)</f>
        <v>14</v>
      </c>
    </row>
    <row r="357" spans="1:17" x14ac:dyDescent="0.25">
      <c r="A357">
        <v>380</v>
      </c>
      <c r="B357">
        <v>136.118989</v>
      </c>
      <c r="C357" s="2">
        <v>1</v>
      </c>
      <c r="H357">
        <v>158.28787</v>
      </c>
      <c r="I357" s="4">
        <v>4</v>
      </c>
      <c r="P357">
        <v>2</v>
      </c>
      <c r="Q357" t="str">
        <f>CONCATENATE(C357,E357,G357,I357)</f>
        <v>14</v>
      </c>
    </row>
    <row r="358" spans="1:17" x14ac:dyDescent="0.25">
      <c r="A358">
        <v>381</v>
      </c>
      <c r="B358">
        <v>136.118989</v>
      </c>
      <c r="C358" s="2">
        <v>1</v>
      </c>
      <c r="H358">
        <v>158.28787</v>
      </c>
      <c r="I358" s="4">
        <v>4</v>
      </c>
      <c r="P358">
        <v>2</v>
      </c>
      <c r="Q358" t="str">
        <f>CONCATENATE(C358,E358,G358,I358)</f>
        <v>14</v>
      </c>
    </row>
    <row r="359" spans="1:17" x14ac:dyDescent="0.25">
      <c r="A359">
        <v>382</v>
      </c>
      <c r="B359">
        <v>136.118989</v>
      </c>
      <c r="C359" s="2">
        <v>1</v>
      </c>
      <c r="H359">
        <v>158.28787</v>
      </c>
      <c r="I359" s="4">
        <v>4</v>
      </c>
      <c r="P359">
        <v>2</v>
      </c>
      <c r="Q359" t="str">
        <f>CONCATENATE(C359,E359,G359,I359)</f>
        <v>14</v>
      </c>
    </row>
    <row r="360" spans="1:17" x14ac:dyDescent="0.25">
      <c r="A360">
        <v>383</v>
      </c>
      <c r="B360">
        <v>136.118989</v>
      </c>
      <c r="C360" s="2">
        <v>1</v>
      </c>
      <c r="H360">
        <v>158.28787</v>
      </c>
      <c r="I360" s="4">
        <v>4</v>
      </c>
      <c r="P360">
        <v>2</v>
      </c>
      <c r="Q360" t="str">
        <f>CONCATENATE(C360,E360,G360,I360)</f>
        <v>14</v>
      </c>
    </row>
    <row r="361" spans="1:17" x14ac:dyDescent="0.25">
      <c r="A361">
        <v>384</v>
      </c>
      <c r="B361">
        <v>136.118989</v>
      </c>
      <c r="C361" s="2">
        <v>1</v>
      </c>
      <c r="H361">
        <v>158.28787</v>
      </c>
      <c r="I361" s="4">
        <v>4</v>
      </c>
      <c r="P361">
        <v>2</v>
      </c>
      <c r="Q361" t="str">
        <f>CONCATENATE(C361,E361,G361,I361)</f>
        <v>14</v>
      </c>
    </row>
    <row r="362" spans="1:17" x14ac:dyDescent="0.25">
      <c r="A362">
        <v>385</v>
      </c>
      <c r="B362">
        <v>136.118989</v>
      </c>
      <c r="C362" s="2">
        <v>1</v>
      </c>
      <c r="H362">
        <v>158.28787</v>
      </c>
      <c r="I362" s="4">
        <v>4</v>
      </c>
      <c r="P362">
        <v>2</v>
      </c>
      <c r="Q362" t="str">
        <f>CONCATENATE(C362,E362,G362,I362)</f>
        <v>14</v>
      </c>
    </row>
    <row r="363" spans="1:17" x14ac:dyDescent="0.25">
      <c r="A363">
        <v>386</v>
      </c>
      <c r="B363">
        <v>136.118989</v>
      </c>
      <c r="C363" s="2">
        <v>1</v>
      </c>
      <c r="H363">
        <v>158.28787</v>
      </c>
      <c r="I363" s="4">
        <v>4</v>
      </c>
      <c r="P363">
        <v>2</v>
      </c>
      <c r="Q363" t="str">
        <f>CONCATENATE(C363,E363,G363,I363)</f>
        <v>14</v>
      </c>
    </row>
    <row r="364" spans="1:17" x14ac:dyDescent="0.25">
      <c r="A364">
        <v>387</v>
      </c>
      <c r="B364">
        <v>136.118989</v>
      </c>
      <c r="C364" s="2">
        <v>1</v>
      </c>
      <c r="H364">
        <v>158.28787</v>
      </c>
      <c r="I364" s="4">
        <v>4</v>
      </c>
      <c r="P364">
        <v>2</v>
      </c>
      <c r="Q364" t="str">
        <f>CONCATENATE(C364,E364,G364,I364)</f>
        <v>14</v>
      </c>
    </row>
    <row r="365" spans="1:17" x14ac:dyDescent="0.25">
      <c r="A365">
        <v>388</v>
      </c>
      <c r="B365">
        <v>136.118989</v>
      </c>
      <c r="C365" s="2">
        <v>1</v>
      </c>
      <c r="H365">
        <v>158.28787</v>
      </c>
      <c r="I365" s="4">
        <v>4</v>
      </c>
      <c r="P365">
        <v>2</v>
      </c>
      <c r="Q365" t="str">
        <f>CONCATENATE(C365,E365,G365,I365)</f>
        <v>14</v>
      </c>
    </row>
    <row r="366" spans="1:17" x14ac:dyDescent="0.25">
      <c r="A366">
        <v>389</v>
      </c>
      <c r="B366">
        <v>136.118989</v>
      </c>
      <c r="C366" s="2">
        <v>1</v>
      </c>
      <c r="D366">
        <v>130.89005</v>
      </c>
      <c r="E366" s="3">
        <v>2</v>
      </c>
      <c r="H366">
        <v>158.28787</v>
      </c>
      <c r="I366" s="4">
        <v>4</v>
      </c>
      <c r="P366">
        <v>3</v>
      </c>
      <c r="Q366" t="str">
        <f>CONCATENATE(C366,E366,G366,I366)</f>
        <v>124</v>
      </c>
    </row>
    <row r="367" spans="1:17" x14ac:dyDescent="0.25">
      <c r="A367">
        <v>390</v>
      </c>
      <c r="B367">
        <v>136.118989</v>
      </c>
      <c r="C367" s="2">
        <v>1</v>
      </c>
      <c r="D367">
        <v>130.89005</v>
      </c>
      <c r="E367" s="3">
        <v>2</v>
      </c>
      <c r="G367" s="5" t="s">
        <v>234</v>
      </c>
      <c r="H367">
        <v>158.28787</v>
      </c>
      <c r="I367" s="4">
        <v>4</v>
      </c>
      <c r="L367">
        <v>153.499629</v>
      </c>
      <c r="M367">
        <v>390</v>
      </c>
      <c r="P367">
        <v>4</v>
      </c>
      <c r="Q367" t="str">
        <f>CONCATENATE(C367,E367,G367,I367)</f>
        <v>123D4</v>
      </c>
    </row>
    <row r="368" spans="1:17" x14ac:dyDescent="0.25">
      <c r="A368">
        <v>391</v>
      </c>
      <c r="B368">
        <v>136.118989</v>
      </c>
      <c r="C368" s="2">
        <v>1</v>
      </c>
      <c r="D368">
        <v>130.83328</v>
      </c>
      <c r="E368" s="3">
        <v>2</v>
      </c>
      <c r="G368" s="5" t="s">
        <v>234</v>
      </c>
      <c r="H368">
        <v>158.28787</v>
      </c>
      <c r="I368" s="4">
        <v>4</v>
      </c>
      <c r="L368">
        <v>153.49180100000001</v>
      </c>
      <c r="P368">
        <v>4</v>
      </c>
      <c r="Q368" t="str">
        <f>CONCATENATE(C368,E368,G368,I368)</f>
        <v>123D4</v>
      </c>
    </row>
    <row r="369" spans="1:17" x14ac:dyDescent="0.25">
      <c r="A369">
        <v>392</v>
      </c>
      <c r="B369">
        <v>136.118989</v>
      </c>
      <c r="C369" s="2">
        <v>1</v>
      </c>
      <c r="D369">
        <v>130.83328</v>
      </c>
      <c r="E369" s="3">
        <v>2</v>
      </c>
      <c r="G369" s="5" t="s">
        <v>234</v>
      </c>
      <c r="H369">
        <v>158.28787</v>
      </c>
      <c r="I369" s="4">
        <v>4</v>
      </c>
      <c r="L369">
        <v>153.49180100000001</v>
      </c>
      <c r="P369">
        <v>4</v>
      </c>
      <c r="Q369" t="str">
        <f>CONCATENATE(C369,E369,G369,I369)</f>
        <v>123D4</v>
      </c>
    </row>
    <row r="370" spans="1:17" x14ac:dyDescent="0.25">
      <c r="A370">
        <v>393</v>
      </c>
      <c r="B370">
        <v>136.118989</v>
      </c>
      <c r="C370" s="2">
        <v>1</v>
      </c>
      <c r="D370">
        <v>130.83328</v>
      </c>
      <c r="E370" s="3">
        <v>2</v>
      </c>
      <c r="G370" s="5" t="s">
        <v>234</v>
      </c>
      <c r="H370">
        <v>158.31044400000002</v>
      </c>
      <c r="I370" s="4">
        <v>4</v>
      </c>
      <c r="L370">
        <v>153.49180100000001</v>
      </c>
      <c r="P370">
        <v>4</v>
      </c>
      <c r="Q370" t="str">
        <f>CONCATENATE(C370,E370,G370,I370)</f>
        <v>123D4</v>
      </c>
    </row>
    <row r="371" spans="1:17" x14ac:dyDescent="0.25">
      <c r="A371">
        <v>394</v>
      </c>
      <c r="B371">
        <v>136.118989</v>
      </c>
      <c r="C371" s="2">
        <v>1</v>
      </c>
      <c r="D371">
        <v>130.83328</v>
      </c>
      <c r="E371" s="3">
        <v>2</v>
      </c>
      <c r="G371" s="5" t="s">
        <v>234</v>
      </c>
      <c r="H371">
        <v>158.31044400000002</v>
      </c>
      <c r="I371" s="4">
        <v>4</v>
      </c>
      <c r="L371">
        <v>153.49180100000001</v>
      </c>
      <c r="P371">
        <v>4</v>
      </c>
      <c r="Q371" t="str">
        <f>CONCATENATE(C371,E371,G371,I371)</f>
        <v>123D4</v>
      </c>
    </row>
    <row r="372" spans="1:17" x14ac:dyDescent="0.25">
      <c r="A372">
        <v>395</v>
      </c>
      <c r="B372">
        <v>136.118989</v>
      </c>
      <c r="C372" s="2">
        <v>1</v>
      </c>
      <c r="D372">
        <v>130.83328</v>
      </c>
      <c r="E372" s="3">
        <v>2</v>
      </c>
      <c r="G372" s="5" t="s">
        <v>234</v>
      </c>
      <c r="H372">
        <v>158.31044400000002</v>
      </c>
      <c r="I372" s="4">
        <v>4</v>
      </c>
      <c r="L372">
        <v>153.49180100000001</v>
      </c>
      <c r="P372">
        <v>4</v>
      </c>
      <c r="Q372" t="str">
        <f>CONCATENATE(C372,E372,G372,I372)</f>
        <v>123D4</v>
      </c>
    </row>
    <row r="373" spans="1:17" x14ac:dyDescent="0.25">
      <c r="A373">
        <v>396</v>
      </c>
      <c r="B373">
        <v>136.118989</v>
      </c>
      <c r="C373" s="2">
        <v>1</v>
      </c>
      <c r="D373">
        <v>130.83328</v>
      </c>
      <c r="E373" s="3">
        <v>2</v>
      </c>
      <c r="G373" s="5" t="s">
        <v>234</v>
      </c>
      <c r="H373">
        <v>158.31044400000002</v>
      </c>
      <c r="I373" s="4">
        <v>4</v>
      </c>
      <c r="L373">
        <v>153.49180100000001</v>
      </c>
      <c r="P373">
        <v>4</v>
      </c>
      <c r="Q373" t="str">
        <f>CONCATENATE(C373,E373,G373,I373)</f>
        <v>123D4</v>
      </c>
    </row>
    <row r="374" spans="1:17" x14ac:dyDescent="0.25">
      <c r="A374">
        <v>397</v>
      </c>
      <c r="B374">
        <v>136.08237500000001</v>
      </c>
      <c r="C374" s="2">
        <v>1</v>
      </c>
      <c r="D374">
        <v>130.83328</v>
      </c>
      <c r="E374" s="3">
        <v>2</v>
      </c>
      <c r="G374" s="5" t="s">
        <v>234</v>
      </c>
      <c r="H374">
        <v>158.31044400000002</v>
      </c>
      <c r="I374" s="4">
        <v>4</v>
      </c>
      <c r="L374">
        <v>153.49180100000001</v>
      </c>
      <c r="P374">
        <v>4</v>
      </c>
      <c r="Q374" t="str">
        <f>CONCATENATE(C374,E374,G374,I374)</f>
        <v>123D4</v>
      </c>
    </row>
    <row r="375" spans="1:17" x14ac:dyDescent="0.25">
      <c r="A375">
        <v>398</v>
      </c>
      <c r="D375">
        <v>130.83328</v>
      </c>
      <c r="E375" s="3">
        <v>2</v>
      </c>
      <c r="G375" s="5" t="s">
        <v>234</v>
      </c>
      <c r="L375">
        <v>153.49180100000001</v>
      </c>
      <c r="P375">
        <v>2</v>
      </c>
      <c r="Q375" t="str">
        <f>CONCATENATE(C375,E375,G375,I375)</f>
        <v>23D</v>
      </c>
    </row>
    <row r="376" spans="1:17" x14ac:dyDescent="0.25">
      <c r="A376">
        <v>399</v>
      </c>
      <c r="D376">
        <v>130.83328</v>
      </c>
      <c r="E376" s="3">
        <v>2</v>
      </c>
      <c r="G376" s="5" t="s">
        <v>234</v>
      </c>
      <c r="L376">
        <v>153.49180100000001</v>
      </c>
      <c r="P376">
        <v>2</v>
      </c>
      <c r="Q376" t="str">
        <f>CONCATENATE(C376,E376,G376,I376)</f>
        <v>23D</v>
      </c>
    </row>
    <row r="377" spans="1:17" x14ac:dyDescent="0.25">
      <c r="A377">
        <v>400</v>
      </c>
      <c r="D377">
        <v>130.83328</v>
      </c>
      <c r="E377" s="3">
        <v>2</v>
      </c>
      <c r="G377" s="5" t="s">
        <v>234</v>
      </c>
      <c r="L377">
        <v>153.49180100000001</v>
      </c>
      <c r="P377">
        <v>2</v>
      </c>
      <c r="Q377" t="str">
        <f>CONCATENATE(C377,E377,G377,I377)</f>
        <v>23D</v>
      </c>
    </row>
    <row r="378" spans="1:17" x14ac:dyDescent="0.25">
      <c r="A378">
        <v>401</v>
      </c>
      <c r="D378">
        <v>130.83328</v>
      </c>
      <c r="E378" s="3">
        <v>2</v>
      </c>
      <c r="G378" s="5" t="s">
        <v>234</v>
      </c>
      <c r="L378">
        <v>153.49180100000001</v>
      </c>
      <c r="P378">
        <v>2</v>
      </c>
      <c r="Q378" t="str">
        <f>CONCATENATE(C378,E378,G378,I378)</f>
        <v>23D</v>
      </c>
    </row>
    <row r="379" spans="1:17" x14ac:dyDescent="0.25">
      <c r="A379">
        <v>402</v>
      </c>
      <c r="D379">
        <v>130.83328</v>
      </c>
      <c r="E379" s="3">
        <v>2</v>
      </c>
      <c r="G379" s="5" t="s">
        <v>234</v>
      </c>
      <c r="L379">
        <v>153.49180100000001</v>
      </c>
      <c r="P379">
        <v>2</v>
      </c>
      <c r="Q379" t="str">
        <f>CONCATENATE(C379,E379,G379,I379)</f>
        <v>23D</v>
      </c>
    </row>
    <row r="380" spans="1:17" x14ac:dyDescent="0.25">
      <c r="A380">
        <v>403</v>
      </c>
      <c r="D380">
        <v>130.83328</v>
      </c>
      <c r="E380" s="3">
        <v>2</v>
      </c>
      <c r="G380" s="5" t="s">
        <v>234</v>
      </c>
      <c r="L380">
        <v>153.49180100000001</v>
      </c>
      <c r="P380">
        <v>2</v>
      </c>
      <c r="Q380" t="str">
        <f>CONCATENATE(C380,E380,G380,I380)</f>
        <v>23D</v>
      </c>
    </row>
    <row r="381" spans="1:17" x14ac:dyDescent="0.25">
      <c r="A381">
        <v>404</v>
      </c>
      <c r="D381">
        <v>130.83328</v>
      </c>
      <c r="E381" s="3">
        <v>2</v>
      </c>
      <c r="G381" s="5" t="s">
        <v>234</v>
      </c>
      <c r="L381">
        <v>153.49180100000001</v>
      </c>
      <c r="P381">
        <v>2</v>
      </c>
      <c r="Q381" t="str">
        <f>CONCATENATE(C381,E381,G381,I381)</f>
        <v>23D</v>
      </c>
    </row>
    <row r="382" spans="1:17" x14ac:dyDescent="0.25">
      <c r="A382">
        <v>405</v>
      </c>
      <c r="D382">
        <v>130.83328</v>
      </c>
      <c r="E382" s="3">
        <v>2</v>
      </c>
      <c r="G382" s="5" t="s">
        <v>234</v>
      </c>
      <c r="L382">
        <v>153.49180100000001</v>
      </c>
      <c r="P382">
        <v>2</v>
      </c>
      <c r="Q382" t="str">
        <f>CONCATENATE(C382,E382,G382,I382)</f>
        <v>23D</v>
      </c>
    </row>
    <row r="383" spans="1:17" x14ac:dyDescent="0.25">
      <c r="A383">
        <v>406</v>
      </c>
      <c r="D383">
        <v>130.83328</v>
      </c>
      <c r="E383" s="3">
        <v>2</v>
      </c>
      <c r="G383" s="5" t="s">
        <v>234</v>
      </c>
      <c r="L383">
        <v>153.49180100000001</v>
      </c>
      <c r="P383">
        <v>2</v>
      </c>
      <c r="Q383" t="str">
        <f>CONCATENATE(C383,E383,G383,I383)</f>
        <v>23D</v>
      </c>
    </row>
    <row r="384" spans="1:17" x14ac:dyDescent="0.25">
      <c r="A384">
        <v>407</v>
      </c>
      <c r="D384">
        <v>130.83328</v>
      </c>
      <c r="E384" s="3">
        <v>2</v>
      </c>
      <c r="G384" s="5" t="s">
        <v>234</v>
      </c>
      <c r="L384">
        <v>153.49180100000001</v>
      </c>
      <c r="P384">
        <v>2</v>
      </c>
      <c r="Q384" t="str">
        <f>CONCATENATE(C384,E384,G384,I384)</f>
        <v>23D</v>
      </c>
    </row>
    <row r="385" spans="1:17" x14ac:dyDescent="0.25">
      <c r="A385">
        <v>408</v>
      </c>
      <c r="B385">
        <v>126.44783100000001</v>
      </c>
      <c r="C385" s="2">
        <v>1</v>
      </c>
      <c r="D385">
        <v>130.83328</v>
      </c>
      <c r="E385" s="3">
        <v>2</v>
      </c>
      <c r="G385" s="5" t="s">
        <v>234</v>
      </c>
      <c r="L385">
        <v>153.49180100000001</v>
      </c>
      <c r="P385">
        <v>3</v>
      </c>
      <c r="Q385" t="str">
        <f>CONCATENATE(C385,E385,G385,I385)</f>
        <v>123D</v>
      </c>
    </row>
    <row r="386" spans="1:17" x14ac:dyDescent="0.25">
      <c r="A386">
        <v>409</v>
      </c>
      <c r="B386">
        <v>126.33065500000001</v>
      </c>
      <c r="C386" s="2">
        <v>1</v>
      </c>
      <c r="D386">
        <v>130.83328</v>
      </c>
      <c r="E386" s="3">
        <v>2</v>
      </c>
      <c r="G386" s="5" t="s">
        <v>234</v>
      </c>
      <c r="L386">
        <v>153.49180100000001</v>
      </c>
      <c r="P386">
        <v>3</v>
      </c>
      <c r="Q386" t="str">
        <f>CONCATENATE(C386,E386,G386,I386)</f>
        <v>123D</v>
      </c>
    </row>
    <row r="387" spans="1:17" x14ac:dyDescent="0.25">
      <c r="A387">
        <v>410</v>
      </c>
      <c r="B387">
        <v>126.33065500000001</v>
      </c>
      <c r="C387" s="2">
        <v>1</v>
      </c>
      <c r="D387">
        <v>130.83328</v>
      </c>
      <c r="E387" s="3">
        <v>2</v>
      </c>
      <c r="G387" s="5" t="s">
        <v>234</v>
      </c>
      <c r="L387">
        <v>153.49180100000001</v>
      </c>
      <c r="P387">
        <v>3</v>
      </c>
      <c r="Q387" t="str">
        <f>CONCATENATE(C387,E387,G387,I387)</f>
        <v>123D</v>
      </c>
    </row>
    <row r="388" spans="1:17" x14ac:dyDescent="0.25">
      <c r="A388">
        <v>411</v>
      </c>
      <c r="B388">
        <v>126.33065500000001</v>
      </c>
      <c r="C388" s="2">
        <v>1</v>
      </c>
      <c r="D388">
        <v>130.83328</v>
      </c>
      <c r="E388" s="3">
        <v>2</v>
      </c>
      <c r="G388" s="5" t="s">
        <v>234</v>
      </c>
      <c r="L388">
        <v>153.49180100000001</v>
      </c>
      <c r="P388">
        <v>3</v>
      </c>
      <c r="Q388" t="str">
        <f>CONCATENATE(C388,E388,G388,I388)</f>
        <v>123D</v>
      </c>
    </row>
    <row r="389" spans="1:17" x14ac:dyDescent="0.25">
      <c r="A389">
        <v>412</v>
      </c>
      <c r="B389">
        <v>126.33065500000001</v>
      </c>
      <c r="C389" s="2">
        <v>1</v>
      </c>
      <c r="D389">
        <v>130.83328</v>
      </c>
      <c r="E389" s="3">
        <v>2</v>
      </c>
      <c r="G389" s="5" t="s">
        <v>234</v>
      </c>
      <c r="L389">
        <v>153.49180100000001</v>
      </c>
      <c r="P389">
        <v>3</v>
      </c>
      <c r="Q389" t="str">
        <f>CONCATENATE(C389,E389,G389,I389)</f>
        <v>123D</v>
      </c>
    </row>
    <row r="390" spans="1:17" x14ac:dyDescent="0.25">
      <c r="A390">
        <v>413</v>
      </c>
      <c r="B390">
        <v>126.33065500000001</v>
      </c>
      <c r="C390" s="2">
        <v>1</v>
      </c>
      <c r="D390">
        <v>130.83328</v>
      </c>
      <c r="E390" s="3">
        <v>2</v>
      </c>
      <c r="G390" s="5" t="s">
        <v>234</v>
      </c>
      <c r="L390">
        <v>153.49180100000001</v>
      </c>
      <c r="P390">
        <v>3</v>
      </c>
      <c r="Q390" t="str">
        <f>CONCATENATE(C390,E390,G390,I390)</f>
        <v>123D</v>
      </c>
    </row>
    <row r="391" spans="1:17" x14ac:dyDescent="0.25">
      <c r="A391">
        <v>414</v>
      </c>
      <c r="B391">
        <v>126.33065500000001</v>
      </c>
      <c r="C391" s="2">
        <v>1</v>
      </c>
      <c r="D391">
        <v>130.83328</v>
      </c>
      <c r="E391" s="3">
        <v>2</v>
      </c>
      <c r="G391" s="5" t="s">
        <v>234</v>
      </c>
      <c r="L391">
        <v>153.49180100000001</v>
      </c>
      <c r="P391">
        <v>3</v>
      </c>
      <c r="Q391" t="str">
        <f>CONCATENATE(C391,E391,G391,I391)</f>
        <v>123D</v>
      </c>
    </row>
    <row r="392" spans="1:17" x14ac:dyDescent="0.25">
      <c r="A392">
        <v>415</v>
      </c>
      <c r="B392">
        <v>126.33065500000001</v>
      </c>
      <c r="C392" s="2">
        <v>1</v>
      </c>
      <c r="D392">
        <v>130.83328</v>
      </c>
      <c r="E392" s="3">
        <v>2</v>
      </c>
      <c r="G392" s="5" t="s">
        <v>234</v>
      </c>
      <c r="I392" s="4" t="s">
        <v>233</v>
      </c>
      <c r="L392">
        <v>153.49180100000001</v>
      </c>
      <c r="N392">
        <v>135.35682</v>
      </c>
      <c r="O392">
        <v>415</v>
      </c>
      <c r="P392">
        <v>4</v>
      </c>
      <c r="Q392" t="str">
        <f>CONCATENATE(C392,E392,G392,I392)</f>
        <v>123D4D</v>
      </c>
    </row>
    <row r="393" spans="1:17" x14ac:dyDescent="0.25">
      <c r="A393">
        <v>416</v>
      </c>
      <c r="B393">
        <v>126.33065500000001</v>
      </c>
      <c r="C393" s="2">
        <v>1</v>
      </c>
      <c r="D393">
        <v>130.83328</v>
      </c>
      <c r="E393" s="3">
        <v>2</v>
      </c>
      <c r="G393" s="5" t="s">
        <v>234</v>
      </c>
      <c r="I393" s="4" t="s">
        <v>233</v>
      </c>
      <c r="L393">
        <v>153.49180100000001</v>
      </c>
      <c r="N393">
        <v>135.28696500000001</v>
      </c>
      <c r="P393">
        <v>4</v>
      </c>
      <c r="Q393" t="str">
        <f>CONCATENATE(C393,E393,G393,I393)</f>
        <v>123D4D</v>
      </c>
    </row>
    <row r="394" spans="1:17" x14ac:dyDescent="0.25">
      <c r="A394">
        <v>417</v>
      </c>
      <c r="B394">
        <v>126.33065500000001</v>
      </c>
      <c r="C394" s="2">
        <v>1</v>
      </c>
      <c r="D394">
        <v>130.89005</v>
      </c>
      <c r="E394" s="3">
        <v>2</v>
      </c>
      <c r="G394" s="5" t="s">
        <v>234</v>
      </c>
      <c r="I394" s="4" t="s">
        <v>233</v>
      </c>
      <c r="L394">
        <v>153.49180100000001</v>
      </c>
      <c r="N394">
        <v>135.28696500000001</v>
      </c>
      <c r="P394">
        <v>4</v>
      </c>
      <c r="Q394" t="str">
        <f>CONCATENATE(C394,E394,G394,I394)</f>
        <v>123D4D</v>
      </c>
    </row>
    <row r="395" spans="1:17" x14ac:dyDescent="0.25">
      <c r="A395">
        <v>418</v>
      </c>
      <c r="B395">
        <v>126.33065500000001</v>
      </c>
      <c r="C395" s="2">
        <v>1</v>
      </c>
      <c r="G395" s="5" t="s">
        <v>234</v>
      </c>
      <c r="I395" s="4" t="s">
        <v>233</v>
      </c>
      <c r="L395">
        <v>153.49180100000001</v>
      </c>
      <c r="N395">
        <v>135.28696500000001</v>
      </c>
      <c r="P395">
        <v>3</v>
      </c>
      <c r="Q395" t="str">
        <f>CONCATENATE(C395,E395,G395,I395)</f>
        <v>13D4D</v>
      </c>
    </row>
    <row r="396" spans="1:17" x14ac:dyDescent="0.25">
      <c r="A396">
        <v>419</v>
      </c>
      <c r="B396">
        <v>126.33065500000001</v>
      </c>
      <c r="C396" s="2">
        <v>1</v>
      </c>
      <c r="G396" s="5" t="s">
        <v>234</v>
      </c>
      <c r="I396" s="4" t="s">
        <v>233</v>
      </c>
      <c r="L396">
        <v>153.499629</v>
      </c>
      <c r="M396">
        <v>419</v>
      </c>
      <c r="N396">
        <v>135.28696500000001</v>
      </c>
      <c r="P396">
        <v>3</v>
      </c>
      <c r="Q396" t="str">
        <f>CONCATENATE(C396,E396,G396,I396)</f>
        <v>13D4D</v>
      </c>
    </row>
    <row r="397" spans="1:17" x14ac:dyDescent="0.25">
      <c r="A397">
        <v>420</v>
      </c>
      <c r="B397">
        <v>126.33065500000001</v>
      </c>
      <c r="C397" s="2">
        <v>1</v>
      </c>
      <c r="I397" s="4" t="s">
        <v>233</v>
      </c>
      <c r="N397">
        <v>135.28696500000001</v>
      </c>
      <c r="P397">
        <v>2</v>
      </c>
      <c r="Q397" t="str">
        <f>CONCATENATE(C397,E397,G397,I397)</f>
        <v>14D</v>
      </c>
    </row>
    <row r="398" spans="1:17" x14ac:dyDescent="0.25">
      <c r="A398">
        <v>421</v>
      </c>
      <c r="B398">
        <v>126.33065500000001</v>
      </c>
      <c r="C398" s="2">
        <v>1</v>
      </c>
      <c r="I398" s="4" t="s">
        <v>233</v>
      </c>
      <c r="N398">
        <v>135.28696500000001</v>
      </c>
      <c r="P398">
        <v>2</v>
      </c>
      <c r="Q398" t="str">
        <f>CONCATENATE(C398,E398,G398,I398)</f>
        <v>14D</v>
      </c>
    </row>
    <row r="399" spans="1:17" x14ac:dyDescent="0.25">
      <c r="A399">
        <v>422</v>
      </c>
      <c r="B399">
        <v>126.33065500000001</v>
      </c>
      <c r="C399" s="2">
        <v>1</v>
      </c>
      <c r="I399" s="4" t="s">
        <v>233</v>
      </c>
      <c r="N399">
        <v>135.28696500000001</v>
      </c>
      <c r="P399">
        <v>2</v>
      </c>
      <c r="Q399" t="str">
        <f>CONCATENATE(C399,E399,G399,I399)</f>
        <v>14D</v>
      </c>
    </row>
    <row r="400" spans="1:17" x14ac:dyDescent="0.25">
      <c r="A400">
        <v>423</v>
      </c>
      <c r="B400">
        <v>126.33065500000001</v>
      </c>
      <c r="C400" s="2">
        <v>1</v>
      </c>
      <c r="I400" s="4" t="s">
        <v>233</v>
      </c>
      <c r="N400">
        <v>135.28696500000001</v>
      </c>
      <c r="P400">
        <v>2</v>
      </c>
      <c r="Q400" t="str">
        <f>CONCATENATE(C400,E400,G400,I400)</f>
        <v>14D</v>
      </c>
    </row>
    <row r="401" spans="1:17" x14ac:dyDescent="0.25">
      <c r="A401">
        <v>424</v>
      </c>
      <c r="B401">
        <v>126.33065500000001</v>
      </c>
      <c r="C401" s="2">
        <v>1</v>
      </c>
      <c r="I401" s="4" t="s">
        <v>233</v>
      </c>
      <c r="N401">
        <v>135.28696500000001</v>
      </c>
      <c r="P401">
        <v>2</v>
      </c>
      <c r="Q401" t="str">
        <f>CONCATENATE(C401,E401,G401,I401)</f>
        <v>14D</v>
      </c>
    </row>
    <row r="402" spans="1:17" x14ac:dyDescent="0.25">
      <c r="A402">
        <v>425</v>
      </c>
      <c r="B402">
        <v>126.33065500000001</v>
      </c>
      <c r="C402" s="2">
        <v>1</v>
      </c>
      <c r="D402">
        <v>122.153436</v>
      </c>
      <c r="E402" s="3">
        <v>2</v>
      </c>
      <c r="I402" s="4" t="s">
        <v>233</v>
      </c>
      <c r="N402">
        <v>135.28696500000001</v>
      </c>
      <c r="P402">
        <v>3</v>
      </c>
      <c r="Q402" t="str">
        <f>CONCATENATE(C402,E402,G402,I402)</f>
        <v>124D</v>
      </c>
    </row>
    <row r="403" spans="1:17" x14ac:dyDescent="0.25">
      <c r="A403">
        <v>426</v>
      </c>
      <c r="B403">
        <v>126.33065500000001</v>
      </c>
      <c r="C403" s="2">
        <v>1</v>
      </c>
      <c r="D403">
        <v>122.121667</v>
      </c>
      <c r="E403" s="3">
        <v>2</v>
      </c>
      <c r="I403" s="4" t="s">
        <v>233</v>
      </c>
      <c r="N403">
        <v>135.28696500000001</v>
      </c>
      <c r="P403">
        <v>3</v>
      </c>
      <c r="Q403" t="str">
        <f>CONCATENATE(C403,E403,G403,I403)</f>
        <v>124D</v>
      </c>
    </row>
    <row r="404" spans="1:17" x14ac:dyDescent="0.25">
      <c r="A404">
        <v>427</v>
      </c>
      <c r="B404">
        <v>126.33065500000001</v>
      </c>
      <c r="C404" s="2">
        <v>1</v>
      </c>
      <c r="D404">
        <v>122.121667</v>
      </c>
      <c r="E404" s="3">
        <v>2</v>
      </c>
      <c r="I404" s="4" t="s">
        <v>233</v>
      </c>
      <c r="N404">
        <v>135.28696500000001</v>
      </c>
      <c r="P404">
        <v>3</v>
      </c>
      <c r="Q404" t="str">
        <f>CONCATENATE(C404,E404,G404,I404)</f>
        <v>124D</v>
      </c>
    </row>
    <row r="405" spans="1:17" x14ac:dyDescent="0.25">
      <c r="A405">
        <v>428</v>
      </c>
      <c r="B405">
        <v>126.33065500000001</v>
      </c>
      <c r="C405" s="2">
        <v>1</v>
      </c>
      <c r="D405">
        <v>122.121667</v>
      </c>
      <c r="E405" s="3">
        <v>2</v>
      </c>
      <c r="I405" s="4" t="s">
        <v>233</v>
      </c>
      <c r="N405">
        <v>135.28696500000001</v>
      </c>
      <c r="P405">
        <v>3</v>
      </c>
      <c r="Q405" t="str">
        <f>CONCATENATE(C405,E405,G405,I405)</f>
        <v>124D</v>
      </c>
    </row>
    <row r="406" spans="1:17" x14ac:dyDescent="0.25">
      <c r="A406">
        <v>429</v>
      </c>
      <c r="B406">
        <v>126.33065500000001</v>
      </c>
      <c r="C406" s="2">
        <v>1</v>
      </c>
      <c r="D406">
        <v>122.121667</v>
      </c>
      <c r="E406" s="3">
        <v>2</v>
      </c>
      <c r="I406" s="4" t="s">
        <v>233</v>
      </c>
      <c r="N406">
        <v>135.28696500000001</v>
      </c>
      <c r="P406">
        <v>3</v>
      </c>
      <c r="Q406" t="str">
        <f>CONCATENATE(C406,E406,G406,I406)</f>
        <v>124D</v>
      </c>
    </row>
    <row r="407" spans="1:17" x14ac:dyDescent="0.25">
      <c r="A407">
        <v>430</v>
      </c>
      <c r="B407">
        <v>126.33065500000001</v>
      </c>
      <c r="C407" s="2">
        <v>1</v>
      </c>
      <c r="D407">
        <v>122.121667</v>
      </c>
      <c r="E407" s="3">
        <v>2</v>
      </c>
      <c r="I407" s="4" t="s">
        <v>233</v>
      </c>
      <c r="N407">
        <v>135.28696500000001</v>
      </c>
      <c r="P407">
        <v>3</v>
      </c>
      <c r="Q407" t="str">
        <f>CONCATENATE(C407,E407,G407,I407)</f>
        <v>124D</v>
      </c>
    </row>
    <row r="408" spans="1:17" x14ac:dyDescent="0.25">
      <c r="A408">
        <v>431</v>
      </c>
      <c r="B408">
        <v>126.33065500000001</v>
      </c>
      <c r="C408" s="2">
        <v>1</v>
      </c>
      <c r="D408">
        <v>122.121667</v>
      </c>
      <c r="E408" s="3">
        <v>2</v>
      </c>
      <c r="I408" s="4" t="s">
        <v>233</v>
      </c>
      <c r="N408">
        <v>135.28696500000001</v>
      </c>
      <c r="P408">
        <v>3</v>
      </c>
      <c r="Q408" t="str">
        <f>CONCATENATE(C408,E408,G408,I408)</f>
        <v>124D</v>
      </c>
    </row>
    <row r="409" spans="1:17" x14ac:dyDescent="0.25">
      <c r="A409">
        <v>432</v>
      </c>
      <c r="B409">
        <v>126.33065500000001</v>
      </c>
      <c r="C409" s="2">
        <v>1</v>
      </c>
      <c r="D409">
        <v>122.121667</v>
      </c>
      <c r="E409" s="3">
        <v>2</v>
      </c>
      <c r="I409" s="4" t="s">
        <v>233</v>
      </c>
      <c r="N409">
        <v>135.28696500000001</v>
      </c>
      <c r="P409">
        <v>3</v>
      </c>
      <c r="Q409" t="str">
        <f>CONCATENATE(C409,E409,G409,I409)</f>
        <v>124D</v>
      </c>
    </row>
    <row r="410" spans="1:17" x14ac:dyDescent="0.25">
      <c r="A410">
        <v>433</v>
      </c>
      <c r="B410">
        <v>126.33065500000001</v>
      </c>
      <c r="C410" s="2">
        <v>1</v>
      </c>
      <c r="D410">
        <v>122.121667</v>
      </c>
      <c r="E410" s="3">
        <v>2</v>
      </c>
      <c r="I410" s="4" t="s">
        <v>233</v>
      </c>
      <c r="N410">
        <v>135.28696500000001</v>
      </c>
      <c r="P410">
        <v>3</v>
      </c>
      <c r="Q410" t="str">
        <f>CONCATENATE(C410,E410,G410,I410)</f>
        <v>124D</v>
      </c>
    </row>
    <row r="411" spans="1:17" x14ac:dyDescent="0.25">
      <c r="A411">
        <v>434</v>
      </c>
      <c r="B411">
        <v>126.33065500000001</v>
      </c>
      <c r="C411" s="2">
        <v>1</v>
      </c>
      <c r="D411">
        <v>122.121667</v>
      </c>
      <c r="E411" s="3">
        <v>2</v>
      </c>
      <c r="I411" s="4" t="s">
        <v>233</v>
      </c>
      <c r="N411">
        <v>135.28696500000001</v>
      </c>
      <c r="P411">
        <v>3</v>
      </c>
      <c r="Q411" t="str">
        <f>CONCATENATE(C411,E411,G411,I411)</f>
        <v>124D</v>
      </c>
    </row>
    <row r="412" spans="1:17" x14ac:dyDescent="0.25">
      <c r="A412">
        <v>435</v>
      </c>
      <c r="B412">
        <v>126.44783100000001</v>
      </c>
      <c r="C412" s="2">
        <v>1</v>
      </c>
      <c r="D412">
        <v>122.121667</v>
      </c>
      <c r="E412" s="3">
        <v>2</v>
      </c>
      <c r="I412" s="4" t="s">
        <v>233</v>
      </c>
      <c r="N412">
        <v>135.28696500000001</v>
      </c>
      <c r="P412">
        <v>3</v>
      </c>
      <c r="Q412" t="str">
        <f>CONCATENATE(C412,E412,G412,I412)</f>
        <v>124D</v>
      </c>
    </row>
    <row r="413" spans="1:17" x14ac:dyDescent="0.25">
      <c r="A413">
        <v>436</v>
      </c>
      <c r="D413">
        <v>122.121667</v>
      </c>
      <c r="E413" s="3">
        <v>2</v>
      </c>
      <c r="G413" s="5" t="s">
        <v>234</v>
      </c>
      <c r="I413" s="4" t="s">
        <v>233</v>
      </c>
      <c r="L413">
        <v>130.318738</v>
      </c>
      <c r="M413">
        <v>436</v>
      </c>
      <c r="N413">
        <v>135.28696500000001</v>
      </c>
      <c r="P413">
        <v>3</v>
      </c>
      <c r="Q413" t="str">
        <f>CONCATENATE(C413,E413,G413,I413)</f>
        <v>23D4D</v>
      </c>
    </row>
    <row r="414" spans="1:17" x14ac:dyDescent="0.25">
      <c r="A414">
        <v>437</v>
      </c>
      <c r="D414">
        <v>122.121667</v>
      </c>
      <c r="E414" s="3">
        <v>2</v>
      </c>
      <c r="G414" s="5" t="s">
        <v>234</v>
      </c>
      <c r="I414" s="4" t="s">
        <v>233</v>
      </c>
      <c r="L414">
        <v>130.24596100000002</v>
      </c>
      <c r="N414">
        <v>135.28696500000001</v>
      </c>
      <c r="P414">
        <v>3</v>
      </c>
      <c r="Q414" t="str">
        <f>CONCATENATE(C414,E414,G414,I414)</f>
        <v>23D4D</v>
      </c>
    </row>
    <row r="415" spans="1:17" x14ac:dyDescent="0.25">
      <c r="A415">
        <v>438</v>
      </c>
      <c r="D415">
        <v>122.121667</v>
      </c>
      <c r="E415" s="3">
        <v>2</v>
      </c>
      <c r="G415" s="5" t="s">
        <v>234</v>
      </c>
      <c r="I415" s="4" t="s">
        <v>233</v>
      </c>
      <c r="L415">
        <v>130.24596100000002</v>
      </c>
      <c r="N415">
        <v>135.28696500000001</v>
      </c>
      <c r="P415">
        <v>3</v>
      </c>
      <c r="Q415" t="str">
        <f>CONCATENATE(C415,E415,G415,I415)</f>
        <v>23D4D</v>
      </c>
    </row>
    <row r="416" spans="1:17" x14ac:dyDescent="0.25">
      <c r="A416">
        <v>439</v>
      </c>
      <c r="D416">
        <v>122.121667</v>
      </c>
      <c r="E416" s="3">
        <v>2</v>
      </c>
      <c r="G416" s="5" t="s">
        <v>234</v>
      </c>
      <c r="I416" s="4" t="s">
        <v>233</v>
      </c>
      <c r="L416">
        <v>130.24596100000002</v>
      </c>
      <c r="N416">
        <v>135.28696500000001</v>
      </c>
      <c r="P416">
        <v>3</v>
      </c>
      <c r="Q416" t="str">
        <f>CONCATENATE(C416,E416,G416,I416)</f>
        <v>23D4D</v>
      </c>
    </row>
    <row r="417" spans="1:17" x14ac:dyDescent="0.25">
      <c r="A417">
        <v>440</v>
      </c>
      <c r="D417">
        <v>122.121667</v>
      </c>
      <c r="E417" s="3">
        <v>2</v>
      </c>
      <c r="G417" s="5" t="s">
        <v>234</v>
      </c>
      <c r="I417" s="4" t="s">
        <v>233</v>
      </c>
      <c r="L417">
        <v>130.24596100000002</v>
      </c>
      <c r="N417">
        <v>135.28696500000001</v>
      </c>
      <c r="P417">
        <v>3</v>
      </c>
      <c r="Q417" t="str">
        <f>CONCATENATE(C417,E417,G417,I417)</f>
        <v>23D4D</v>
      </c>
    </row>
    <row r="418" spans="1:17" x14ac:dyDescent="0.25">
      <c r="A418">
        <v>441</v>
      </c>
      <c r="D418">
        <v>122.121667</v>
      </c>
      <c r="E418" s="3">
        <v>2</v>
      </c>
      <c r="G418" s="5" t="s">
        <v>234</v>
      </c>
      <c r="I418" s="4" t="s">
        <v>233</v>
      </c>
      <c r="L418">
        <v>130.24596100000002</v>
      </c>
      <c r="N418">
        <v>135.28696500000001</v>
      </c>
      <c r="P418">
        <v>3</v>
      </c>
      <c r="Q418" t="str">
        <f>CONCATENATE(C418,E418,G418,I418)</f>
        <v>23D4D</v>
      </c>
    </row>
    <row r="419" spans="1:17" x14ac:dyDescent="0.25">
      <c r="A419">
        <v>442</v>
      </c>
      <c r="D419">
        <v>122.121667</v>
      </c>
      <c r="E419" s="3">
        <v>2</v>
      </c>
      <c r="G419" s="5" t="s">
        <v>234</v>
      </c>
      <c r="I419" s="4" t="s">
        <v>233</v>
      </c>
      <c r="L419">
        <v>130.24596100000002</v>
      </c>
      <c r="N419">
        <v>135.28696500000001</v>
      </c>
      <c r="P419">
        <v>3</v>
      </c>
      <c r="Q419" t="str">
        <f>CONCATENATE(C419,E419,G419,I419)</f>
        <v>23D4D</v>
      </c>
    </row>
    <row r="420" spans="1:17" x14ac:dyDescent="0.25">
      <c r="A420">
        <v>443</v>
      </c>
      <c r="D420">
        <v>122.121667</v>
      </c>
      <c r="E420" s="3">
        <v>2</v>
      </c>
      <c r="G420" s="5" t="s">
        <v>234</v>
      </c>
      <c r="I420" s="4" t="s">
        <v>233</v>
      </c>
      <c r="L420">
        <v>130.24596100000002</v>
      </c>
      <c r="N420">
        <v>135.28696500000001</v>
      </c>
      <c r="P420">
        <v>3</v>
      </c>
      <c r="Q420" t="str">
        <f>CONCATENATE(C420,E420,G420,I420)</f>
        <v>23D4D</v>
      </c>
    </row>
    <row r="421" spans="1:17" x14ac:dyDescent="0.25">
      <c r="A421">
        <v>444</v>
      </c>
      <c r="D421">
        <v>122.121667</v>
      </c>
      <c r="E421" s="3">
        <v>2</v>
      </c>
      <c r="G421" s="5" t="s">
        <v>234</v>
      </c>
      <c r="I421" s="4" t="s">
        <v>233</v>
      </c>
      <c r="L421">
        <v>130.24596100000002</v>
      </c>
      <c r="N421">
        <v>135.35682</v>
      </c>
      <c r="O421">
        <v>444</v>
      </c>
      <c r="P421">
        <v>3</v>
      </c>
      <c r="Q421" t="str">
        <f>CONCATENATE(C421,E421,G421,I421)</f>
        <v>23D4D</v>
      </c>
    </row>
    <row r="422" spans="1:17" x14ac:dyDescent="0.25">
      <c r="A422">
        <v>445</v>
      </c>
      <c r="B422">
        <v>115.479039</v>
      </c>
      <c r="C422" s="2">
        <v>1</v>
      </c>
      <c r="D422">
        <v>122.121667</v>
      </c>
      <c r="E422" s="3">
        <v>2</v>
      </c>
      <c r="G422" s="5" t="s">
        <v>234</v>
      </c>
      <c r="L422">
        <v>130.24596100000002</v>
      </c>
      <c r="P422">
        <v>3</v>
      </c>
      <c r="Q422" t="str">
        <f>CONCATENATE(C422,E422,G422,I422)</f>
        <v>123D</v>
      </c>
    </row>
    <row r="423" spans="1:17" x14ac:dyDescent="0.25">
      <c r="A423">
        <v>446</v>
      </c>
      <c r="B423">
        <v>115.367726</v>
      </c>
      <c r="C423" s="2">
        <v>1</v>
      </c>
      <c r="D423">
        <v>122.121667</v>
      </c>
      <c r="E423" s="3">
        <v>2</v>
      </c>
      <c r="G423" s="5" t="s">
        <v>234</v>
      </c>
      <c r="L423">
        <v>130.24596100000002</v>
      </c>
      <c r="P423">
        <v>3</v>
      </c>
      <c r="Q423" t="str">
        <f>CONCATENATE(C423,E423,G423,I423)</f>
        <v>123D</v>
      </c>
    </row>
    <row r="424" spans="1:17" x14ac:dyDescent="0.25">
      <c r="A424">
        <v>447</v>
      </c>
      <c r="B424">
        <v>115.367726</v>
      </c>
      <c r="C424" s="2">
        <v>1</v>
      </c>
      <c r="D424">
        <v>122.121667</v>
      </c>
      <c r="E424" s="3">
        <v>2</v>
      </c>
      <c r="G424" s="5" t="s">
        <v>234</v>
      </c>
      <c r="L424">
        <v>130.24596100000002</v>
      </c>
      <c r="P424">
        <v>3</v>
      </c>
      <c r="Q424" t="str">
        <f>CONCATENATE(C424,E424,G424,I424)</f>
        <v>123D</v>
      </c>
    </row>
    <row r="425" spans="1:17" x14ac:dyDescent="0.25">
      <c r="A425">
        <v>448</v>
      </c>
      <c r="B425">
        <v>115.367726</v>
      </c>
      <c r="C425" s="2">
        <v>1</v>
      </c>
      <c r="D425">
        <v>122.121667</v>
      </c>
      <c r="E425" s="3">
        <v>2</v>
      </c>
      <c r="G425" s="5" t="s">
        <v>234</v>
      </c>
      <c r="L425">
        <v>130.24596100000002</v>
      </c>
      <c r="P425">
        <v>3</v>
      </c>
      <c r="Q425" t="str">
        <f>CONCATENATE(C425,E425,G425,I425)</f>
        <v>123D</v>
      </c>
    </row>
    <row r="426" spans="1:17" x14ac:dyDescent="0.25">
      <c r="A426">
        <v>449</v>
      </c>
      <c r="B426">
        <v>115.367726</v>
      </c>
      <c r="C426" s="2">
        <v>1</v>
      </c>
      <c r="D426">
        <v>122.121667</v>
      </c>
      <c r="E426" s="3">
        <v>2</v>
      </c>
      <c r="G426" s="5" t="s">
        <v>234</v>
      </c>
      <c r="L426">
        <v>130.24596100000002</v>
      </c>
      <c r="P426">
        <v>3</v>
      </c>
      <c r="Q426" t="str">
        <f>CONCATENATE(C426,E426,G426,I426)</f>
        <v>123D</v>
      </c>
    </row>
    <row r="427" spans="1:17" x14ac:dyDescent="0.25">
      <c r="A427">
        <v>450</v>
      </c>
      <c r="B427">
        <v>115.367726</v>
      </c>
      <c r="C427" s="2">
        <v>1</v>
      </c>
      <c r="D427">
        <v>122.153436</v>
      </c>
      <c r="E427" s="3">
        <v>2</v>
      </c>
      <c r="G427" s="5" t="s">
        <v>234</v>
      </c>
      <c r="L427">
        <v>130.24596100000002</v>
      </c>
      <c r="P427">
        <v>3</v>
      </c>
      <c r="Q427" t="str">
        <f>CONCATENATE(C427,E427,G427,I427)</f>
        <v>123D</v>
      </c>
    </row>
    <row r="428" spans="1:17" x14ac:dyDescent="0.25">
      <c r="A428">
        <v>451</v>
      </c>
      <c r="B428">
        <v>115.367726</v>
      </c>
      <c r="C428" s="2">
        <v>1</v>
      </c>
      <c r="D428">
        <v>122.153436</v>
      </c>
      <c r="E428" s="3">
        <v>2</v>
      </c>
      <c r="G428" s="5" t="s">
        <v>234</v>
      </c>
      <c r="L428">
        <v>130.24596100000002</v>
      </c>
      <c r="P428">
        <v>3</v>
      </c>
      <c r="Q428" t="str">
        <f>CONCATENATE(C428,E428,G428,I428)</f>
        <v>123D</v>
      </c>
    </row>
    <row r="429" spans="1:17" x14ac:dyDescent="0.25">
      <c r="A429">
        <v>452</v>
      </c>
      <c r="B429">
        <v>115.367726</v>
      </c>
      <c r="C429" s="2">
        <v>1</v>
      </c>
      <c r="G429" s="5" t="s">
        <v>234</v>
      </c>
      <c r="L429">
        <v>130.24596100000002</v>
      </c>
      <c r="P429">
        <v>2</v>
      </c>
      <c r="Q429" t="str">
        <f>CONCATENATE(C429,E429,G429,I429)</f>
        <v>13D</v>
      </c>
    </row>
    <row r="430" spans="1:17" x14ac:dyDescent="0.25">
      <c r="A430">
        <v>453</v>
      </c>
      <c r="B430">
        <v>115.367726</v>
      </c>
      <c r="C430" s="2">
        <v>1</v>
      </c>
      <c r="G430" s="5" t="s">
        <v>234</v>
      </c>
      <c r="L430">
        <v>130.24596100000002</v>
      </c>
      <c r="P430">
        <v>2</v>
      </c>
      <c r="Q430" t="str">
        <f>CONCATENATE(C430,E430,G430,I430)</f>
        <v>13D</v>
      </c>
    </row>
    <row r="431" spans="1:17" x14ac:dyDescent="0.25">
      <c r="A431">
        <v>454</v>
      </c>
      <c r="B431">
        <v>115.367726</v>
      </c>
      <c r="C431" s="2">
        <v>1</v>
      </c>
      <c r="G431" s="5" t="s">
        <v>234</v>
      </c>
      <c r="L431">
        <v>130.24596100000002</v>
      </c>
      <c r="P431">
        <v>2</v>
      </c>
      <c r="Q431" t="str">
        <f>CONCATENATE(C431,E431,G431,I431)</f>
        <v>13D</v>
      </c>
    </row>
    <row r="432" spans="1:17" x14ac:dyDescent="0.25">
      <c r="A432">
        <v>455</v>
      </c>
      <c r="B432">
        <v>115.367726</v>
      </c>
      <c r="C432" s="2">
        <v>1</v>
      </c>
      <c r="G432" s="5" t="s">
        <v>234</v>
      </c>
      <c r="L432">
        <v>130.24596100000002</v>
      </c>
      <c r="P432">
        <v>2</v>
      </c>
      <c r="Q432" t="str">
        <f>CONCATENATE(C432,E432,G432,I432)</f>
        <v>13D</v>
      </c>
    </row>
    <row r="433" spans="1:17" x14ac:dyDescent="0.25">
      <c r="A433">
        <v>456</v>
      </c>
      <c r="B433">
        <v>115.367726</v>
      </c>
      <c r="C433" s="2">
        <v>1</v>
      </c>
      <c r="G433" s="5" t="s">
        <v>234</v>
      </c>
      <c r="I433" s="4" t="s">
        <v>233</v>
      </c>
      <c r="L433">
        <v>130.24596100000002</v>
      </c>
      <c r="N433">
        <v>124.55050700000001</v>
      </c>
      <c r="O433">
        <v>456</v>
      </c>
      <c r="P433">
        <v>3</v>
      </c>
      <c r="Q433" t="str">
        <f>CONCATENATE(C433,E433,G433,I433)</f>
        <v>13D4D</v>
      </c>
    </row>
    <row r="434" spans="1:17" x14ac:dyDescent="0.25">
      <c r="A434">
        <v>457</v>
      </c>
      <c r="B434">
        <v>115.367726</v>
      </c>
      <c r="C434" s="2">
        <v>1</v>
      </c>
      <c r="G434" s="5" t="s">
        <v>234</v>
      </c>
      <c r="I434" s="4" t="s">
        <v>233</v>
      </c>
      <c r="L434">
        <v>130.24596100000002</v>
      </c>
      <c r="N434">
        <v>124.55050700000001</v>
      </c>
      <c r="P434">
        <v>3</v>
      </c>
      <c r="Q434" t="str">
        <f>CONCATENATE(C434,E434,G434,I434)</f>
        <v>13D4D</v>
      </c>
    </row>
    <row r="435" spans="1:17" x14ac:dyDescent="0.25">
      <c r="A435">
        <v>458</v>
      </c>
      <c r="B435">
        <v>115.367726</v>
      </c>
      <c r="C435" s="2">
        <v>1</v>
      </c>
      <c r="G435" s="5" t="s">
        <v>234</v>
      </c>
      <c r="I435" s="4" t="s">
        <v>233</v>
      </c>
      <c r="L435">
        <v>130.24596100000002</v>
      </c>
      <c r="N435">
        <v>124.61767700000001</v>
      </c>
      <c r="P435">
        <v>3</v>
      </c>
      <c r="Q435" t="str">
        <f>CONCATENATE(C435,E435,G435,I435)</f>
        <v>13D4D</v>
      </c>
    </row>
    <row r="436" spans="1:17" x14ac:dyDescent="0.25">
      <c r="A436">
        <v>459</v>
      </c>
      <c r="B436">
        <v>115.367726</v>
      </c>
      <c r="C436" s="2">
        <v>1</v>
      </c>
      <c r="G436" s="5" t="s">
        <v>234</v>
      </c>
      <c r="I436" s="4" t="s">
        <v>233</v>
      </c>
      <c r="L436">
        <v>130.24596100000002</v>
      </c>
      <c r="N436">
        <v>124.61767700000001</v>
      </c>
      <c r="P436">
        <v>3</v>
      </c>
      <c r="Q436" t="str">
        <f>CONCATENATE(C436,E436,G436,I436)</f>
        <v>13D4D</v>
      </c>
    </row>
    <row r="437" spans="1:17" x14ac:dyDescent="0.25">
      <c r="A437">
        <v>460</v>
      </c>
      <c r="B437">
        <v>115.367726</v>
      </c>
      <c r="C437" s="2">
        <v>1</v>
      </c>
      <c r="G437" s="5" t="s">
        <v>234</v>
      </c>
      <c r="I437" s="4" t="s">
        <v>233</v>
      </c>
      <c r="L437">
        <v>130.24596100000002</v>
      </c>
      <c r="N437">
        <v>124.61767700000001</v>
      </c>
      <c r="P437">
        <v>3</v>
      </c>
      <c r="Q437" t="str">
        <f>CONCATENATE(C437,E437,G437,I437)</f>
        <v>13D4D</v>
      </c>
    </row>
    <row r="438" spans="1:17" x14ac:dyDescent="0.25">
      <c r="A438">
        <v>461</v>
      </c>
      <c r="B438">
        <v>115.367726</v>
      </c>
      <c r="C438" s="2">
        <v>1</v>
      </c>
      <c r="G438" s="5" t="s">
        <v>234</v>
      </c>
      <c r="I438" s="4" t="s">
        <v>233</v>
      </c>
      <c r="L438">
        <v>130.24596100000002</v>
      </c>
      <c r="N438">
        <v>124.61767700000001</v>
      </c>
      <c r="P438">
        <v>3</v>
      </c>
      <c r="Q438" t="str">
        <f>CONCATENATE(C438,E438,G438,I438)</f>
        <v>13D4D</v>
      </c>
    </row>
    <row r="439" spans="1:17" x14ac:dyDescent="0.25">
      <c r="A439">
        <v>462</v>
      </c>
      <c r="B439">
        <v>115.367726</v>
      </c>
      <c r="C439" s="2">
        <v>1</v>
      </c>
      <c r="G439" s="5" t="s">
        <v>234</v>
      </c>
      <c r="I439" s="4" t="s">
        <v>233</v>
      </c>
      <c r="L439">
        <v>130.24596100000002</v>
      </c>
      <c r="N439">
        <v>124.61767700000001</v>
      </c>
      <c r="P439">
        <v>3</v>
      </c>
      <c r="Q439" t="str">
        <f>CONCATENATE(C439,E439,G439,I439)</f>
        <v>13D4D</v>
      </c>
    </row>
    <row r="440" spans="1:17" x14ac:dyDescent="0.25">
      <c r="A440">
        <v>463</v>
      </c>
      <c r="B440">
        <v>115.367726</v>
      </c>
      <c r="C440" s="2">
        <v>1</v>
      </c>
      <c r="D440">
        <v>109.96671800000001</v>
      </c>
      <c r="E440" s="3">
        <v>2</v>
      </c>
      <c r="G440" s="5" t="s">
        <v>234</v>
      </c>
      <c r="I440" s="4" t="s">
        <v>233</v>
      </c>
      <c r="L440">
        <v>130.24596100000002</v>
      </c>
      <c r="N440">
        <v>124.61767700000001</v>
      </c>
      <c r="P440">
        <v>4</v>
      </c>
      <c r="Q440" t="str">
        <f>CONCATENATE(C440,E440,G440,I440)</f>
        <v>123D4D</v>
      </c>
    </row>
    <row r="441" spans="1:17" x14ac:dyDescent="0.25">
      <c r="A441">
        <v>464</v>
      </c>
      <c r="B441">
        <v>115.367726</v>
      </c>
      <c r="C441" s="2">
        <v>1</v>
      </c>
      <c r="D441">
        <v>109.93520100000001</v>
      </c>
      <c r="E441" s="3">
        <v>2</v>
      </c>
      <c r="G441" s="5" t="s">
        <v>234</v>
      </c>
      <c r="I441" s="4" t="s">
        <v>233</v>
      </c>
      <c r="L441">
        <v>130.24596100000002</v>
      </c>
      <c r="N441">
        <v>124.61767700000001</v>
      </c>
      <c r="P441">
        <v>4</v>
      </c>
      <c r="Q441" t="str">
        <f>CONCATENATE(C441,E441,G441,I441)</f>
        <v>123D4D</v>
      </c>
    </row>
    <row r="442" spans="1:17" x14ac:dyDescent="0.25">
      <c r="A442">
        <v>465</v>
      </c>
      <c r="B442">
        <v>115.367726</v>
      </c>
      <c r="C442" s="2">
        <v>1</v>
      </c>
      <c r="D442">
        <v>109.93520100000001</v>
      </c>
      <c r="E442" s="3">
        <v>2</v>
      </c>
      <c r="G442" s="5" t="s">
        <v>234</v>
      </c>
      <c r="I442" s="4" t="s">
        <v>233</v>
      </c>
      <c r="L442">
        <v>130.318738</v>
      </c>
      <c r="N442">
        <v>124.61767700000001</v>
      </c>
      <c r="P442">
        <v>4</v>
      </c>
      <c r="Q442" t="str">
        <f>CONCATENATE(C442,E442,G442,I442)</f>
        <v>123D4D</v>
      </c>
    </row>
    <row r="443" spans="1:17" x14ac:dyDescent="0.25">
      <c r="A443">
        <v>466</v>
      </c>
      <c r="B443">
        <v>115.367726</v>
      </c>
      <c r="C443" s="2">
        <v>1</v>
      </c>
      <c r="D443">
        <v>109.93520100000001</v>
      </c>
      <c r="E443" s="3">
        <v>2</v>
      </c>
      <c r="G443" s="5" t="s">
        <v>234</v>
      </c>
      <c r="I443" s="4" t="s">
        <v>233</v>
      </c>
      <c r="L443">
        <v>130.318738</v>
      </c>
      <c r="N443">
        <v>124.61767700000001</v>
      </c>
      <c r="P443">
        <v>4</v>
      </c>
      <c r="Q443" t="str">
        <f>CONCATENATE(C443,E443,G443,I443)</f>
        <v>123D4D</v>
      </c>
    </row>
    <row r="444" spans="1:17" x14ac:dyDescent="0.25">
      <c r="A444">
        <v>467</v>
      </c>
      <c r="B444">
        <v>115.367726</v>
      </c>
      <c r="C444" s="2">
        <v>1</v>
      </c>
      <c r="D444">
        <v>109.93520100000001</v>
      </c>
      <c r="E444" s="3">
        <v>2</v>
      </c>
      <c r="G444" s="5" t="s">
        <v>234</v>
      </c>
      <c r="I444" s="4" t="s">
        <v>233</v>
      </c>
      <c r="L444">
        <v>130.318738</v>
      </c>
      <c r="M444">
        <v>467</v>
      </c>
      <c r="N444">
        <v>124.61767700000001</v>
      </c>
      <c r="P444">
        <v>4</v>
      </c>
      <c r="Q444" t="str">
        <f>CONCATENATE(C444,E444,G444,I444)</f>
        <v>123D4D</v>
      </c>
    </row>
    <row r="445" spans="1:17" x14ac:dyDescent="0.25">
      <c r="A445">
        <v>468</v>
      </c>
      <c r="B445">
        <v>115.367726</v>
      </c>
      <c r="C445" s="2">
        <v>1</v>
      </c>
      <c r="D445">
        <v>109.93520100000001</v>
      </c>
      <c r="E445" s="3">
        <v>2</v>
      </c>
      <c r="I445" s="4" t="s">
        <v>233</v>
      </c>
      <c r="N445">
        <v>124.61767700000001</v>
      </c>
      <c r="P445">
        <v>3</v>
      </c>
      <c r="Q445" t="str">
        <f>CONCATENATE(C445,E445,G445,I445)</f>
        <v>124D</v>
      </c>
    </row>
    <row r="446" spans="1:17" x14ac:dyDescent="0.25">
      <c r="A446">
        <v>469</v>
      </c>
      <c r="B446">
        <v>115.367726</v>
      </c>
      <c r="C446" s="2">
        <v>1</v>
      </c>
      <c r="D446">
        <v>109.93520100000001</v>
      </c>
      <c r="E446" s="3">
        <v>2</v>
      </c>
      <c r="I446" s="4" t="s">
        <v>233</v>
      </c>
      <c r="N446">
        <v>124.61767700000001</v>
      </c>
      <c r="P446">
        <v>3</v>
      </c>
      <c r="Q446" t="str">
        <f>CONCATENATE(C446,E446,G446,I446)</f>
        <v>124D</v>
      </c>
    </row>
    <row r="447" spans="1:17" x14ac:dyDescent="0.25">
      <c r="A447">
        <v>470</v>
      </c>
      <c r="B447">
        <v>115.367726</v>
      </c>
      <c r="C447" s="2">
        <v>1</v>
      </c>
      <c r="D447">
        <v>109.93520100000001</v>
      </c>
      <c r="E447" s="3">
        <v>2</v>
      </c>
      <c r="I447" s="4" t="s">
        <v>233</v>
      </c>
      <c r="N447">
        <v>124.61767700000001</v>
      </c>
      <c r="P447">
        <v>3</v>
      </c>
      <c r="Q447" t="str">
        <f>CONCATENATE(C447,E447,G447,I447)</f>
        <v>124D</v>
      </c>
    </row>
    <row r="448" spans="1:17" x14ac:dyDescent="0.25">
      <c r="A448">
        <v>471</v>
      </c>
      <c r="B448">
        <v>115.367726</v>
      </c>
      <c r="C448" s="2">
        <v>1</v>
      </c>
      <c r="D448">
        <v>109.93520100000001</v>
      </c>
      <c r="E448" s="3">
        <v>2</v>
      </c>
      <c r="I448" s="4" t="s">
        <v>233</v>
      </c>
      <c r="N448">
        <v>124.61767700000001</v>
      </c>
      <c r="P448">
        <v>3</v>
      </c>
      <c r="Q448" t="str">
        <f>CONCATENATE(C448,E448,G448,I448)</f>
        <v>124D</v>
      </c>
    </row>
    <row r="449" spans="1:17" x14ac:dyDescent="0.25">
      <c r="A449">
        <v>472</v>
      </c>
      <c r="B449">
        <v>115.479039</v>
      </c>
      <c r="C449" s="2">
        <v>1</v>
      </c>
      <c r="D449">
        <v>109.93520100000001</v>
      </c>
      <c r="E449" s="3">
        <v>2</v>
      </c>
      <c r="I449" s="4" t="s">
        <v>233</v>
      </c>
      <c r="N449">
        <v>124.61767700000001</v>
      </c>
      <c r="O449">
        <v>472</v>
      </c>
      <c r="P449">
        <v>3</v>
      </c>
      <c r="Q449" t="str">
        <f>CONCATENATE(C449,E449,G449,I449)</f>
        <v>124D</v>
      </c>
    </row>
    <row r="450" spans="1:17" x14ac:dyDescent="0.25">
      <c r="A450">
        <v>473</v>
      </c>
      <c r="D450">
        <v>109.93520100000001</v>
      </c>
      <c r="E450" s="3">
        <v>2</v>
      </c>
      <c r="P450">
        <v>1</v>
      </c>
      <c r="Q450" t="str">
        <f>CONCATENATE(C450,E450,G450,I450)</f>
        <v>2</v>
      </c>
    </row>
    <row r="451" spans="1:17" x14ac:dyDescent="0.25">
      <c r="A451">
        <v>474</v>
      </c>
      <c r="D451">
        <v>109.93520100000001</v>
      </c>
      <c r="E451" s="3">
        <v>2</v>
      </c>
      <c r="I451" s="4" t="s">
        <v>233</v>
      </c>
      <c r="N451">
        <v>122.75787800000001</v>
      </c>
      <c r="O451">
        <v>474</v>
      </c>
      <c r="P451">
        <v>2</v>
      </c>
      <c r="Q451" t="str">
        <f>CONCATENATE(C451,E451,G451,I451)</f>
        <v>24D</v>
      </c>
    </row>
    <row r="452" spans="1:17" x14ac:dyDescent="0.25">
      <c r="A452">
        <v>475</v>
      </c>
      <c r="D452">
        <v>109.93520100000001</v>
      </c>
      <c r="E452" s="3">
        <v>2</v>
      </c>
      <c r="I452" s="4" t="s">
        <v>233</v>
      </c>
      <c r="N452">
        <v>122.75787800000001</v>
      </c>
      <c r="P452">
        <v>2</v>
      </c>
      <c r="Q452" t="str">
        <f>CONCATENATE(C452,E452,G452,I452)</f>
        <v>24D</v>
      </c>
    </row>
    <row r="453" spans="1:17" x14ac:dyDescent="0.25">
      <c r="A453">
        <v>476</v>
      </c>
      <c r="D453">
        <v>109.93520100000001</v>
      </c>
      <c r="E453" s="3">
        <v>2</v>
      </c>
      <c r="I453" s="4" t="s">
        <v>233</v>
      </c>
      <c r="N453">
        <v>122.75787800000001</v>
      </c>
      <c r="P453">
        <v>2</v>
      </c>
      <c r="Q453" t="str">
        <f>CONCATENATE(C453,E453,G453,I453)</f>
        <v>24D</v>
      </c>
    </row>
    <row r="454" spans="1:17" x14ac:dyDescent="0.25">
      <c r="A454">
        <v>477</v>
      </c>
      <c r="D454">
        <v>109.93520100000001</v>
      </c>
      <c r="E454" s="3">
        <v>2</v>
      </c>
      <c r="I454" s="4" t="s">
        <v>233</v>
      </c>
      <c r="N454">
        <v>122.75787800000001</v>
      </c>
      <c r="P454">
        <v>2</v>
      </c>
      <c r="Q454" t="str">
        <f>CONCATENATE(C454,E454,G454,I454)</f>
        <v>24D</v>
      </c>
    </row>
    <row r="455" spans="1:17" x14ac:dyDescent="0.25">
      <c r="A455">
        <v>478</v>
      </c>
      <c r="D455">
        <v>109.93520100000001</v>
      </c>
      <c r="E455" s="3">
        <v>2</v>
      </c>
      <c r="G455" s="5" t="s">
        <v>234</v>
      </c>
      <c r="I455" s="4" t="s">
        <v>233</v>
      </c>
      <c r="L455">
        <v>119.19722100000001</v>
      </c>
      <c r="M455">
        <v>478</v>
      </c>
      <c r="N455">
        <v>122.75787800000001</v>
      </c>
      <c r="P455">
        <v>3</v>
      </c>
      <c r="Q455" t="str">
        <f>CONCATENATE(C455,E455,G455,I455)</f>
        <v>23D4D</v>
      </c>
    </row>
    <row r="456" spans="1:17" x14ac:dyDescent="0.25">
      <c r="A456">
        <v>479</v>
      </c>
      <c r="D456">
        <v>109.93520100000001</v>
      </c>
      <c r="E456" s="3">
        <v>2</v>
      </c>
      <c r="G456" s="5" t="s">
        <v>234</v>
      </c>
      <c r="I456" s="4" t="s">
        <v>233</v>
      </c>
      <c r="L456">
        <v>119.234094</v>
      </c>
      <c r="N456">
        <v>122.75787800000001</v>
      </c>
      <c r="P456">
        <v>3</v>
      </c>
      <c r="Q456" t="str">
        <f>CONCATENATE(C456,E456,G456,I456)</f>
        <v>23D4D</v>
      </c>
    </row>
    <row r="457" spans="1:17" x14ac:dyDescent="0.25">
      <c r="A457">
        <v>480</v>
      </c>
      <c r="D457">
        <v>109.93520100000001</v>
      </c>
      <c r="E457" s="3">
        <v>2</v>
      </c>
      <c r="G457" s="5" t="s">
        <v>234</v>
      </c>
      <c r="I457" s="4" t="s">
        <v>233</v>
      </c>
      <c r="L457">
        <v>119.234094</v>
      </c>
      <c r="N457">
        <v>122.75787800000001</v>
      </c>
      <c r="P457">
        <v>3</v>
      </c>
      <c r="Q457" t="str">
        <f>CONCATENATE(C457,E457,G457,I457)</f>
        <v>23D4D</v>
      </c>
    </row>
    <row r="458" spans="1:17" x14ac:dyDescent="0.25">
      <c r="A458">
        <v>481</v>
      </c>
      <c r="D458">
        <v>109.93520100000001</v>
      </c>
      <c r="E458" s="3">
        <v>2</v>
      </c>
      <c r="G458" s="5" t="s">
        <v>234</v>
      </c>
      <c r="I458" s="4" t="s">
        <v>233</v>
      </c>
      <c r="L458">
        <v>119.234094</v>
      </c>
      <c r="N458">
        <v>122.75787800000001</v>
      </c>
      <c r="P458">
        <v>3</v>
      </c>
      <c r="Q458" t="str">
        <f>CONCATENATE(C458,E458,G458,I458)</f>
        <v>23D4D</v>
      </c>
    </row>
    <row r="459" spans="1:17" x14ac:dyDescent="0.25">
      <c r="A459">
        <v>482</v>
      </c>
      <c r="D459">
        <v>109.93520100000001</v>
      </c>
      <c r="E459" s="3">
        <v>2</v>
      </c>
      <c r="G459" s="5" t="s">
        <v>234</v>
      </c>
      <c r="I459" s="4" t="s">
        <v>233</v>
      </c>
      <c r="L459">
        <v>119.234094</v>
      </c>
      <c r="N459">
        <v>122.75787800000001</v>
      </c>
      <c r="P459">
        <v>3</v>
      </c>
      <c r="Q459" t="str">
        <f>CONCATENATE(C459,E459,G459,I459)</f>
        <v>23D4D</v>
      </c>
    </row>
    <row r="460" spans="1:17" x14ac:dyDescent="0.25">
      <c r="A460">
        <v>483</v>
      </c>
      <c r="D460">
        <v>109.93520100000001</v>
      </c>
      <c r="E460" s="3">
        <v>2</v>
      </c>
      <c r="G460" s="5" t="s">
        <v>234</v>
      </c>
      <c r="I460" s="4" t="s">
        <v>233</v>
      </c>
      <c r="L460">
        <v>119.234094</v>
      </c>
      <c r="N460">
        <v>122.75787800000001</v>
      </c>
      <c r="P460">
        <v>3</v>
      </c>
      <c r="Q460" t="str">
        <f>CONCATENATE(C460,E460,G460,I460)</f>
        <v>23D4D</v>
      </c>
    </row>
    <row r="461" spans="1:17" x14ac:dyDescent="0.25">
      <c r="A461">
        <v>484</v>
      </c>
      <c r="D461">
        <v>109.93520100000001</v>
      </c>
      <c r="E461" s="3">
        <v>2</v>
      </c>
      <c r="G461" s="5" t="s">
        <v>234</v>
      </c>
      <c r="I461" s="4" t="s">
        <v>233</v>
      </c>
      <c r="L461">
        <v>119.234094</v>
      </c>
      <c r="N461">
        <v>122.75787800000001</v>
      </c>
      <c r="P461">
        <v>3</v>
      </c>
      <c r="Q461" t="str">
        <f>CONCATENATE(C461,E461,G461,I461)</f>
        <v>23D4D</v>
      </c>
    </row>
    <row r="462" spans="1:17" x14ac:dyDescent="0.25">
      <c r="A462">
        <v>485</v>
      </c>
      <c r="B462">
        <v>104.38444600000001</v>
      </c>
      <c r="C462" s="2">
        <v>1</v>
      </c>
      <c r="D462">
        <v>109.93520100000001</v>
      </c>
      <c r="E462" s="3">
        <v>2</v>
      </c>
      <c r="G462" s="5" t="s">
        <v>234</v>
      </c>
      <c r="I462" s="4" t="s">
        <v>233</v>
      </c>
      <c r="L462">
        <v>119.234094</v>
      </c>
      <c r="N462">
        <v>122.75787800000001</v>
      </c>
      <c r="P462">
        <v>4</v>
      </c>
      <c r="Q462" t="str">
        <f>CONCATENATE(C462,E462,G462,I462)</f>
        <v>123D4D</v>
      </c>
    </row>
    <row r="463" spans="1:17" x14ac:dyDescent="0.25">
      <c r="A463">
        <v>486</v>
      </c>
      <c r="B463">
        <v>104.25797700000001</v>
      </c>
      <c r="C463" s="2">
        <v>1</v>
      </c>
      <c r="D463">
        <v>109.93520100000001</v>
      </c>
      <c r="E463" s="3">
        <v>2</v>
      </c>
      <c r="G463" s="5" t="s">
        <v>234</v>
      </c>
      <c r="I463" s="4" t="s">
        <v>233</v>
      </c>
      <c r="L463">
        <v>119.234094</v>
      </c>
      <c r="N463">
        <v>122.75787800000001</v>
      </c>
      <c r="P463">
        <v>4</v>
      </c>
      <c r="Q463" t="str">
        <f>CONCATENATE(C463,E463,G463,I463)</f>
        <v>123D4D</v>
      </c>
    </row>
    <row r="464" spans="1:17" x14ac:dyDescent="0.25">
      <c r="A464">
        <v>487</v>
      </c>
      <c r="B464">
        <v>104.25797700000001</v>
      </c>
      <c r="C464" s="2">
        <v>1</v>
      </c>
      <c r="D464">
        <v>109.93520100000001</v>
      </c>
      <c r="E464" s="3">
        <v>2</v>
      </c>
      <c r="G464" s="5" t="s">
        <v>234</v>
      </c>
      <c r="I464" s="4" t="s">
        <v>233</v>
      </c>
      <c r="L464">
        <v>119.234094</v>
      </c>
      <c r="N464">
        <v>122.75787800000001</v>
      </c>
      <c r="P464">
        <v>4</v>
      </c>
      <c r="Q464" t="str">
        <f>CONCATENATE(C464,E464,G464,I464)</f>
        <v>123D4D</v>
      </c>
    </row>
    <row r="465" spans="1:17" x14ac:dyDescent="0.25">
      <c r="A465">
        <v>488</v>
      </c>
      <c r="B465">
        <v>104.25797700000001</v>
      </c>
      <c r="C465" s="2">
        <v>1</v>
      </c>
      <c r="D465">
        <v>109.93520100000001</v>
      </c>
      <c r="E465" s="3">
        <v>2</v>
      </c>
      <c r="G465" s="5" t="s">
        <v>234</v>
      </c>
      <c r="I465" s="4" t="s">
        <v>233</v>
      </c>
      <c r="L465">
        <v>119.234094</v>
      </c>
      <c r="N465">
        <v>122.75787800000001</v>
      </c>
      <c r="P465">
        <v>4</v>
      </c>
      <c r="Q465" t="str">
        <f>CONCATENATE(C465,E465,G465,I465)</f>
        <v>123D4D</v>
      </c>
    </row>
    <row r="466" spans="1:17" x14ac:dyDescent="0.25">
      <c r="A466">
        <v>489</v>
      </c>
      <c r="B466">
        <v>104.25797700000001</v>
      </c>
      <c r="C466" s="2">
        <v>1</v>
      </c>
      <c r="D466">
        <v>109.93520100000001</v>
      </c>
      <c r="E466" s="3">
        <v>2</v>
      </c>
      <c r="G466" s="5" t="s">
        <v>234</v>
      </c>
      <c r="I466" s="4" t="s">
        <v>233</v>
      </c>
      <c r="L466">
        <v>119.234094</v>
      </c>
      <c r="N466">
        <v>122.75787800000001</v>
      </c>
      <c r="P466">
        <v>4</v>
      </c>
      <c r="Q466" t="str">
        <f>CONCATENATE(C466,E466,G466,I466)</f>
        <v>123D4D</v>
      </c>
    </row>
    <row r="467" spans="1:17" x14ac:dyDescent="0.25">
      <c r="A467">
        <v>490</v>
      </c>
      <c r="B467">
        <v>104.25797700000001</v>
      </c>
      <c r="C467" s="2">
        <v>1</v>
      </c>
      <c r="D467">
        <v>109.93520100000001</v>
      </c>
      <c r="E467" s="3">
        <v>2</v>
      </c>
      <c r="G467" s="5" t="s">
        <v>234</v>
      </c>
      <c r="I467" s="4" t="s">
        <v>233</v>
      </c>
      <c r="L467">
        <v>119.234094</v>
      </c>
      <c r="N467">
        <v>122.75787800000001</v>
      </c>
      <c r="P467">
        <v>4</v>
      </c>
      <c r="Q467" t="str">
        <f>CONCATENATE(C467,E467,G467,I467)</f>
        <v>123D4D</v>
      </c>
    </row>
    <row r="468" spans="1:17" x14ac:dyDescent="0.25">
      <c r="A468">
        <v>491</v>
      </c>
      <c r="B468">
        <v>104.25797700000001</v>
      </c>
      <c r="C468" s="2">
        <v>1</v>
      </c>
      <c r="D468">
        <v>109.93520100000001</v>
      </c>
      <c r="E468" s="3">
        <v>2</v>
      </c>
      <c r="G468" s="5" t="s">
        <v>234</v>
      </c>
      <c r="I468" s="4" t="s">
        <v>233</v>
      </c>
      <c r="L468">
        <v>119.234094</v>
      </c>
      <c r="N468">
        <v>122.75787800000001</v>
      </c>
      <c r="P468">
        <v>4</v>
      </c>
      <c r="Q468" t="str">
        <f>CONCATENATE(C468,E468,G468,I468)</f>
        <v>123D4D</v>
      </c>
    </row>
    <row r="469" spans="1:17" x14ac:dyDescent="0.25">
      <c r="A469">
        <v>492</v>
      </c>
      <c r="B469">
        <v>104.25797700000001</v>
      </c>
      <c r="C469" s="2">
        <v>1</v>
      </c>
      <c r="D469">
        <v>109.93520100000001</v>
      </c>
      <c r="E469" s="3">
        <v>2</v>
      </c>
      <c r="G469" s="5" t="s">
        <v>234</v>
      </c>
      <c r="I469" s="4" t="s">
        <v>233</v>
      </c>
      <c r="L469">
        <v>119.234094</v>
      </c>
      <c r="N469">
        <v>122.75787800000001</v>
      </c>
      <c r="P469">
        <v>4</v>
      </c>
      <c r="Q469" t="str">
        <f>CONCATENATE(C469,E469,G469,I469)</f>
        <v>123D4D</v>
      </c>
    </row>
    <row r="470" spans="1:17" x14ac:dyDescent="0.25">
      <c r="A470">
        <v>493</v>
      </c>
      <c r="B470">
        <v>104.25797700000001</v>
      </c>
      <c r="C470" s="2">
        <v>1</v>
      </c>
      <c r="D470">
        <v>109.96671800000001</v>
      </c>
      <c r="E470" s="3">
        <v>2</v>
      </c>
      <c r="G470" s="5" t="s">
        <v>234</v>
      </c>
      <c r="I470" s="4" t="s">
        <v>233</v>
      </c>
      <c r="L470">
        <v>119.234094</v>
      </c>
      <c r="N470">
        <v>122.75787800000001</v>
      </c>
      <c r="P470">
        <v>4</v>
      </c>
      <c r="Q470" t="str">
        <f>CONCATENATE(C470,E470,G470,I470)</f>
        <v>123D4D</v>
      </c>
    </row>
    <row r="471" spans="1:17" x14ac:dyDescent="0.25">
      <c r="A471">
        <v>494</v>
      </c>
      <c r="B471">
        <v>104.25797700000001</v>
      </c>
      <c r="C471" s="2">
        <v>1</v>
      </c>
      <c r="G471" s="5" t="s">
        <v>234</v>
      </c>
      <c r="I471" s="4" t="s">
        <v>233</v>
      </c>
      <c r="L471">
        <v>119.234094</v>
      </c>
      <c r="N471">
        <v>122.75787800000001</v>
      </c>
      <c r="P471">
        <v>3</v>
      </c>
      <c r="Q471" t="str">
        <f>CONCATENATE(C471,E471,G471,I471)</f>
        <v>13D4D</v>
      </c>
    </row>
    <row r="472" spans="1:17" x14ac:dyDescent="0.25">
      <c r="A472">
        <v>495</v>
      </c>
      <c r="B472">
        <v>104.25797700000001</v>
      </c>
      <c r="C472" s="2">
        <v>1</v>
      </c>
      <c r="G472" s="5" t="s">
        <v>234</v>
      </c>
      <c r="I472" s="4" t="s">
        <v>233</v>
      </c>
      <c r="L472">
        <v>119.234094</v>
      </c>
      <c r="N472">
        <v>122.75787800000001</v>
      </c>
      <c r="O472">
        <v>495</v>
      </c>
      <c r="P472">
        <v>3</v>
      </c>
      <c r="Q472" t="str">
        <f>CONCATENATE(C472,E472,G472,I472)</f>
        <v>13D4D</v>
      </c>
    </row>
    <row r="473" spans="1:17" x14ac:dyDescent="0.25">
      <c r="A473">
        <v>496</v>
      </c>
      <c r="B473">
        <v>104.25797700000001</v>
      </c>
      <c r="C473" s="2">
        <v>1</v>
      </c>
      <c r="G473" s="5" t="s">
        <v>234</v>
      </c>
      <c r="L473">
        <v>119.234094</v>
      </c>
      <c r="P473">
        <v>2</v>
      </c>
      <c r="Q473" t="str">
        <f>CONCATENATE(C473,E473,G473,I473)</f>
        <v>13D</v>
      </c>
    </row>
    <row r="474" spans="1:17" x14ac:dyDescent="0.25">
      <c r="A474">
        <v>497</v>
      </c>
      <c r="B474">
        <v>104.25797700000001</v>
      </c>
      <c r="C474" s="2">
        <v>1</v>
      </c>
      <c r="G474" s="5" t="s">
        <v>234</v>
      </c>
      <c r="L474">
        <v>119.234094</v>
      </c>
      <c r="P474">
        <v>2</v>
      </c>
      <c r="Q474" t="str">
        <f>CONCATENATE(C474,E474,G474,I474)</f>
        <v>13D</v>
      </c>
    </row>
    <row r="475" spans="1:17" x14ac:dyDescent="0.25">
      <c r="A475">
        <v>498</v>
      </c>
      <c r="B475">
        <v>104.25797700000001</v>
      </c>
      <c r="C475" s="2">
        <v>1</v>
      </c>
      <c r="G475" s="5" t="s">
        <v>234</v>
      </c>
      <c r="L475">
        <v>119.234094</v>
      </c>
      <c r="P475">
        <v>2</v>
      </c>
      <c r="Q475" t="str">
        <f>CONCATENATE(C475,E475,G475,I475)</f>
        <v>13D</v>
      </c>
    </row>
    <row r="476" spans="1:17" x14ac:dyDescent="0.25">
      <c r="A476">
        <v>499</v>
      </c>
      <c r="B476">
        <v>104.25797700000001</v>
      </c>
      <c r="C476" s="2">
        <v>1</v>
      </c>
      <c r="G476" s="5" t="s">
        <v>234</v>
      </c>
      <c r="L476">
        <v>119.234094</v>
      </c>
      <c r="P476">
        <v>2</v>
      </c>
      <c r="Q476" t="str">
        <f>CONCATENATE(C476,E476,G476,I476)</f>
        <v>13D</v>
      </c>
    </row>
    <row r="477" spans="1:17" x14ac:dyDescent="0.25">
      <c r="A477">
        <v>500</v>
      </c>
      <c r="B477">
        <v>104.25797700000001</v>
      </c>
      <c r="C477" s="2">
        <v>1</v>
      </c>
      <c r="G477" s="5" t="s">
        <v>234</v>
      </c>
      <c r="L477">
        <v>119.234094</v>
      </c>
      <c r="P477">
        <v>2</v>
      </c>
      <c r="Q477" t="str">
        <f>CONCATENATE(C477,E477,G477,I477)</f>
        <v>13D</v>
      </c>
    </row>
    <row r="478" spans="1:17" x14ac:dyDescent="0.25">
      <c r="A478">
        <v>501</v>
      </c>
      <c r="B478">
        <v>104.25797700000001</v>
      </c>
      <c r="C478" s="2">
        <v>1</v>
      </c>
      <c r="D478">
        <v>101.80530300000001</v>
      </c>
      <c r="E478" s="3">
        <v>2</v>
      </c>
      <c r="G478" s="5" t="s">
        <v>234</v>
      </c>
      <c r="L478">
        <v>119.234094</v>
      </c>
      <c r="P478">
        <v>3</v>
      </c>
      <c r="Q478" t="str">
        <f>CONCATENATE(C478,E478,G478,I478)</f>
        <v>123D</v>
      </c>
    </row>
    <row r="479" spans="1:17" x14ac:dyDescent="0.25">
      <c r="A479">
        <v>502</v>
      </c>
      <c r="B479">
        <v>104.25797700000001</v>
      </c>
      <c r="C479" s="2">
        <v>1</v>
      </c>
      <c r="D479">
        <v>101.810857</v>
      </c>
      <c r="E479" s="3">
        <v>2</v>
      </c>
      <c r="G479" s="5" t="s">
        <v>234</v>
      </c>
      <c r="L479">
        <v>119.234094</v>
      </c>
      <c r="P479">
        <v>3</v>
      </c>
      <c r="Q479" t="str">
        <f>CONCATENATE(C479,E479,G479,I479)</f>
        <v>123D</v>
      </c>
    </row>
    <row r="480" spans="1:17" x14ac:dyDescent="0.25">
      <c r="A480">
        <v>503</v>
      </c>
      <c r="B480">
        <v>104.25797700000001</v>
      </c>
      <c r="C480" s="2">
        <v>1</v>
      </c>
      <c r="D480">
        <v>101.810857</v>
      </c>
      <c r="E480" s="3">
        <v>2</v>
      </c>
      <c r="G480" s="5" t="s">
        <v>234</v>
      </c>
      <c r="L480">
        <v>119.234094</v>
      </c>
      <c r="P480">
        <v>3</v>
      </c>
      <c r="Q480" t="str">
        <f>CONCATENATE(C480,E480,G480,I480)</f>
        <v>123D</v>
      </c>
    </row>
    <row r="481" spans="1:17" x14ac:dyDescent="0.25">
      <c r="A481">
        <v>504</v>
      </c>
      <c r="B481">
        <v>104.25797700000001</v>
      </c>
      <c r="C481" s="2">
        <v>1</v>
      </c>
      <c r="D481">
        <v>101.810857</v>
      </c>
      <c r="E481" s="3">
        <v>2</v>
      </c>
      <c r="G481" s="5" t="s">
        <v>234</v>
      </c>
      <c r="L481">
        <v>119.234094</v>
      </c>
      <c r="P481">
        <v>3</v>
      </c>
      <c r="Q481" t="str">
        <f>CONCATENATE(C481,E481,G481,I481)</f>
        <v>123D</v>
      </c>
    </row>
    <row r="482" spans="1:17" x14ac:dyDescent="0.25">
      <c r="A482">
        <v>505</v>
      </c>
      <c r="B482">
        <v>104.25797700000001</v>
      </c>
      <c r="C482" s="2">
        <v>1</v>
      </c>
      <c r="D482">
        <v>101.810857</v>
      </c>
      <c r="E482" s="3">
        <v>2</v>
      </c>
      <c r="G482" s="5" t="s">
        <v>234</v>
      </c>
      <c r="L482">
        <v>119.234094</v>
      </c>
      <c r="P482">
        <v>3</v>
      </c>
      <c r="Q482" t="str">
        <f>CONCATENATE(C482,E482,G482,I482)</f>
        <v>123D</v>
      </c>
    </row>
    <row r="483" spans="1:17" x14ac:dyDescent="0.25">
      <c r="A483">
        <v>506</v>
      </c>
      <c r="B483">
        <v>104.25797700000001</v>
      </c>
      <c r="C483" s="2">
        <v>1</v>
      </c>
      <c r="D483">
        <v>101.810857</v>
      </c>
      <c r="E483" s="3">
        <v>2</v>
      </c>
      <c r="G483" s="5" t="s">
        <v>234</v>
      </c>
      <c r="I483" s="4" t="s">
        <v>233</v>
      </c>
      <c r="L483">
        <v>119.234094</v>
      </c>
      <c r="N483">
        <v>113.31222200000002</v>
      </c>
      <c r="O483">
        <v>506</v>
      </c>
      <c r="P483">
        <v>4</v>
      </c>
      <c r="Q483" t="str">
        <f>CONCATENATE(C483,E483,G483,I483)</f>
        <v>123D4D</v>
      </c>
    </row>
    <row r="484" spans="1:17" x14ac:dyDescent="0.25">
      <c r="A484">
        <v>507</v>
      </c>
      <c r="B484">
        <v>104.25797700000001</v>
      </c>
      <c r="C484" s="2">
        <v>1</v>
      </c>
      <c r="D484">
        <v>101.810857</v>
      </c>
      <c r="E484" s="3">
        <v>2</v>
      </c>
      <c r="G484" s="5" t="s">
        <v>234</v>
      </c>
      <c r="I484" s="4" t="s">
        <v>233</v>
      </c>
      <c r="L484">
        <v>119.234094</v>
      </c>
      <c r="N484">
        <v>113.458989</v>
      </c>
      <c r="P484">
        <v>4</v>
      </c>
      <c r="Q484" t="str">
        <f>CONCATENATE(C484,E484,G484,I484)</f>
        <v>123D4D</v>
      </c>
    </row>
    <row r="485" spans="1:17" x14ac:dyDescent="0.25">
      <c r="A485">
        <v>508</v>
      </c>
      <c r="B485">
        <v>104.25797700000001</v>
      </c>
      <c r="C485" s="2">
        <v>1</v>
      </c>
      <c r="D485">
        <v>101.810857</v>
      </c>
      <c r="E485" s="3">
        <v>2</v>
      </c>
      <c r="G485" s="5" t="s">
        <v>234</v>
      </c>
      <c r="I485" s="4" t="s">
        <v>233</v>
      </c>
      <c r="L485">
        <v>119.234094</v>
      </c>
      <c r="N485">
        <v>113.458989</v>
      </c>
      <c r="P485">
        <v>4</v>
      </c>
      <c r="Q485" t="str">
        <f>CONCATENATE(C485,E485,G485,I485)</f>
        <v>123D4D</v>
      </c>
    </row>
    <row r="486" spans="1:17" x14ac:dyDescent="0.25">
      <c r="A486">
        <v>509</v>
      </c>
      <c r="B486">
        <v>104.25797700000001</v>
      </c>
      <c r="C486" s="2">
        <v>1</v>
      </c>
      <c r="D486">
        <v>101.810857</v>
      </c>
      <c r="E486" s="3">
        <v>2</v>
      </c>
      <c r="G486" s="5" t="s">
        <v>234</v>
      </c>
      <c r="I486" s="4" t="s">
        <v>233</v>
      </c>
      <c r="L486">
        <v>119.234094</v>
      </c>
      <c r="N486">
        <v>113.458989</v>
      </c>
      <c r="P486">
        <v>4</v>
      </c>
      <c r="Q486" t="str">
        <f>CONCATENATE(C486,E486,G486,I486)</f>
        <v>123D4D</v>
      </c>
    </row>
    <row r="487" spans="1:17" x14ac:dyDescent="0.25">
      <c r="A487">
        <v>510</v>
      </c>
      <c r="B487">
        <v>104.25797700000001</v>
      </c>
      <c r="C487" s="2">
        <v>1</v>
      </c>
      <c r="D487">
        <v>101.810857</v>
      </c>
      <c r="E487" s="3">
        <v>2</v>
      </c>
      <c r="G487" s="5" t="s">
        <v>234</v>
      </c>
      <c r="I487" s="4" t="s">
        <v>233</v>
      </c>
      <c r="L487">
        <v>119.234094</v>
      </c>
      <c r="N487">
        <v>113.458989</v>
      </c>
      <c r="P487">
        <v>4</v>
      </c>
      <c r="Q487" t="str">
        <f>CONCATENATE(C487,E487,G487,I487)</f>
        <v>123D4D</v>
      </c>
    </row>
    <row r="488" spans="1:17" x14ac:dyDescent="0.25">
      <c r="A488">
        <v>511</v>
      </c>
      <c r="B488">
        <v>104.25797700000001</v>
      </c>
      <c r="C488" s="2">
        <v>1</v>
      </c>
      <c r="D488">
        <v>101.810857</v>
      </c>
      <c r="E488" s="3">
        <v>2</v>
      </c>
      <c r="G488" s="5" t="s">
        <v>234</v>
      </c>
      <c r="I488" s="4" t="s">
        <v>233</v>
      </c>
      <c r="L488">
        <v>119.234094</v>
      </c>
      <c r="N488">
        <v>113.458989</v>
      </c>
      <c r="P488">
        <v>4</v>
      </c>
      <c r="Q488" t="str">
        <f>CONCATENATE(C488,E488,G488,I488)</f>
        <v>123D4D</v>
      </c>
    </row>
    <row r="489" spans="1:17" x14ac:dyDescent="0.25">
      <c r="A489">
        <v>512</v>
      </c>
      <c r="B489">
        <v>104.25797700000001</v>
      </c>
      <c r="C489" s="2">
        <v>1</v>
      </c>
      <c r="D489">
        <v>101.810857</v>
      </c>
      <c r="E489" s="3">
        <v>2</v>
      </c>
      <c r="G489" s="5" t="s">
        <v>234</v>
      </c>
      <c r="I489" s="4" t="s">
        <v>233</v>
      </c>
      <c r="L489">
        <v>119.234094</v>
      </c>
      <c r="N489">
        <v>113.458989</v>
      </c>
      <c r="P489">
        <v>4</v>
      </c>
      <c r="Q489" t="str">
        <f>CONCATENATE(C489,E489,G489,I489)</f>
        <v>123D4D</v>
      </c>
    </row>
    <row r="490" spans="1:17" x14ac:dyDescent="0.25">
      <c r="A490">
        <v>513</v>
      </c>
      <c r="B490">
        <v>104.25797700000001</v>
      </c>
      <c r="C490" s="2">
        <v>1</v>
      </c>
      <c r="D490">
        <v>101.810857</v>
      </c>
      <c r="E490" s="3">
        <v>2</v>
      </c>
      <c r="G490" s="5" t="s">
        <v>234</v>
      </c>
      <c r="I490" s="4" t="s">
        <v>233</v>
      </c>
      <c r="L490">
        <v>119.19722100000001</v>
      </c>
      <c r="M490">
        <v>513</v>
      </c>
      <c r="N490">
        <v>113.458989</v>
      </c>
      <c r="P490">
        <v>4</v>
      </c>
      <c r="Q490" t="str">
        <f>CONCATENATE(C490,E490,G490,I490)</f>
        <v>123D4D</v>
      </c>
    </row>
    <row r="491" spans="1:17" x14ac:dyDescent="0.25">
      <c r="A491">
        <v>514</v>
      </c>
      <c r="B491">
        <v>104.25797700000001</v>
      </c>
      <c r="C491" s="2">
        <v>1</v>
      </c>
      <c r="D491">
        <v>101.810857</v>
      </c>
      <c r="E491" s="3">
        <v>2</v>
      </c>
      <c r="I491" s="4" t="s">
        <v>233</v>
      </c>
      <c r="N491">
        <v>113.458989</v>
      </c>
      <c r="P491">
        <v>3</v>
      </c>
      <c r="Q491" t="str">
        <f>CONCATENATE(C491,E491,G491,I491)</f>
        <v>124D</v>
      </c>
    </row>
    <row r="492" spans="1:17" x14ac:dyDescent="0.25">
      <c r="A492">
        <v>515</v>
      </c>
      <c r="B492">
        <v>104.25797700000001</v>
      </c>
      <c r="C492" s="2">
        <v>1</v>
      </c>
      <c r="D492">
        <v>101.810857</v>
      </c>
      <c r="E492" s="3">
        <v>2</v>
      </c>
      <c r="I492" s="4" t="s">
        <v>233</v>
      </c>
      <c r="N492">
        <v>113.458989</v>
      </c>
      <c r="P492">
        <v>3</v>
      </c>
      <c r="Q492" t="str">
        <f>CONCATENATE(C492,E492,G492,I492)</f>
        <v>124D</v>
      </c>
    </row>
    <row r="493" spans="1:17" x14ac:dyDescent="0.25">
      <c r="A493">
        <v>516</v>
      </c>
      <c r="B493">
        <v>104.25797700000001</v>
      </c>
      <c r="C493" s="2">
        <v>1</v>
      </c>
      <c r="D493">
        <v>101.810857</v>
      </c>
      <c r="E493" s="3">
        <v>2</v>
      </c>
      <c r="I493" s="4" t="s">
        <v>233</v>
      </c>
      <c r="N493">
        <v>113.458989</v>
      </c>
      <c r="P493">
        <v>3</v>
      </c>
      <c r="Q493" t="str">
        <f>CONCATENATE(C493,E493,G493,I493)</f>
        <v>124D</v>
      </c>
    </row>
    <row r="494" spans="1:17" x14ac:dyDescent="0.25">
      <c r="A494">
        <v>517</v>
      </c>
      <c r="B494">
        <v>104.25797700000001</v>
      </c>
      <c r="C494" s="2">
        <v>1</v>
      </c>
      <c r="D494">
        <v>101.810857</v>
      </c>
      <c r="E494" s="3">
        <v>2</v>
      </c>
      <c r="I494" s="4" t="s">
        <v>233</v>
      </c>
      <c r="N494">
        <v>113.458989</v>
      </c>
      <c r="P494">
        <v>3</v>
      </c>
      <c r="Q494" t="str">
        <f>CONCATENATE(C494,E494,G494,I494)</f>
        <v>124D</v>
      </c>
    </row>
    <row r="495" spans="1:17" x14ac:dyDescent="0.25">
      <c r="A495">
        <v>518</v>
      </c>
      <c r="B495">
        <v>104.25797700000001</v>
      </c>
      <c r="C495" s="2">
        <v>1</v>
      </c>
      <c r="D495">
        <v>101.810857</v>
      </c>
      <c r="E495" s="3">
        <v>2</v>
      </c>
      <c r="I495" s="4" t="s">
        <v>233</v>
      </c>
      <c r="N495">
        <v>113.458989</v>
      </c>
      <c r="P495">
        <v>3</v>
      </c>
      <c r="Q495" t="str">
        <f>CONCATENATE(C495,E495,G495,I495)</f>
        <v>124D</v>
      </c>
    </row>
    <row r="496" spans="1:17" x14ac:dyDescent="0.25">
      <c r="A496">
        <v>519</v>
      </c>
      <c r="B496">
        <v>104.25797700000001</v>
      </c>
      <c r="C496" s="2">
        <v>1</v>
      </c>
      <c r="D496">
        <v>101.810857</v>
      </c>
      <c r="E496" s="3">
        <v>2</v>
      </c>
      <c r="I496" s="4" t="s">
        <v>233</v>
      </c>
      <c r="N496">
        <v>113.458989</v>
      </c>
      <c r="P496">
        <v>3</v>
      </c>
      <c r="Q496" t="str">
        <f>CONCATENATE(C496,E496,G496,I496)</f>
        <v>124D</v>
      </c>
    </row>
    <row r="497" spans="1:17" x14ac:dyDescent="0.25">
      <c r="A497">
        <v>520</v>
      </c>
      <c r="B497">
        <v>104.38444600000001</v>
      </c>
      <c r="C497" s="2">
        <v>1</v>
      </c>
      <c r="D497">
        <v>101.810857</v>
      </c>
      <c r="E497" s="3">
        <v>2</v>
      </c>
      <c r="I497" s="4" t="s">
        <v>233</v>
      </c>
      <c r="N497">
        <v>113.458989</v>
      </c>
      <c r="P497">
        <v>3</v>
      </c>
      <c r="Q497" t="str">
        <f>CONCATENATE(C497,E497,G497,I497)</f>
        <v>124D</v>
      </c>
    </row>
    <row r="498" spans="1:17" x14ac:dyDescent="0.25">
      <c r="A498">
        <v>521</v>
      </c>
      <c r="D498">
        <v>101.810857</v>
      </c>
      <c r="E498" s="3">
        <v>2</v>
      </c>
      <c r="I498" s="4" t="s">
        <v>233</v>
      </c>
      <c r="N498">
        <v>113.458989</v>
      </c>
      <c r="P498">
        <v>2</v>
      </c>
      <c r="Q498" t="str">
        <f>CONCATENATE(C498,E498,G498,I498)</f>
        <v>24D</v>
      </c>
    </row>
    <row r="499" spans="1:17" x14ac:dyDescent="0.25">
      <c r="A499">
        <v>522</v>
      </c>
      <c r="D499">
        <v>101.810857</v>
      </c>
      <c r="E499" s="3">
        <v>2</v>
      </c>
      <c r="I499" s="4" t="s">
        <v>233</v>
      </c>
      <c r="N499">
        <v>113.458989</v>
      </c>
      <c r="P499">
        <v>2</v>
      </c>
      <c r="Q499" t="str">
        <f>CONCATENATE(C499,E499,G499,I499)</f>
        <v>24D</v>
      </c>
    </row>
    <row r="500" spans="1:17" x14ac:dyDescent="0.25">
      <c r="A500">
        <v>523</v>
      </c>
      <c r="D500">
        <v>101.810857</v>
      </c>
      <c r="E500" s="3">
        <v>2</v>
      </c>
      <c r="I500" s="4" t="s">
        <v>233</v>
      </c>
      <c r="N500">
        <v>113.458989</v>
      </c>
      <c r="P500">
        <v>2</v>
      </c>
      <c r="Q500" t="str">
        <f>CONCATENATE(C500,E500,G500,I500)</f>
        <v>24D</v>
      </c>
    </row>
    <row r="501" spans="1:17" x14ac:dyDescent="0.25">
      <c r="A501">
        <v>524</v>
      </c>
      <c r="D501">
        <v>101.810857</v>
      </c>
      <c r="E501" s="3">
        <v>2</v>
      </c>
      <c r="I501" s="4" t="s">
        <v>233</v>
      </c>
      <c r="N501">
        <v>113.458989</v>
      </c>
      <c r="P501">
        <v>2</v>
      </c>
      <c r="Q501" t="str">
        <f>CONCATENATE(C501,E501,G501,I501)</f>
        <v>24D</v>
      </c>
    </row>
    <row r="502" spans="1:17" x14ac:dyDescent="0.25">
      <c r="A502">
        <v>525</v>
      </c>
      <c r="D502">
        <v>101.810857</v>
      </c>
      <c r="E502" s="3">
        <v>2</v>
      </c>
      <c r="I502" s="4" t="s">
        <v>233</v>
      </c>
      <c r="N502">
        <v>113.458989</v>
      </c>
      <c r="P502">
        <v>2</v>
      </c>
      <c r="Q502" t="str">
        <f>CONCATENATE(C502,E502,G502,I502)</f>
        <v>24D</v>
      </c>
    </row>
    <row r="503" spans="1:17" x14ac:dyDescent="0.25">
      <c r="A503">
        <v>526</v>
      </c>
      <c r="D503">
        <v>101.810857</v>
      </c>
      <c r="E503" s="3">
        <v>2</v>
      </c>
      <c r="I503" s="4" t="s">
        <v>233</v>
      </c>
      <c r="N503">
        <v>113.458989</v>
      </c>
      <c r="P503">
        <v>2</v>
      </c>
      <c r="Q503" t="str">
        <f>CONCATENATE(C503,E503,G503,I503)</f>
        <v>24D</v>
      </c>
    </row>
    <row r="504" spans="1:17" x14ac:dyDescent="0.25">
      <c r="A504">
        <v>527</v>
      </c>
      <c r="D504">
        <v>101.810857</v>
      </c>
      <c r="E504" s="3">
        <v>2</v>
      </c>
      <c r="I504" s="4" t="s">
        <v>233</v>
      </c>
      <c r="N504">
        <v>113.458989</v>
      </c>
      <c r="P504">
        <v>2</v>
      </c>
      <c r="Q504" t="str">
        <f>CONCATENATE(C504,E504,G504,I504)</f>
        <v>24D</v>
      </c>
    </row>
    <row r="505" spans="1:17" x14ac:dyDescent="0.25">
      <c r="A505">
        <v>528</v>
      </c>
      <c r="D505">
        <v>101.810857</v>
      </c>
      <c r="E505" s="3">
        <v>2</v>
      </c>
      <c r="F505">
        <v>108.69535100000002</v>
      </c>
      <c r="G505" s="5">
        <v>3</v>
      </c>
      <c r="I505" s="4" t="s">
        <v>233</v>
      </c>
      <c r="N505">
        <v>113.458989</v>
      </c>
      <c r="P505">
        <v>3</v>
      </c>
      <c r="Q505" t="str">
        <f>CONCATENATE(C505,E505,G505,I505)</f>
        <v>234D</v>
      </c>
    </row>
    <row r="506" spans="1:17" x14ac:dyDescent="0.25">
      <c r="A506">
        <v>529</v>
      </c>
      <c r="D506">
        <v>101.810857</v>
      </c>
      <c r="E506" s="3">
        <v>2</v>
      </c>
      <c r="F506">
        <v>108.613786</v>
      </c>
      <c r="G506" s="5">
        <v>3</v>
      </c>
      <c r="I506" s="4" t="s">
        <v>233</v>
      </c>
      <c r="N506">
        <v>113.458989</v>
      </c>
      <c r="P506">
        <v>3</v>
      </c>
      <c r="Q506" t="str">
        <f>CONCATENATE(C506,E506,G506,I506)</f>
        <v>234D</v>
      </c>
    </row>
    <row r="507" spans="1:17" x14ac:dyDescent="0.25">
      <c r="A507">
        <v>530</v>
      </c>
      <c r="D507">
        <v>101.810857</v>
      </c>
      <c r="E507" s="3">
        <v>2</v>
      </c>
      <c r="F507">
        <v>108.613786</v>
      </c>
      <c r="G507" s="5">
        <v>3</v>
      </c>
      <c r="I507" s="4" t="s">
        <v>233</v>
      </c>
      <c r="N507">
        <v>113.458989</v>
      </c>
      <c r="P507">
        <v>3</v>
      </c>
      <c r="Q507" t="str">
        <f>CONCATENATE(C507,E507,G507,I507)</f>
        <v>234D</v>
      </c>
    </row>
    <row r="508" spans="1:17" x14ac:dyDescent="0.25">
      <c r="A508">
        <v>531</v>
      </c>
      <c r="B508">
        <v>95.423940000000002</v>
      </c>
      <c r="C508" s="2">
        <v>1</v>
      </c>
      <c r="D508">
        <v>101.810857</v>
      </c>
      <c r="E508" s="3">
        <v>2</v>
      </c>
      <c r="F508">
        <v>108.613786</v>
      </c>
      <c r="G508" s="5">
        <v>3</v>
      </c>
      <c r="I508" s="4" t="s">
        <v>233</v>
      </c>
      <c r="N508">
        <v>113.458989</v>
      </c>
      <c r="P508">
        <v>4</v>
      </c>
      <c r="Q508" t="str">
        <f>CONCATENATE(C508,E508,G508,I508)</f>
        <v>1234D</v>
      </c>
    </row>
    <row r="509" spans="1:17" x14ac:dyDescent="0.25">
      <c r="A509">
        <v>532</v>
      </c>
      <c r="B509">
        <v>95.301669000000004</v>
      </c>
      <c r="C509" s="2">
        <v>1</v>
      </c>
      <c r="D509">
        <v>101.810857</v>
      </c>
      <c r="E509" s="3">
        <v>2</v>
      </c>
      <c r="F509">
        <v>108.613786</v>
      </c>
      <c r="G509" s="5">
        <v>3</v>
      </c>
      <c r="I509" s="4" t="s">
        <v>233</v>
      </c>
      <c r="N509">
        <v>113.458989</v>
      </c>
      <c r="P509">
        <v>4</v>
      </c>
      <c r="Q509" t="str">
        <f>CONCATENATE(C509,E509,G509,I509)</f>
        <v>1234D</v>
      </c>
    </row>
    <row r="510" spans="1:17" x14ac:dyDescent="0.25">
      <c r="A510">
        <v>533</v>
      </c>
      <c r="B510">
        <v>95.301669000000004</v>
      </c>
      <c r="C510" s="2">
        <v>1</v>
      </c>
      <c r="D510">
        <v>101.810857</v>
      </c>
      <c r="E510" s="3">
        <v>2</v>
      </c>
      <c r="F510">
        <v>108.613786</v>
      </c>
      <c r="G510" s="5">
        <v>3</v>
      </c>
      <c r="I510" s="4" t="s">
        <v>233</v>
      </c>
      <c r="N510">
        <v>113.458989</v>
      </c>
      <c r="P510">
        <v>4</v>
      </c>
      <c r="Q510" t="str">
        <f>CONCATENATE(C510,E510,G510,I510)</f>
        <v>1234D</v>
      </c>
    </row>
    <row r="511" spans="1:17" x14ac:dyDescent="0.25">
      <c r="A511">
        <v>534</v>
      </c>
      <c r="B511">
        <v>95.301669000000004</v>
      </c>
      <c r="C511" s="2">
        <v>1</v>
      </c>
      <c r="D511">
        <v>101.810857</v>
      </c>
      <c r="E511" s="3">
        <v>2</v>
      </c>
      <c r="F511">
        <v>108.613786</v>
      </c>
      <c r="G511" s="5">
        <v>3</v>
      </c>
      <c r="I511" s="4" t="s">
        <v>233</v>
      </c>
      <c r="N511">
        <v>113.458989</v>
      </c>
      <c r="P511">
        <v>4</v>
      </c>
      <c r="Q511" t="str">
        <f>CONCATENATE(C511,E511,G511,I511)</f>
        <v>1234D</v>
      </c>
    </row>
    <row r="512" spans="1:17" x14ac:dyDescent="0.25">
      <c r="A512">
        <v>535</v>
      </c>
      <c r="B512">
        <v>95.301669000000004</v>
      </c>
      <c r="C512" s="2">
        <v>1</v>
      </c>
      <c r="D512">
        <v>101.810857</v>
      </c>
      <c r="E512" s="3">
        <v>2</v>
      </c>
      <c r="F512">
        <v>108.613786</v>
      </c>
      <c r="G512" s="5">
        <v>3</v>
      </c>
      <c r="I512" s="4" t="s">
        <v>233</v>
      </c>
      <c r="N512">
        <v>113.458989</v>
      </c>
      <c r="P512">
        <v>4</v>
      </c>
      <c r="Q512" t="str">
        <f>CONCATENATE(C512,E512,G512,I512)</f>
        <v>1234D</v>
      </c>
    </row>
    <row r="513" spans="1:17" x14ac:dyDescent="0.25">
      <c r="A513">
        <v>536</v>
      </c>
      <c r="B513">
        <v>95.301669000000004</v>
      </c>
      <c r="C513" s="2">
        <v>1</v>
      </c>
      <c r="D513">
        <v>101.810857</v>
      </c>
      <c r="E513" s="3">
        <v>2</v>
      </c>
      <c r="F513">
        <v>108.613786</v>
      </c>
      <c r="G513" s="5">
        <v>3</v>
      </c>
      <c r="I513" s="4" t="s">
        <v>233</v>
      </c>
      <c r="N513">
        <v>113.458989</v>
      </c>
      <c r="P513">
        <v>4</v>
      </c>
      <c r="Q513" t="str">
        <f>CONCATENATE(C513,E513,G513,I513)</f>
        <v>1234D</v>
      </c>
    </row>
    <row r="514" spans="1:17" x14ac:dyDescent="0.25">
      <c r="A514">
        <v>537</v>
      </c>
      <c r="B514">
        <v>95.301669000000004</v>
      </c>
      <c r="C514" s="2">
        <v>1</v>
      </c>
      <c r="D514">
        <v>101.810857</v>
      </c>
      <c r="E514" s="3">
        <v>2</v>
      </c>
      <c r="F514">
        <v>108.613786</v>
      </c>
      <c r="G514" s="5">
        <v>3</v>
      </c>
      <c r="I514" s="4" t="s">
        <v>233</v>
      </c>
      <c r="N514">
        <v>113.458989</v>
      </c>
      <c r="P514">
        <v>4</v>
      </c>
      <c r="Q514" t="str">
        <f>CONCATENATE(C514,E514,G514,I514)</f>
        <v>1234D</v>
      </c>
    </row>
    <row r="515" spans="1:17" x14ac:dyDescent="0.25">
      <c r="A515">
        <v>538</v>
      </c>
      <c r="B515">
        <v>95.301669000000004</v>
      </c>
      <c r="C515" s="2">
        <v>1</v>
      </c>
      <c r="D515">
        <v>101.80530300000001</v>
      </c>
      <c r="E515" s="3">
        <v>2</v>
      </c>
      <c r="F515">
        <v>108.613786</v>
      </c>
      <c r="G515" s="5">
        <v>3</v>
      </c>
      <c r="I515" s="4" t="s">
        <v>233</v>
      </c>
      <c r="N515">
        <v>113.31222200000002</v>
      </c>
      <c r="O515">
        <v>538</v>
      </c>
      <c r="P515">
        <v>4</v>
      </c>
      <c r="Q515" t="str">
        <f>CONCATENATE(C515,E515,G515,I515)</f>
        <v>1234D</v>
      </c>
    </row>
    <row r="516" spans="1:17" x14ac:dyDescent="0.25">
      <c r="A516">
        <v>539</v>
      </c>
      <c r="B516">
        <v>95.301669000000004</v>
      </c>
      <c r="C516" s="2">
        <v>1</v>
      </c>
      <c r="D516">
        <v>101.80530300000001</v>
      </c>
      <c r="E516" s="3">
        <v>2</v>
      </c>
      <c r="F516">
        <v>108.613786</v>
      </c>
      <c r="G516" s="5">
        <v>3</v>
      </c>
      <c r="P516">
        <v>3</v>
      </c>
      <c r="Q516" t="str">
        <f>CONCATENATE(C516,E516,G516,I516)</f>
        <v>123</v>
      </c>
    </row>
    <row r="517" spans="1:17" x14ac:dyDescent="0.25">
      <c r="A517">
        <v>540</v>
      </c>
      <c r="B517">
        <v>95.301669000000004</v>
      </c>
      <c r="C517" s="2">
        <v>1</v>
      </c>
      <c r="F517">
        <v>108.613786</v>
      </c>
      <c r="G517" s="5">
        <v>3</v>
      </c>
      <c r="P517">
        <v>2</v>
      </c>
      <c r="Q517" t="str">
        <f>CONCATENATE(C517,E517,G517,I517)</f>
        <v>13</v>
      </c>
    </row>
    <row r="518" spans="1:17" x14ac:dyDescent="0.25">
      <c r="A518">
        <v>541</v>
      </c>
      <c r="B518">
        <v>95.301669000000004</v>
      </c>
      <c r="C518" s="2">
        <v>1</v>
      </c>
      <c r="F518">
        <v>108.613786</v>
      </c>
      <c r="G518" s="5">
        <v>3</v>
      </c>
      <c r="P518">
        <v>2</v>
      </c>
      <c r="Q518" t="str">
        <f>CONCATENATE(C518,E518,G518,I518)</f>
        <v>13</v>
      </c>
    </row>
    <row r="519" spans="1:17" x14ac:dyDescent="0.25">
      <c r="A519">
        <v>542</v>
      </c>
      <c r="B519">
        <v>95.301669000000004</v>
      </c>
      <c r="C519" s="2">
        <v>1</v>
      </c>
      <c r="F519">
        <v>108.613786</v>
      </c>
      <c r="G519" s="5">
        <v>3</v>
      </c>
      <c r="P519">
        <v>2</v>
      </c>
      <c r="Q519" t="str">
        <f>CONCATENATE(C519,E519,G519,I519)</f>
        <v>13</v>
      </c>
    </row>
    <row r="520" spans="1:17" x14ac:dyDescent="0.25">
      <c r="A520">
        <v>543</v>
      </c>
      <c r="B520">
        <v>95.301669000000004</v>
      </c>
      <c r="C520" s="2">
        <v>1</v>
      </c>
      <c r="F520">
        <v>108.613786</v>
      </c>
      <c r="G520" s="5">
        <v>3</v>
      </c>
      <c r="P520">
        <v>2</v>
      </c>
      <c r="Q520" t="str">
        <f>CONCATENATE(C520,E520,G520,I520)</f>
        <v>13</v>
      </c>
    </row>
    <row r="521" spans="1:17" x14ac:dyDescent="0.25">
      <c r="A521">
        <v>544</v>
      </c>
      <c r="B521">
        <v>95.301669000000004</v>
      </c>
      <c r="C521" s="2">
        <v>1</v>
      </c>
      <c r="F521">
        <v>108.613786</v>
      </c>
      <c r="G521" s="5">
        <v>3</v>
      </c>
      <c r="P521">
        <v>2</v>
      </c>
      <c r="Q521" t="str">
        <f>CONCATENATE(C521,E521,G521,I521)</f>
        <v>13</v>
      </c>
    </row>
    <row r="522" spans="1:17" x14ac:dyDescent="0.25">
      <c r="A522">
        <v>545</v>
      </c>
      <c r="B522">
        <v>95.301669000000004</v>
      </c>
      <c r="C522" s="2">
        <v>1</v>
      </c>
      <c r="F522">
        <v>108.613786</v>
      </c>
      <c r="G522" s="5">
        <v>3</v>
      </c>
      <c r="P522">
        <v>2</v>
      </c>
      <c r="Q522" t="str">
        <f>CONCATENATE(C522,E522,G522,I522)</f>
        <v>13</v>
      </c>
    </row>
    <row r="523" spans="1:17" x14ac:dyDescent="0.25">
      <c r="A523">
        <v>546</v>
      </c>
      <c r="B523">
        <v>95.301669000000004</v>
      </c>
      <c r="C523" s="2">
        <v>1</v>
      </c>
      <c r="F523">
        <v>108.613786</v>
      </c>
      <c r="G523" s="5">
        <v>3</v>
      </c>
      <c r="P523">
        <v>2</v>
      </c>
      <c r="Q523" t="str">
        <f>CONCATENATE(C523,E523,G523,I523)</f>
        <v>13</v>
      </c>
    </row>
    <row r="524" spans="1:17" x14ac:dyDescent="0.25">
      <c r="A524">
        <v>547</v>
      </c>
      <c r="B524">
        <v>95.301669000000004</v>
      </c>
      <c r="C524" s="2">
        <v>1</v>
      </c>
      <c r="F524">
        <v>108.613786</v>
      </c>
      <c r="G524" s="5">
        <v>3</v>
      </c>
      <c r="P524">
        <v>2</v>
      </c>
      <c r="Q524" t="str">
        <f>CONCATENATE(C524,E524,G524,I524)</f>
        <v>13</v>
      </c>
    </row>
    <row r="525" spans="1:17" x14ac:dyDescent="0.25">
      <c r="A525">
        <v>548</v>
      </c>
      <c r="B525">
        <v>95.301669000000004</v>
      </c>
      <c r="C525" s="2">
        <v>1</v>
      </c>
      <c r="F525">
        <v>108.613786</v>
      </c>
      <c r="G525" s="5">
        <v>3</v>
      </c>
      <c r="P525">
        <v>2</v>
      </c>
      <c r="Q525" t="str">
        <f>CONCATENATE(C525,E525,G525,I525)</f>
        <v>13</v>
      </c>
    </row>
    <row r="526" spans="1:17" x14ac:dyDescent="0.25">
      <c r="A526">
        <v>549</v>
      </c>
      <c r="B526">
        <v>95.301669000000004</v>
      </c>
      <c r="C526" s="2">
        <v>1</v>
      </c>
      <c r="D526">
        <v>90.171717999999998</v>
      </c>
      <c r="E526" s="3">
        <v>2</v>
      </c>
      <c r="F526">
        <v>108.613786</v>
      </c>
      <c r="G526" s="5">
        <v>3</v>
      </c>
      <c r="P526">
        <v>3</v>
      </c>
      <c r="Q526" t="str">
        <f>CONCATENATE(C526,E526,G526,I526)</f>
        <v>123</v>
      </c>
    </row>
    <row r="527" spans="1:17" x14ac:dyDescent="0.25">
      <c r="A527">
        <v>550</v>
      </c>
      <c r="B527">
        <v>95.301669000000004</v>
      </c>
      <c r="C527" s="2">
        <v>1</v>
      </c>
      <c r="D527">
        <v>90.162778000000003</v>
      </c>
      <c r="E527" s="3">
        <v>2</v>
      </c>
      <c r="F527">
        <v>108.613786</v>
      </c>
      <c r="G527" s="5">
        <v>3</v>
      </c>
      <c r="H527">
        <v>102.04424400000001</v>
      </c>
      <c r="I527" s="4">
        <v>4</v>
      </c>
      <c r="P527">
        <v>4</v>
      </c>
      <c r="Q527" t="str">
        <f>CONCATENATE(C527,E527,G527,I527)</f>
        <v>1234</v>
      </c>
    </row>
    <row r="528" spans="1:17" x14ac:dyDescent="0.25">
      <c r="A528">
        <v>551</v>
      </c>
      <c r="B528">
        <v>95.301669000000004</v>
      </c>
      <c r="C528" s="2">
        <v>1</v>
      </c>
      <c r="D528">
        <v>90.162778000000003</v>
      </c>
      <c r="E528" s="3">
        <v>2</v>
      </c>
      <c r="F528">
        <v>108.613786</v>
      </c>
      <c r="G528" s="5">
        <v>3</v>
      </c>
      <c r="H528">
        <v>101.95772600000001</v>
      </c>
      <c r="I528" s="4">
        <v>4</v>
      </c>
      <c r="P528">
        <v>4</v>
      </c>
      <c r="Q528" t="str">
        <f>CONCATENATE(C528,E528,G528,I528)</f>
        <v>1234</v>
      </c>
    </row>
    <row r="529" spans="1:17" x14ac:dyDescent="0.25">
      <c r="A529">
        <v>552</v>
      </c>
      <c r="B529">
        <v>95.301669000000004</v>
      </c>
      <c r="C529" s="2">
        <v>1</v>
      </c>
      <c r="D529">
        <v>90.162778000000003</v>
      </c>
      <c r="E529" s="3">
        <v>2</v>
      </c>
      <c r="F529">
        <v>108.613786</v>
      </c>
      <c r="G529" s="5">
        <v>3</v>
      </c>
      <c r="H529">
        <v>101.95772600000001</v>
      </c>
      <c r="I529" s="4">
        <v>4</v>
      </c>
      <c r="P529">
        <v>4</v>
      </c>
      <c r="Q529" t="str">
        <f>CONCATENATE(C529,E529,G529,I529)</f>
        <v>1234</v>
      </c>
    </row>
    <row r="530" spans="1:17" x14ac:dyDescent="0.25">
      <c r="A530">
        <v>553</v>
      </c>
      <c r="B530">
        <v>95.301669000000004</v>
      </c>
      <c r="C530" s="2">
        <v>1</v>
      </c>
      <c r="D530">
        <v>90.162778000000003</v>
      </c>
      <c r="E530" s="3">
        <v>2</v>
      </c>
      <c r="F530">
        <v>108.613786</v>
      </c>
      <c r="G530" s="5">
        <v>3</v>
      </c>
      <c r="H530">
        <v>101.95772600000001</v>
      </c>
      <c r="I530" s="4">
        <v>4</v>
      </c>
      <c r="P530">
        <v>4</v>
      </c>
      <c r="Q530" t="str">
        <f>CONCATENATE(C530,E530,G530,I530)</f>
        <v>1234</v>
      </c>
    </row>
    <row r="531" spans="1:17" x14ac:dyDescent="0.25">
      <c r="A531">
        <v>554</v>
      </c>
      <c r="B531">
        <v>95.301669000000004</v>
      </c>
      <c r="C531" s="2">
        <v>1</v>
      </c>
      <c r="D531">
        <v>90.162778000000003</v>
      </c>
      <c r="E531" s="3">
        <v>2</v>
      </c>
      <c r="F531">
        <v>108.613786</v>
      </c>
      <c r="G531" s="5">
        <v>3</v>
      </c>
      <c r="H531">
        <v>101.95772600000001</v>
      </c>
      <c r="I531" s="4">
        <v>4</v>
      </c>
      <c r="P531">
        <v>4</v>
      </c>
      <c r="Q531" t="str">
        <f>CONCATENATE(C531,E531,G531,I531)</f>
        <v>1234</v>
      </c>
    </row>
    <row r="532" spans="1:17" x14ac:dyDescent="0.25">
      <c r="A532">
        <v>555</v>
      </c>
      <c r="B532">
        <v>95.423940000000002</v>
      </c>
      <c r="C532" s="2">
        <v>1</v>
      </c>
      <c r="D532">
        <v>90.162778000000003</v>
      </c>
      <c r="E532" s="3">
        <v>2</v>
      </c>
      <c r="F532">
        <v>108.613786</v>
      </c>
      <c r="G532" s="5">
        <v>3</v>
      </c>
      <c r="H532">
        <v>101.95772600000001</v>
      </c>
      <c r="I532" s="4">
        <v>4</v>
      </c>
      <c r="P532">
        <v>4</v>
      </c>
      <c r="Q532" t="str">
        <f>CONCATENATE(C532,E532,G532,I532)</f>
        <v>1234</v>
      </c>
    </row>
    <row r="533" spans="1:17" x14ac:dyDescent="0.25">
      <c r="A533">
        <v>556</v>
      </c>
      <c r="D533">
        <v>90.162778000000003</v>
      </c>
      <c r="E533" s="3">
        <v>2</v>
      </c>
      <c r="F533">
        <v>108.69535100000002</v>
      </c>
      <c r="G533" s="5">
        <v>3</v>
      </c>
      <c r="H533">
        <v>101.95772600000001</v>
      </c>
      <c r="I533" s="4">
        <v>4</v>
      </c>
      <c r="P533">
        <v>3</v>
      </c>
      <c r="Q533" t="str">
        <f>CONCATENATE(C533,E533,G533,I533)</f>
        <v>234</v>
      </c>
    </row>
    <row r="534" spans="1:17" x14ac:dyDescent="0.25">
      <c r="A534">
        <v>557</v>
      </c>
      <c r="D534">
        <v>90.162778000000003</v>
      </c>
      <c r="E534" s="3">
        <v>2</v>
      </c>
      <c r="F534">
        <v>108.69535100000002</v>
      </c>
      <c r="G534" s="5">
        <v>3</v>
      </c>
      <c r="H534">
        <v>101.95772600000001</v>
      </c>
      <c r="I534" s="4">
        <v>4</v>
      </c>
      <c r="P534">
        <v>3</v>
      </c>
      <c r="Q534" t="str">
        <f>CONCATENATE(C534,E534,G534,I534)</f>
        <v>234</v>
      </c>
    </row>
    <row r="535" spans="1:17" x14ac:dyDescent="0.25">
      <c r="A535">
        <v>558</v>
      </c>
      <c r="D535">
        <v>90.162778000000003</v>
      </c>
      <c r="E535" s="3">
        <v>2</v>
      </c>
      <c r="F535">
        <v>108.69535100000002</v>
      </c>
      <c r="G535" s="5">
        <v>3</v>
      </c>
      <c r="H535">
        <v>101.95772600000001</v>
      </c>
      <c r="I535" s="4">
        <v>4</v>
      </c>
      <c r="P535">
        <v>3</v>
      </c>
      <c r="Q535" t="str">
        <f>CONCATENATE(C535,E535,G535,I535)</f>
        <v>234</v>
      </c>
    </row>
    <row r="536" spans="1:17" x14ac:dyDescent="0.25">
      <c r="A536">
        <v>559</v>
      </c>
      <c r="D536">
        <v>90.162778000000003</v>
      </c>
      <c r="E536" s="3">
        <v>2</v>
      </c>
      <c r="F536">
        <v>108.69535100000002</v>
      </c>
      <c r="G536" s="5">
        <v>3</v>
      </c>
      <c r="H536">
        <v>101.95772600000001</v>
      </c>
      <c r="I536" s="4">
        <v>4</v>
      </c>
      <c r="P536">
        <v>3</v>
      </c>
      <c r="Q536" t="str">
        <f>CONCATENATE(C536,E536,G536,I536)</f>
        <v>234</v>
      </c>
    </row>
    <row r="537" spans="1:17" x14ac:dyDescent="0.25">
      <c r="A537">
        <v>560</v>
      </c>
      <c r="D537">
        <v>90.162778000000003</v>
      </c>
      <c r="E537" s="3">
        <v>2</v>
      </c>
      <c r="H537">
        <v>101.95772600000001</v>
      </c>
      <c r="I537" s="4">
        <v>4</v>
      </c>
      <c r="P537">
        <v>2</v>
      </c>
      <c r="Q537" t="str">
        <f>CONCATENATE(C537,E537,G537,I537)</f>
        <v>24</v>
      </c>
    </row>
    <row r="538" spans="1:17" x14ac:dyDescent="0.25">
      <c r="A538">
        <v>561</v>
      </c>
      <c r="D538">
        <v>90.162778000000003</v>
      </c>
      <c r="E538" s="3">
        <v>2</v>
      </c>
      <c r="H538">
        <v>101.95772600000001</v>
      </c>
      <c r="I538" s="4">
        <v>4</v>
      </c>
      <c r="P538">
        <v>2</v>
      </c>
      <c r="Q538" t="str">
        <f>CONCATENATE(C538,E538,G538,I538)</f>
        <v>24</v>
      </c>
    </row>
    <row r="539" spans="1:17" x14ac:dyDescent="0.25">
      <c r="A539">
        <v>562</v>
      </c>
      <c r="D539">
        <v>90.162778000000003</v>
      </c>
      <c r="E539" s="3">
        <v>2</v>
      </c>
      <c r="H539">
        <v>101.95772600000001</v>
      </c>
      <c r="I539" s="4">
        <v>4</v>
      </c>
      <c r="P539">
        <v>2</v>
      </c>
      <c r="Q539" t="str">
        <f>CONCATENATE(C539,E539,G539,I539)</f>
        <v>24</v>
      </c>
    </row>
    <row r="540" spans="1:17" x14ac:dyDescent="0.25">
      <c r="A540">
        <v>563</v>
      </c>
      <c r="D540">
        <v>90.162778000000003</v>
      </c>
      <c r="E540" s="3">
        <v>2</v>
      </c>
      <c r="H540">
        <v>101.95772600000001</v>
      </c>
      <c r="I540" s="4">
        <v>4</v>
      </c>
      <c r="P540">
        <v>2</v>
      </c>
      <c r="Q540" t="str">
        <f>CONCATENATE(C540,E540,G540,I540)</f>
        <v>24</v>
      </c>
    </row>
    <row r="541" spans="1:17" x14ac:dyDescent="0.25">
      <c r="A541">
        <v>564</v>
      </c>
      <c r="D541">
        <v>90.162778000000003</v>
      </c>
      <c r="E541" s="3">
        <v>2</v>
      </c>
      <c r="H541">
        <v>101.95772600000001</v>
      </c>
      <c r="I541" s="4">
        <v>4</v>
      </c>
      <c r="P541">
        <v>2</v>
      </c>
      <c r="Q541" t="str">
        <f>CONCATENATE(C541,E541,G541,I541)</f>
        <v>24</v>
      </c>
    </row>
    <row r="542" spans="1:17" x14ac:dyDescent="0.25">
      <c r="A542">
        <v>565</v>
      </c>
      <c r="D542">
        <v>90.162778000000003</v>
      </c>
      <c r="E542" s="3">
        <v>2</v>
      </c>
      <c r="H542">
        <v>101.95772600000001</v>
      </c>
      <c r="I542" s="4">
        <v>4</v>
      </c>
      <c r="P542">
        <v>2</v>
      </c>
      <c r="Q542" t="str">
        <f>CONCATENATE(C542,E542,G542,I542)</f>
        <v>24</v>
      </c>
    </row>
    <row r="543" spans="1:17" x14ac:dyDescent="0.25">
      <c r="A543">
        <v>566</v>
      </c>
      <c r="D543">
        <v>90.162778000000003</v>
      </c>
      <c r="E543" s="3">
        <v>2</v>
      </c>
      <c r="H543">
        <v>101.95772600000001</v>
      </c>
      <c r="I543" s="4">
        <v>4</v>
      </c>
      <c r="P543">
        <v>2</v>
      </c>
      <c r="Q543" t="str">
        <f>CONCATENATE(C543,E543,G543,I543)</f>
        <v>24</v>
      </c>
    </row>
    <row r="544" spans="1:17" x14ac:dyDescent="0.25">
      <c r="A544">
        <v>567</v>
      </c>
      <c r="D544">
        <v>90.162778000000003</v>
      </c>
      <c r="E544" s="3">
        <v>2</v>
      </c>
      <c r="H544">
        <v>101.95772600000001</v>
      </c>
      <c r="I544" s="4">
        <v>4</v>
      </c>
      <c r="P544">
        <v>2</v>
      </c>
      <c r="Q544" t="str">
        <f>CONCATENATE(C544,E544,G544,I544)</f>
        <v>24</v>
      </c>
    </row>
    <row r="545" spans="1:17" x14ac:dyDescent="0.25">
      <c r="A545">
        <v>568</v>
      </c>
      <c r="D545">
        <v>90.162778000000003</v>
      </c>
      <c r="E545" s="3">
        <v>2</v>
      </c>
      <c r="H545">
        <v>101.95772600000001</v>
      </c>
      <c r="I545" s="4">
        <v>4</v>
      </c>
      <c r="P545">
        <v>2</v>
      </c>
      <c r="Q545" t="str">
        <f>CONCATENATE(C545,E545,G545,I545)</f>
        <v>24</v>
      </c>
    </row>
    <row r="546" spans="1:17" x14ac:dyDescent="0.25">
      <c r="A546">
        <v>569</v>
      </c>
      <c r="B546">
        <v>84.14878800000001</v>
      </c>
      <c r="C546" s="2">
        <v>1</v>
      </c>
      <c r="D546">
        <v>90.162778000000003</v>
      </c>
      <c r="E546" s="3">
        <v>2</v>
      </c>
      <c r="H546">
        <v>101.95772600000001</v>
      </c>
      <c r="I546" s="4">
        <v>4</v>
      </c>
      <c r="P546">
        <v>3</v>
      </c>
      <c r="Q546" t="str">
        <f>CONCATENATE(C546,E546,G546,I546)</f>
        <v>124</v>
      </c>
    </row>
    <row r="547" spans="1:17" x14ac:dyDescent="0.25">
      <c r="A547">
        <v>570</v>
      </c>
      <c r="B547">
        <v>84.093990000000005</v>
      </c>
      <c r="C547" s="2">
        <v>1</v>
      </c>
      <c r="D547">
        <v>90.162778000000003</v>
      </c>
      <c r="E547" s="3">
        <v>2</v>
      </c>
      <c r="H547">
        <v>101.95772600000001</v>
      </c>
      <c r="I547" s="4">
        <v>4</v>
      </c>
      <c r="P547">
        <v>3</v>
      </c>
      <c r="Q547" t="str">
        <f>CONCATENATE(C547,E547,G547,I547)</f>
        <v>124</v>
      </c>
    </row>
    <row r="548" spans="1:17" x14ac:dyDescent="0.25">
      <c r="A548">
        <v>571</v>
      </c>
      <c r="B548">
        <v>84.093990000000005</v>
      </c>
      <c r="C548" s="2">
        <v>1</v>
      </c>
      <c r="D548">
        <v>90.162778000000003</v>
      </c>
      <c r="E548" s="3">
        <v>2</v>
      </c>
      <c r="H548">
        <v>101.95772600000001</v>
      </c>
      <c r="I548" s="4">
        <v>4</v>
      </c>
      <c r="P548">
        <v>3</v>
      </c>
      <c r="Q548" t="str">
        <f>CONCATENATE(C548,E548,G548,I548)</f>
        <v>124</v>
      </c>
    </row>
    <row r="549" spans="1:17" x14ac:dyDescent="0.25">
      <c r="A549">
        <v>572</v>
      </c>
      <c r="B549">
        <v>84.093990000000005</v>
      </c>
      <c r="C549" s="2">
        <v>1</v>
      </c>
      <c r="D549">
        <v>90.162778000000003</v>
      </c>
      <c r="E549" s="3">
        <v>2</v>
      </c>
      <c r="H549">
        <v>101.95772600000001</v>
      </c>
      <c r="I549" s="4">
        <v>4</v>
      </c>
      <c r="P549">
        <v>3</v>
      </c>
      <c r="Q549" t="str">
        <f>CONCATENATE(C549,E549,G549,I549)</f>
        <v>124</v>
      </c>
    </row>
    <row r="550" spans="1:17" x14ac:dyDescent="0.25">
      <c r="A550">
        <v>573</v>
      </c>
      <c r="B550">
        <v>84.093990000000005</v>
      </c>
      <c r="C550" s="2">
        <v>1</v>
      </c>
      <c r="D550">
        <v>90.171717999999998</v>
      </c>
      <c r="E550" s="3">
        <v>2</v>
      </c>
      <c r="H550">
        <v>101.95772600000001</v>
      </c>
      <c r="I550" s="4">
        <v>4</v>
      </c>
      <c r="P550">
        <v>3</v>
      </c>
      <c r="Q550" t="str">
        <f>CONCATENATE(C550,E550,G550,I550)</f>
        <v>124</v>
      </c>
    </row>
    <row r="551" spans="1:17" x14ac:dyDescent="0.25">
      <c r="A551">
        <v>574</v>
      </c>
      <c r="B551">
        <v>84.093990000000005</v>
      </c>
      <c r="C551" s="2">
        <v>1</v>
      </c>
      <c r="H551">
        <v>101.95772600000001</v>
      </c>
      <c r="I551" s="4">
        <v>4</v>
      </c>
      <c r="P551">
        <v>2</v>
      </c>
      <c r="Q551" t="str">
        <f>CONCATENATE(C551,E551,G551,I551)</f>
        <v>14</v>
      </c>
    </row>
    <row r="552" spans="1:17" x14ac:dyDescent="0.25">
      <c r="A552">
        <v>575</v>
      </c>
      <c r="B552">
        <v>84.093990000000005</v>
      </c>
      <c r="C552" s="2">
        <v>1</v>
      </c>
      <c r="F552">
        <v>94.465859000000009</v>
      </c>
      <c r="G552" s="5">
        <v>3</v>
      </c>
      <c r="H552">
        <v>101.95772600000001</v>
      </c>
      <c r="I552" s="4">
        <v>4</v>
      </c>
      <c r="P552">
        <v>3</v>
      </c>
      <c r="Q552" t="str">
        <f>CONCATENATE(C552,E552,G552,I552)</f>
        <v>134</v>
      </c>
    </row>
    <row r="553" spans="1:17" x14ac:dyDescent="0.25">
      <c r="A553">
        <v>576</v>
      </c>
      <c r="B553">
        <v>84.093990000000005</v>
      </c>
      <c r="C553" s="2">
        <v>1</v>
      </c>
      <c r="F553">
        <v>94.469647000000009</v>
      </c>
      <c r="G553" s="5">
        <v>3</v>
      </c>
      <c r="H553">
        <v>101.95772600000001</v>
      </c>
      <c r="I553" s="4">
        <v>4</v>
      </c>
      <c r="P553">
        <v>3</v>
      </c>
      <c r="Q553" t="str">
        <f>CONCATENATE(C553,E553,G553,I553)</f>
        <v>134</v>
      </c>
    </row>
    <row r="554" spans="1:17" x14ac:dyDescent="0.25">
      <c r="A554">
        <v>577</v>
      </c>
      <c r="B554">
        <v>84.093990000000005</v>
      </c>
      <c r="C554" s="2">
        <v>1</v>
      </c>
      <c r="F554">
        <v>94.469647000000009</v>
      </c>
      <c r="G554" s="5">
        <v>3</v>
      </c>
      <c r="H554">
        <v>101.95772600000001</v>
      </c>
      <c r="I554" s="4">
        <v>4</v>
      </c>
      <c r="P554">
        <v>3</v>
      </c>
      <c r="Q554" t="str">
        <f>CONCATENATE(C554,E554,G554,I554)</f>
        <v>134</v>
      </c>
    </row>
    <row r="555" spans="1:17" x14ac:dyDescent="0.25">
      <c r="A555">
        <v>578</v>
      </c>
      <c r="B555">
        <v>84.093990000000005</v>
      </c>
      <c r="C555" s="2">
        <v>1</v>
      </c>
      <c r="F555">
        <v>94.469647000000009</v>
      </c>
      <c r="G555" s="5">
        <v>3</v>
      </c>
      <c r="H555">
        <v>101.95772600000001</v>
      </c>
      <c r="I555" s="4">
        <v>4</v>
      </c>
      <c r="P555">
        <v>3</v>
      </c>
      <c r="Q555" t="str">
        <f>CONCATENATE(C555,E555,G555,I555)</f>
        <v>134</v>
      </c>
    </row>
    <row r="556" spans="1:17" x14ac:dyDescent="0.25">
      <c r="A556">
        <v>579</v>
      </c>
      <c r="B556">
        <v>84.093990000000005</v>
      </c>
      <c r="C556" s="2">
        <v>1</v>
      </c>
      <c r="F556">
        <v>94.469647000000009</v>
      </c>
      <c r="G556" s="5">
        <v>3</v>
      </c>
      <c r="H556">
        <v>102.04424400000001</v>
      </c>
      <c r="I556" s="4">
        <v>4</v>
      </c>
      <c r="P556">
        <v>3</v>
      </c>
      <c r="Q556" t="str">
        <f>CONCATENATE(C556,E556,G556,I556)</f>
        <v>134</v>
      </c>
    </row>
    <row r="557" spans="1:17" x14ac:dyDescent="0.25">
      <c r="A557">
        <v>580</v>
      </c>
      <c r="B557">
        <v>84.093990000000005</v>
      </c>
      <c r="C557" s="2">
        <v>1</v>
      </c>
      <c r="F557">
        <v>94.469647000000009</v>
      </c>
      <c r="G557" s="5">
        <v>3</v>
      </c>
      <c r="H557">
        <v>102.04424400000001</v>
      </c>
      <c r="I557" s="4">
        <v>4</v>
      </c>
      <c r="P557">
        <v>3</v>
      </c>
      <c r="Q557" t="str">
        <f>CONCATENATE(C557,E557,G557,I557)</f>
        <v>134</v>
      </c>
    </row>
    <row r="558" spans="1:17" x14ac:dyDescent="0.25">
      <c r="A558">
        <v>581</v>
      </c>
      <c r="B558">
        <v>84.093990000000005</v>
      </c>
      <c r="C558" s="2">
        <v>1</v>
      </c>
      <c r="F558">
        <v>94.469647000000009</v>
      </c>
      <c r="G558" s="5">
        <v>3</v>
      </c>
      <c r="H558">
        <v>102.04424400000001</v>
      </c>
      <c r="I558" s="4">
        <v>4</v>
      </c>
      <c r="P558">
        <v>3</v>
      </c>
      <c r="Q558" t="str">
        <f>CONCATENATE(C558,E558,G558,I558)</f>
        <v>134</v>
      </c>
    </row>
    <row r="559" spans="1:17" x14ac:dyDescent="0.25">
      <c r="A559">
        <v>582</v>
      </c>
      <c r="B559">
        <v>84.093990000000005</v>
      </c>
      <c r="C559" s="2">
        <v>1</v>
      </c>
      <c r="F559">
        <v>94.469647000000009</v>
      </c>
      <c r="G559" s="5">
        <v>3</v>
      </c>
      <c r="P559">
        <v>2</v>
      </c>
      <c r="Q559" t="str">
        <f>CONCATENATE(C559,E559,G559,I559)</f>
        <v>13</v>
      </c>
    </row>
    <row r="560" spans="1:17" x14ac:dyDescent="0.25">
      <c r="A560">
        <v>583</v>
      </c>
      <c r="B560">
        <v>84.093990000000005</v>
      </c>
      <c r="C560" s="2">
        <v>1</v>
      </c>
      <c r="F560">
        <v>94.469647000000009</v>
      </c>
      <c r="G560" s="5">
        <v>3</v>
      </c>
      <c r="P560">
        <v>2</v>
      </c>
      <c r="Q560" t="str">
        <f>CONCATENATE(C560,E560,G560,I560)</f>
        <v>13</v>
      </c>
    </row>
    <row r="561" spans="1:17" x14ac:dyDescent="0.25">
      <c r="A561">
        <v>584</v>
      </c>
      <c r="B561">
        <v>84.093990000000005</v>
      </c>
      <c r="C561" s="2">
        <v>1</v>
      </c>
      <c r="D561">
        <v>79.185909000000009</v>
      </c>
      <c r="E561" s="3">
        <v>2</v>
      </c>
      <c r="F561">
        <v>94.469647000000009</v>
      </c>
      <c r="G561" s="5">
        <v>3</v>
      </c>
      <c r="P561">
        <v>3</v>
      </c>
      <c r="Q561" t="str">
        <f>CONCATENATE(C561,E561,G561,I561)</f>
        <v>123</v>
      </c>
    </row>
    <row r="562" spans="1:17" x14ac:dyDescent="0.25">
      <c r="A562">
        <v>585</v>
      </c>
      <c r="B562">
        <v>84.093990000000005</v>
      </c>
      <c r="C562" s="2">
        <v>1</v>
      </c>
      <c r="D562">
        <v>79.150909000000013</v>
      </c>
      <c r="E562" s="3">
        <v>2</v>
      </c>
      <c r="F562">
        <v>94.469647000000009</v>
      </c>
      <c r="G562" s="5">
        <v>3</v>
      </c>
      <c r="P562">
        <v>3</v>
      </c>
      <c r="Q562" t="str">
        <f>CONCATENATE(C562,E562,G562,I562)</f>
        <v>123</v>
      </c>
    </row>
    <row r="563" spans="1:17" x14ac:dyDescent="0.25">
      <c r="A563">
        <v>586</v>
      </c>
      <c r="B563">
        <v>84.093990000000005</v>
      </c>
      <c r="C563" s="2">
        <v>1</v>
      </c>
      <c r="D563">
        <v>79.150909000000013</v>
      </c>
      <c r="E563" s="3">
        <v>2</v>
      </c>
      <c r="F563">
        <v>94.469647000000009</v>
      </c>
      <c r="G563" s="5">
        <v>3</v>
      </c>
      <c r="P563">
        <v>3</v>
      </c>
      <c r="Q563" t="str">
        <f>CONCATENATE(C563,E563,G563,I563)</f>
        <v>123</v>
      </c>
    </row>
    <row r="564" spans="1:17" x14ac:dyDescent="0.25">
      <c r="A564">
        <v>587</v>
      </c>
      <c r="B564">
        <v>84.093990000000005</v>
      </c>
      <c r="C564" s="2">
        <v>1</v>
      </c>
      <c r="D564">
        <v>79.150909000000013</v>
      </c>
      <c r="E564" s="3">
        <v>2</v>
      </c>
      <c r="F564">
        <v>94.469647000000009</v>
      </c>
      <c r="G564" s="5">
        <v>3</v>
      </c>
      <c r="P564">
        <v>3</v>
      </c>
      <c r="Q564" t="str">
        <f>CONCATENATE(C564,E564,G564,I564)</f>
        <v>123</v>
      </c>
    </row>
    <row r="565" spans="1:17" x14ac:dyDescent="0.25">
      <c r="A565">
        <v>588</v>
      </c>
      <c r="B565">
        <v>84.093990000000005</v>
      </c>
      <c r="C565" s="2">
        <v>1</v>
      </c>
      <c r="D565">
        <v>79.150909000000013</v>
      </c>
      <c r="E565" s="3">
        <v>2</v>
      </c>
      <c r="F565">
        <v>94.469647000000009</v>
      </c>
      <c r="G565" s="5">
        <v>3</v>
      </c>
      <c r="P565">
        <v>3</v>
      </c>
      <c r="Q565" t="str">
        <f>CONCATENATE(C565,E565,G565,I565)</f>
        <v>123</v>
      </c>
    </row>
    <row r="566" spans="1:17" x14ac:dyDescent="0.25">
      <c r="A566">
        <v>589</v>
      </c>
      <c r="B566">
        <v>84.14878800000001</v>
      </c>
      <c r="C566" s="2">
        <v>1</v>
      </c>
      <c r="D566">
        <v>79.150909000000013</v>
      </c>
      <c r="E566" s="3">
        <v>2</v>
      </c>
      <c r="F566">
        <v>94.469647000000009</v>
      </c>
      <c r="G566" s="5">
        <v>3</v>
      </c>
      <c r="P566">
        <v>3</v>
      </c>
      <c r="Q566" t="str">
        <f>CONCATENATE(C566,E566,G566,I566)</f>
        <v>123</v>
      </c>
    </row>
    <row r="567" spans="1:17" x14ac:dyDescent="0.25">
      <c r="A567">
        <v>590</v>
      </c>
      <c r="B567">
        <v>84.14878800000001</v>
      </c>
      <c r="C567" s="2">
        <v>1</v>
      </c>
      <c r="D567">
        <v>79.150909000000013</v>
      </c>
      <c r="E567" s="3">
        <v>2</v>
      </c>
      <c r="F567">
        <v>94.469647000000009</v>
      </c>
      <c r="G567" s="5">
        <v>3</v>
      </c>
      <c r="P567">
        <v>3</v>
      </c>
      <c r="Q567" t="str">
        <f>CONCATENATE(C567,E567,G567,I567)</f>
        <v>123</v>
      </c>
    </row>
    <row r="568" spans="1:17" x14ac:dyDescent="0.25">
      <c r="A568">
        <v>591</v>
      </c>
      <c r="D568">
        <v>79.150909000000013</v>
      </c>
      <c r="E568" s="3">
        <v>2</v>
      </c>
      <c r="F568">
        <v>94.469647000000009</v>
      </c>
      <c r="G568" s="5">
        <v>3</v>
      </c>
      <c r="P568">
        <v>2</v>
      </c>
      <c r="Q568" t="str">
        <f>CONCATENATE(C568,E568,G568,I568)</f>
        <v>23</v>
      </c>
    </row>
    <row r="569" spans="1:17" x14ac:dyDescent="0.25">
      <c r="A569">
        <v>592</v>
      </c>
      <c r="D569">
        <v>79.150909000000013</v>
      </c>
      <c r="E569" s="3">
        <v>2</v>
      </c>
      <c r="F569">
        <v>94.469647000000009</v>
      </c>
      <c r="G569" s="5">
        <v>3</v>
      </c>
      <c r="P569">
        <v>2</v>
      </c>
      <c r="Q569" t="str">
        <f>CONCATENATE(C569,E569,G569,I569)</f>
        <v>23</v>
      </c>
    </row>
    <row r="570" spans="1:17" x14ac:dyDescent="0.25">
      <c r="A570">
        <v>593</v>
      </c>
      <c r="D570">
        <v>79.150909000000013</v>
      </c>
      <c r="E570" s="3">
        <v>2</v>
      </c>
      <c r="F570">
        <v>94.469647000000009</v>
      </c>
      <c r="G570" s="5">
        <v>3</v>
      </c>
      <c r="P570">
        <v>2</v>
      </c>
      <c r="Q570" t="str">
        <f>CONCATENATE(C570,E570,G570,I570)</f>
        <v>23</v>
      </c>
    </row>
    <row r="571" spans="1:17" x14ac:dyDescent="0.25">
      <c r="A571">
        <v>594</v>
      </c>
      <c r="D571">
        <v>79.150909000000013</v>
      </c>
      <c r="E571" s="3">
        <v>2</v>
      </c>
      <c r="F571">
        <v>94.469647000000009</v>
      </c>
      <c r="G571" s="5">
        <v>3</v>
      </c>
      <c r="P571">
        <v>2</v>
      </c>
      <c r="Q571" t="str">
        <f>CONCATENATE(C571,E571,G571,I571)</f>
        <v>23</v>
      </c>
    </row>
    <row r="572" spans="1:17" x14ac:dyDescent="0.25">
      <c r="A572">
        <v>595</v>
      </c>
      <c r="D572">
        <v>79.150909000000013</v>
      </c>
      <c r="E572" s="3">
        <v>2</v>
      </c>
      <c r="F572">
        <v>94.469647000000009</v>
      </c>
      <c r="G572" s="5">
        <v>3</v>
      </c>
      <c r="P572">
        <v>2</v>
      </c>
      <c r="Q572" t="str">
        <f>CONCATENATE(C572,E572,G572,I572)</f>
        <v>23</v>
      </c>
    </row>
    <row r="573" spans="1:17" x14ac:dyDescent="0.25">
      <c r="A573">
        <v>596</v>
      </c>
      <c r="D573">
        <v>79.150909000000013</v>
      </c>
      <c r="E573" s="3">
        <v>2</v>
      </c>
      <c r="F573">
        <v>94.465859000000009</v>
      </c>
      <c r="G573" s="5">
        <v>3</v>
      </c>
      <c r="P573">
        <v>2</v>
      </c>
      <c r="Q573" t="str">
        <f>CONCATENATE(C573,E573,G573,I573)</f>
        <v>23</v>
      </c>
    </row>
    <row r="574" spans="1:17" x14ac:dyDescent="0.25">
      <c r="A574">
        <v>597</v>
      </c>
      <c r="D574">
        <v>79.150909000000013</v>
      </c>
      <c r="E574" s="3">
        <v>2</v>
      </c>
      <c r="F574">
        <v>94.465859000000009</v>
      </c>
      <c r="G574" s="5">
        <v>3</v>
      </c>
      <c r="P574">
        <v>2</v>
      </c>
      <c r="Q574" t="str">
        <f>CONCATENATE(C574,E574,G574,I574)</f>
        <v>23</v>
      </c>
    </row>
    <row r="575" spans="1:17" x14ac:dyDescent="0.25">
      <c r="A575">
        <v>598</v>
      </c>
      <c r="D575">
        <v>79.150909000000013</v>
      </c>
      <c r="E575" s="3">
        <v>2</v>
      </c>
      <c r="P575">
        <v>1</v>
      </c>
      <c r="Q575" t="str">
        <f>CONCATENATE(C575,E575,G575,I575)</f>
        <v>2</v>
      </c>
    </row>
    <row r="576" spans="1:17" x14ac:dyDescent="0.25">
      <c r="A576">
        <v>599</v>
      </c>
      <c r="D576">
        <v>79.150909000000013</v>
      </c>
      <c r="E576" s="3">
        <v>2</v>
      </c>
      <c r="H576">
        <v>84.617122000000009</v>
      </c>
      <c r="I576" s="4">
        <v>4</v>
      </c>
      <c r="P576">
        <v>2</v>
      </c>
      <c r="Q576" t="str">
        <f>CONCATENATE(C576,E576,G576,I576)</f>
        <v>24</v>
      </c>
    </row>
    <row r="577" spans="1:17" x14ac:dyDescent="0.25">
      <c r="A577">
        <v>600</v>
      </c>
      <c r="D577">
        <v>79.150909000000013</v>
      </c>
      <c r="E577" s="3">
        <v>2</v>
      </c>
      <c r="H577">
        <v>84.583434000000011</v>
      </c>
      <c r="I577" s="4">
        <v>4</v>
      </c>
      <c r="P577">
        <v>2</v>
      </c>
      <c r="Q577" t="str">
        <f>CONCATENATE(C577,E577,G577,I577)</f>
        <v>24</v>
      </c>
    </row>
    <row r="578" spans="1:17" x14ac:dyDescent="0.25">
      <c r="A578">
        <v>601</v>
      </c>
      <c r="D578">
        <v>79.150909000000013</v>
      </c>
      <c r="E578" s="3">
        <v>2</v>
      </c>
      <c r="H578">
        <v>84.583434000000011</v>
      </c>
      <c r="I578" s="4">
        <v>4</v>
      </c>
      <c r="P578">
        <v>2</v>
      </c>
      <c r="Q578" t="str">
        <f>CONCATENATE(C578,E578,G578,I578)</f>
        <v>24</v>
      </c>
    </row>
    <row r="579" spans="1:17" x14ac:dyDescent="0.25">
      <c r="A579">
        <v>602</v>
      </c>
      <c r="B579">
        <v>73.601516000000004</v>
      </c>
      <c r="C579" s="2">
        <v>1</v>
      </c>
      <c r="D579">
        <v>79.150909000000013</v>
      </c>
      <c r="E579" s="3">
        <v>2</v>
      </c>
      <c r="H579">
        <v>84.583434000000011</v>
      </c>
      <c r="I579" s="4">
        <v>4</v>
      </c>
      <c r="P579">
        <v>3</v>
      </c>
      <c r="Q579" t="str">
        <f>CONCATENATE(C579,E579,G579,I579)</f>
        <v>124</v>
      </c>
    </row>
    <row r="580" spans="1:17" x14ac:dyDescent="0.25">
      <c r="A580">
        <v>603</v>
      </c>
      <c r="B580">
        <v>73.571566000000004</v>
      </c>
      <c r="C580" s="2">
        <v>1</v>
      </c>
      <c r="D580">
        <v>79.150909000000013</v>
      </c>
      <c r="E580" s="3">
        <v>2</v>
      </c>
      <c r="H580">
        <v>84.583434000000011</v>
      </c>
      <c r="I580" s="4">
        <v>4</v>
      </c>
      <c r="P580">
        <v>3</v>
      </c>
      <c r="Q580" t="str">
        <f>CONCATENATE(C580,E580,G580,I580)</f>
        <v>124</v>
      </c>
    </row>
    <row r="581" spans="1:17" x14ac:dyDescent="0.25">
      <c r="A581">
        <v>604</v>
      </c>
      <c r="B581">
        <v>73.571566000000004</v>
      </c>
      <c r="C581" s="2">
        <v>1</v>
      </c>
      <c r="D581">
        <v>79.150909000000013</v>
      </c>
      <c r="E581" s="3">
        <v>2</v>
      </c>
      <c r="H581">
        <v>84.583434000000011</v>
      </c>
      <c r="I581" s="4">
        <v>4</v>
      </c>
      <c r="P581">
        <v>3</v>
      </c>
      <c r="Q581" t="str">
        <f>CONCATENATE(C581,E581,G581,I581)</f>
        <v>124</v>
      </c>
    </row>
    <row r="582" spans="1:17" x14ac:dyDescent="0.25">
      <c r="A582">
        <v>605</v>
      </c>
      <c r="B582">
        <v>73.571566000000004</v>
      </c>
      <c r="C582" s="2">
        <v>1</v>
      </c>
      <c r="D582">
        <v>79.150909000000013</v>
      </c>
      <c r="E582" s="3">
        <v>2</v>
      </c>
      <c r="H582">
        <v>84.583434000000011</v>
      </c>
      <c r="I582" s="4">
        <v>4</v>
      </c>
      <c r="P582">
        <v>3</v>
      </c>
      <c r="Q582" t="str">
        <f>CONCATENATE(C582,E582,G582,I582)</f>
        <v>124</v>
      </c>
    </row>
    <row r="583" spans="1:17" x14ac:dyDescent="0.25">
      <c r="A583">
        <v>606</v>
      </c>
      <c r="B583">
        <v>73.571566000000004</v>
      </c>
      <c r="C583" s="2">
        <v>1</v>
      </c>
      <c r="D583">
        <v>79.150909000000013</v>
      </c>
      <c r="E583" s="3">
        <v>2</v>
      </c>
      <c r="H583">
        <v>84.583434000000011</v>
      </c>
      <c r="I583" s="4">
        <v>4</v>
      </c>
      <c r="P583">
        <v>3</v>
      </c>
      <c r="Q583" t="str">
        <f>CONCATENATE(C583,E583,G583,I583)</f>
        <v>124</v>
      </c>
    </row>
    <row r="584" spans="1:17" x14ac:dyDescent="0.25">
      <c r="A584">
        <v>607</v>
      </c>
      <c r="B584">
        <v>73.571566000000004</v>
      </c>
      <c r="C584" s="2">
        <v>1</v>
      </c>
      <c r="D584">
        <v>79.185909000000009</v>
      </c>
      <c r="E584" s="3">
        <v>2</v>
      </c>
      <c r="H584">
        <v>84.583434000000011</v>
      </c>
      <c r="I584" s="4">
        <v>4</v>
      </c>
      <c r="P584">
        <v>3</v>
      </c>
      <c r="Q584" t="str">
        <f>CONCATENATE(C584,E584,G584,I584)</f>
        <v>124</v>
      </c>
    </row>
    <row r="585" spans="1:17" x14ac:dyDescent="0.25">
      <c r="A585">
        <v>608</v>
      </c>
      <c r="B585">
        <v>73.571566000000004</v>
      </c>
      <c r="C585" s="2">
        <v>1</v>
      </c>
      <c r="H585">
        <v>84.583434000000011</v>
      </c>
      <c r="I585" s="4">
        <v>4</v>
      </c>
      <c r="P585">
        <v>2</v>
      </c>
      <c r="Q585" t="str">
        <f>CONCATENATE(C585,E585,G585,I585)</f>
        <v>14</v>
      </c>
    </row>
    <row r="586" spans="1:17" x14ac:dyDescent="0.25">
      <c r="A586">
        <v>609</v>
      </c>
      <c r="B586">
        <v>73.571566000000004</v>
      </c>
      <c r="C586" s="2">
        <v>1</v>
      </c>
      <c r="H586">
        <v>84.583434000000011</v>
      </c>
      <c r="I586" s="4">
        <v>4</v>
      </c>
      <c r="P586">
        <v>2</v>
      </c>
      <c r="Q586" t="str">
        <f>CONCATENATE(C586,E586,G586,I586)</f>
        <v>14</v>
      </c>
    </row>
    <row r="587" spans="1:17" x14ac:dyDescent="0.25">
      <c r="A587">
        <v>610</v>
      </c>
      <c r="B587">
        <v>73.571566000000004</v>
      </c>
      <c r="C587" s="2">
        <v>1</v>
      </c>
      <c r="H587">
        <v>84.583434000000011</v>
      </c>
      <c r="I587" s="4">
        <v>4</v>
      </c>
      <c r="P587">
        <v>2</v>
      </c>
      <c r="Q587" t="str">
        <f>CONCATENATE(C587,E587,G587,I587)</f>
        <v>14</v>
      </c>
    </row>
    <row r="588" spans="1:17" x14ac:dyDescent="0.25">
      <c r="A588">
        <v>611</v>
      </c>
      <c r="B588">
        <v>73.571566000000004</v>
      </c>
      <c r="C588" s="2">
        <v>1</v>
      </c>
      <c r="H588">
        <v>84.583434000000011</v>
      </c>
      <c r="I588" s="4">
        <v>4</v>
      </c>
      <c r="P588">
        <v>2</v>
      </c>
      <c r="Q588" t="str">
        <f>CONCATENATE(C588,E588,G588,I588)</f>
        <v>14</v>
      </c>
    </row>
    <row r="589" spans="1:17" x14ac:dyDescent="0.25">
      <c r="A589">
        <v>612</v>
      </c>
      <c r="B589">
        <v>73.571566000000004</v>
      </c>
      <c r="C589" s="2">
        <v>1</v>
      </c>
      <c r="H589">
        <v>84.583434000000011</v>
      </c>
      <c r="I589" s="4">
        <v>4</v>
      </c>
      <c r="P589">
        <v>2</v>
      </c>
      <c r="Q589" t="str">
        <f>CONCATENATE(C589,E589,G589,I589)</f>
        <v>14</v>
      </c>
    </row>
    <row r="590" spans="1:17" x14ac:dyDescent="0.25">
      <c r="A590">
        <v>613</v>
      </c>
      <c r="B590">
        <v>73.571566000000004</v>
      </c>
      <c r="C590" s="2">
        <v>1</v>
      </c>
      <c r="H590">
        <v>84.583434000000011</v>
      </c>
      <c r="I590" s="4">
        <v>4</v>
      </c>
      <c r="P590">
        <v>2</v>
      </c>
      <c r="Q590" t="str">
        <f>CONCATENATE(C590,E590,G590,I590)</f>
        <v>14</v>
      </c>
    </row>
    <row r="591" spans="1:17" x14ac:dyDescent="0.25">
      <c r="A591">
        <v>614</v>
      </c>
      <c r="B591">
        <v>73.571566000000004</v>
      </c>
      <c r="C591" s="2">
        <v>1</v>
      </c>
      <c r="H591">
        <v>84.583434000000011</v>
      </c>
      <c r="I591" s="4">
        <v>4</v>
      </c>
      <c r="P591">
        <v>2</v>
      </c>
      <c r="Q591" t="str">
        <f>CONCATENATE(C591,E591,G591,I591)</f>
        <v>14</v>
      </c>
    </row>
    <row r="592" spans="1:17" x14ac:dyDescent="0.25">
      <c r="A592">
        <v>615</v>
      </c>
      <c r="B592">
        <v>73.571566000000004</v>
      </c>
      <c r="C592" s="2">
        <v>1</v>
      </c>
      <c r="H592">
        <v>84.583434000000011</v>
      </c>
      <c r="I592" s="4">
        <v>4</v>
      </c>
      <c r="P592">
        <v>2</v>
      </c>
      <c r="Q592" t="str">
        <f>CONCATENATE(C592,E592,G592,I592)</f>
        <v>14</v>
      </c>
    </row>
    <row r="593" spans="1:17" x14ac:dyDescent="0.25">
      <c r="A593">
        <v>616</v>
      </c>
      <c r="B593">
        <v>73.571566000000004</v>
      </c>
      <c r="C593" s="2">
        <v>1</v>
      </c>
      <c r="H593">
        <v>84.583434000000011</v>
      </c>
      <c r="I593" s="4">
        <v>4</v>
      </c>
      <c r="P593">
        <v>2</v>
      </c>
      <c r="Q593" t="str">
        <f>CONCATENATE(C593,E593,G593,I593)</f>
        <v>14</v>
      </c>
    </row>
    <row r="594" spans="1:17" x14ac:dyDescent="0.25">
      <c r="A594">
        <v>617</v>
      </c>
      <c r="B594">
        <v>73.571566000000004</v>
      </c>
      <c r="C594" s="2">
        <v>1</v>
      </c>
      <c r="H594">
        <v>84.583434000000011</v>
      </c>
      <c r="I594" s="4">
        <v>4</v>
      </c>
      <c r="P594">
        <v>2</v>
      </c>
      <c r="Q594" t="str">
        <f>CONCATENATE(C594,E594,G594,I594)</f>
        <v>14</v>
      </c>
    </row>
    <row r="595" spans="1:17" x14ac:dyDescent="0.25">
      <c r="A595">
        <v>618</v>
      </c>
      <c r="B595">
        <v>73.571566000000004</v>
      </c>
      <c r="C595" s="2">
        <v>1</v>
      </c>
      <c r="H595">
        <v>84.583434000000011</v>
      </c>
      <c r="I595" s="4">
        <v>4</v>
      </c>
      <c r="P595">
        <v>2</v>
      </c>
      <c r="Q595" t="str">
        <f>CONCATENATE(C595,E595,G595,I595)</f>
        <v>14</v>
      </c>
    </row>
    <row r="596" spans="1:17" x14ac:dyDescent="0.25">
      <c r="A596">
        <v>619</v>
      </c>
      <c r="B596">
        <v>73.571566000000004</v>
      </c>
      <c r="C596" s="2">
        <v>1</v>
      </c>
      <c r="H596">
        <v>84.583434000000011</v>
      </c>
      <c r="I596" s="4">
        <v>4</v>
      </c>
      <c r="P596">
        <v>2</v>
      </c>
      <c r="Q596" t="str">
        <f>CONCATENATE(C596,E596,G596,I596)</f>
        <v>14</v>
      </c>
    </row>
    <row r="597" spans="1:17" x14ac:dyDescent="0.25">
      <c r="A597">
        <v>620</v>
      </c>
      <c r="B597">
        <v>73.571566000000004</v>
      </c>
      <c r="C597" s="2">
        <v>1</v>
      </c>
      <c r="H597">
        <v>84.583434000000011</v>
      </c>
      <c r="I597" s="4">
        <v>4</v>
      </c>
      <c r="P597">
        <v>2</v>
      </c>
      <c r="Q597" t="str">
        <f>CONCATENATE(C597,E597,G597,I597)</f>
        <v>14</v>
      </c>
    </row>
    <row r="598" spans="1:17" x14ac:dyDescent="0.25">
      <c r="A598">
        <v>621</v>
      </c>
      <c r="B598">
        <v>73.571566000000004</v>
      </c>
      <c r="C598" s="2">
        <v>1</v>
      </c>
      <c r="D598">
        <v>69.230859000000009</v>
      </c>
      <c r="E598" s="3">
        <v>2</v>
      </c>
      <c r="H598">
        <v>84.583434000000011</v>
      </c>
      <c r="I598" s="4">
        <v>4</v>
      </c>
      <c r="P598">
        <v>3</v>
      </c>
      <c r="Q598" t="str">
        <f>CONCATENATE(C598,E598,G598,I598)</f>
        <v>124</v>
      </c>
    </row>
    <row r="599" spans="1:17" x14ac:dyDescent="0.25">
      <c r="A599">
        <v>622</v>
      </c>
      <c r="B599">
        <v>73.571566000000004</v>
      </c>
      <c r="C599" s="2">
        <v>1</v>
      </c>
      <c r="D599">
        <v>69.215758000000008</v>
      </c>
      <c r="E599" s="3">
        <v>2</v>
      </c>
      <c r="H599">
        <v>84.583434000000011</v>
      </c>
      <c r="I599" s="4">
        <v>4</v>
      </c>
      <c r="P599">
        <v>3</v>
      </c>
      <c r="Q599" t="str">
        <f>CONCATENATE(C599,E599,G599,I599)</f>
        <v>124</v>
      </c>
    </row>
    <row r="600" spans="1:17" x14ac:dyDescent="0.25">
      <c r="A600">
        <v>623</v>
      </c>
      <c r="B600">
        <v>73.571566000000004</v>
      </c>
      <c r="C600" s="2">
        <v>1</v>
      </c>
      <c r="D600">
        <v>69.215758000000008</v>
      </c>
      <c r="E600" s="3">
        <v>2</v>
      </c>
      <c r="G600" s="5" t="s">
        <v>234</v>
      </c>
      <c r="H600">
        <v>84.583434000000011</v>
      </c>
      <c r="I600" s="4">
        <v>4</v>
      </c>
      <c r="L600">
        <v>78.287778000000003</v>
      </c>
      <c r="M600">
        <v>623</v>
      </c>
      <c r="P600">
        <v>4</v>
      </c>
      <c r="Q600" t="str">
        <f>CONCATENATE(C600,E600,G600,I600)</f>
        <v>123D4</v>
      </c>
    </row>
    <row r="601" spans="1:17" x14ac:dyDescent="0.25">
      <c r="A601">
        <v>624</v>
      </c>
      <c r="B601">
        <v>73.571566000000004</v>
      </c>
      <c r="C601" s="2">
        <v>1</v>
      </c>
      <c r="D601">
        <v>69.215758000000008</v>
      </c>
      <c r="E601" s="3">
        <v>2</v>
      </c>
      <c r="G601" s="5" t="s">
        <v>234</v>
      </c>
      <c r="H601">
        <v>84.583434000000011</v>
      </c>
      <c r="I601" s="4">
        <v>4</v>
      </c>
      <c r="L601">
        <v>78.269950000000009</v>
      </c>
      <c r="P601">
        <v>4</v>
      </c>
      <c r="Q601" t="str">
        <f>CONCATENATE(C601,E601,G601,I601)</f>
        <v>123D4</v>
      </c>
    </row>
    <row r="602" spans="1:17" x14ac:dyDescent="0.25">
      <c r="A602">
        <v>625</v>
      </c>
      <c r="B602">
        <v>73.571566000000004</v>
      </c>
      <c r="C602" s="2">
        <v>1</v>
      </c>
      <c r="D602">
        <v>69.215758000000008</v>
      </c>
      <c r="E602" s="3">
        <v>2</v>
      </c>
      <c r="G602" s="5" t="s">
        <v>234</v>
      </c>
      <c r="H602">
        <v>84.617122000000009</v>
      </c>
      <c r="I602" s="4">
        <v>4</v>
      </c>
      <c r="L602">
        <v>78.269950000000009</v>
      </c>
      <c r="P602">
        <v>4</v>
      </c>
      <c r="Q602" t="str">
        <f>CONCATENATE(C602,E602,G602,I602)</f>
        <v>123D4</v>
      </c>
    </row>
    <row r="603" spans="1:17" x14ac:dyDescent="0.25">
      <c r="A603">
        <v>626</v>
      </c>
      <c r="B603">
        <v>73.601516000000004</v>
      </c>
      <c r="C603" s="2">
        <v>1</v>
      </c>
      <c r="D603">
        <v>69.215758000000008</v>
      </c>
      <c r="E603" s="3">
        <v>2</v>
      </c>
      <c r="G603" s="5" t="s">
        <v>234</v>
      </c>
      <c r="H603">
        <v>84.617122000000009</v>
      </c>
      <c r="I603" s="4">
        <v>4</v>
      </c>
      <c r="L603">
        <v>78.269950000000009</v>
      </c>
      <c r="P603">
        <v>4</v>
      </c>
      <c r="Q603" t="str">
        <f>CONCATENATE(C603,E603,G603,I603)</f>
        <v>123D4</v>
      </c>
    </row>
    <row r="604" spans="1:17" x14ac:dyDescent="0.25">
      <c r="A604">
        <v>627</v>
      </c>
      <c r="B604">
        <v>73.601516000000004</v>
      </c>
      <c r="C604" s="2">
        <v>1</v>
      </c>
      <c r="D604">
        <v>69.215758000000008</v>
      </c>
      <c r="E604" s="3">
        <v>2</v>
      </c>
      <c r="G604" s="5" t="s">
        <v>234</v>
      </c>
      <c r="H604">
        <v>84.617122000000009</v>
      </c>
      <c r="I604" s="4">
        <v>4</v>
      </c>
      <c r="L604">
        <v>78.269950000000009</v>
      </c>
      <c r="P604">
        <v>4</v>
      </c>
      <c r="Q604" t="str">
        <f>CONCATENATE(C604,E604,G604,I604)</f>
        <v>123D4</v>
      </c>
    </row>
    <row r="605" spans="1:17" x14ac:dyDescent="0.25">
      <c r="A605">
        <v>628</v>
      </c>
      <c r="D605">
        <v>69.215758000000008</v>
      </c>
      <c r="E605" s="3">
        <v>2</v>
      </c>
      <c r="G605" s="5" t="s">
        <v>234</v>
      </c>
      <c r="L605">
        <v>78.269950000000009</v>
      </c>
      <c r="P605">
        <v>2</v>
      </c>
      <c r="Q605" t="str">
        <f>CONCATENATE(C605,E605,G605,I605)</f>
        <v>23D</v>
      </c>
    </row>
    <row r="606" spans="1:17" x14ac:dyDescent="0.25">
      <c r="A606">
        <v>629</v>
      </c>
      <c r="D606">
        <v>69.215758000000008</v>
      </c>
      <c r="E606" s="3">
        <v>2</v>
      </c>
      <c r="G606" s="5" t="s">
        <v>234</v>
      </c>
      <c r="L606">
        <v>78.269950000000009</v>
      </c>
      <c r="P606">
        <v>2</v>
      </c>
      <c r="Q606" t="str">
        <f>CONCATENATE(C606,E606,G606,I606)</f>
        <v>23D</v>
      </c>
    </row>
    <row r="607" spans="1:17" x14ac:dyDescent="0.25">
      <c r="A607">
        <v>630</v>
      </c>
      <c r="D607">
        <v>69.215758000000008</v>
      </c>
      <c r="E607" s="3">
        <v>2</v>
      </c>
      <c r="G607" s="5" t="s">
        <v>234</v>
      </c>
      <c r="L607">
        <v>78.269950000000009</v>
      </c>
      <c r="P607">
        <v>2</v>
      </c>
      <c r="Q607" t="str">
        <f>CONCATENATE(C607,E607,G607,I607)</f>
        <v>23D</v>
      </c>
    </row>
    <row r="608" spans="1:17" x14ac:dyDescent="0.25">
      <c r="A608">
        <v>631</v>
      </c>
      <c r="D608">
        <v>69.215758000000008</v>
      </c>
      <c r="E608" s="3">
        <v>2</v>
      </c>
      <c r="G608" s="5" t="s">
        <v>234</v>
      </c>
      <c r="L608">
        <v>78.269950000000009</v>
      </c>
      <c r="P608">
        <v>2</v>
      </c>
      <c r="Q608" t="str">
        <f>CONCATENATE(C608,E608,G608,I608)</f>
        <v>23D</v>
      </c>
    </row>
    <row r="609" spans="1:17" x14ac:dyDescent="0.25">
      <c r="A609">
        <v>632</v>
      </c>
      <c r="D609">
        <v>69.215758000000008</v>
      </c>
      <c r="E609" s="3">
        <v>2</v>
      </c>
      <c r="G609" s="5" t="s">
        <v>234</v>
      </c>
      <c r="L609">
        <v>78.269950000000009</v>
      </c>
      <c r="P609">
        <v>2</v>
      </c>
      <c r="Q609" t="str">
        <f>CONCATENATE(C609,E609,G609,I609)</f>
        <v>23D</v>
      </c>
    </row>
    <row r="610" spans="1:17" x14ac:dyDescent="0.25">
      <c r="A610">
        <v>633</v>
      </c>
      <c r="D610">
        <v>69.215758000000008</v>
      </c>
      <c r="E610" s="3">
        <v>2</v>
      </c>
      <c r="G610" s="5" t="s">
        <v>234</v>
      </c>
      <c r="L610">
        <v>78.269950000000009</v>
      </c>
      <c r="P610">
        <v>2</v>
      </c>
      <c r="Q610" t="str">
        <f>CONCATENATE(C610,E610,G610,I610)</f>
        <v>23D</v>
      </c>
    </row>
    <row r="611" spans="1:17" x14ac:dyDescent="0.25">
      <c r="A611">
        <v>634</v>
      </c>
      <c r="D611">
        <v>69.215758000000008</v>
      </c>
      <c r="E611" s="3">
        <v>2</v>
      </c>
      <c r="G611" s="5" t="s">
        <v>234</v>
      </c>
      <c r="L611">
        <v>78.269950000000009</v>
      </c>
      <c r="P611">
        <v>2</v>
      </c>
      <c r="Q611" t="str">
        <f>CONCATENATE(C611,E611,G611,I611)</f>
        <v>23D</v>
      </c>
    </row>
    <row r="612" spans="1:17" x14ac:dyDescent="0.25">
      <c r="A612">
        <v>635</v>
      </c>
      <c r="D612">
        <v>69.215758000000008</v>
      </c>
      <c r="E612" s="3">
        <v>2</v>
      </c>
      <c r="G612" s="5" t="s">
        <v>234</v>
      </c>
      <c r="L612">
        <v>78.269950000000009</v>
      </c>
      <c r="P612">
        <v>2</v>
      </c>
      <c r="Q612" t="str">
        <f>CONCATENATE(C612,E612,G612,I612)</f>
        <v>23D</v>
      </c>
    </row>
    <row r="613" spans="1:17" x14ac:dyDescent="0.25">
      <c r="A613">
        <v>636</v>
      </c>
      <c r="B613">
        <v>62.955829000000008</v>
      </c>
      <c r="C613" s="2">
        <v>1</v>
      </c>
      <c r="D613">
        <v>69.215758000000008</v>
      </c>
      <c r="E613" s="3">
        <v>2</v>
      </c>
      <c r="G613" s="5" t="s">
        <v>234</v>
      </c>
      <c r="L613">
        <v>78.269950000000009</v>
      </c>
      <c r="P613">
        <v>3</v>
      </c>
      <c r="Q613" t="str">
        <f>CONCATENATE(C613,E613,G613,I613)</f>
        <v>123D</v>
      </c>
    </row>
    <row r="614" spans="1:17" x14ac:dyDescent="0.25">
      <c r="A614">
        <v>637</v>
      </c>
      <c r="B614">
        <v>62.942280000000011</v>
      </c>
      <c r="C614" s="2">
        <v>1</v>
      </c>
      <c r="D614">
        <v>69.215758000000008</v>
      </c>
      <c r="E614" s="3">
        <v>2</v>
      </c>
      <c r="G614" s="5" t="s">
        <v>234</v>
      </c>
      <c r="L614">
        <v>78.269950000000009</v>
      </c>
      <c r="P614">
        <v>3</v>
      </c>
      <c r="Q614" t="str">
        <f>CONCATENATE(C614,E614,G614,I614)</f>
        <v>123D</v>
      </c>
    </row>
    <row r="615" spans="1:17" x14ac:dyDescent="0.25">
      <c r="A615">
        <v>638</v>
      </c>
      <c r="B615">
        <v>62.942280000000011</v>
      </c>
      <c r="C615" s="2">
        <v>1</v>
      </c>
      <c r="D615">
        <v>69.215758000000008</v>
      </c>
      <c r="E615" s="3">
        <v>2</v>
      </c>
      <c r="G615" s="5" t="s">
        <v>234</v>
      </c>
      <c r="L615">
        <v>78.269950000000009</v>
      </c>
      <c r="P615">
        <v>3</v>
      </c>
      <c r="Q615" t="str">
        <f>CONCATENATE(C615,E615,G615,I615)</f>
        <v>123D</v>
      </c>
    </row>
    <row r="616" spans="1:17" x14ac:dyDescent="0.25">
      <c r="A616">
        <v>639</v>
      </c>
      <c r="B616">
        <v>62.942280000000011</v>
      </c>
      <c r="C616" s="2">
        <v>1</v>
      </c>
      <c r="D616">
        <v>69.215758000000008</v>
      </c>
      <c r="E616" s="3">
        <v>2</v>
      </c>
      <c r="G616" s="5" t="s">
        <v>234</v>
      </c>
      <c r="L616">
        <v>78.269950000000009</v>
      </c>
      <c r="P616">
        <v>3</v>
      </c>
      <c r="Q616" t="str">
        <f>CONCATENATE(C616,E616,G616,I616)</f>
        <v>123D</v>
      </c>
    </row>
    <row r="617" spans="1:17" x14ac:dyDescent="0.25">
      <c r="A617">
        <v>640</v>
      </c>
      <c r="B617">
        <v>62.942280000000011</v>
      </c>
      <c r="C617" s="2">
        <v>1</v>
      </c>
      <c r="D617">
        <v>69.215758000000008</v>
      </c>
      <c r="E617" s="3">
        <v>2</v>
      </c>
      <c r="G617" s="5" t="s">
        <v>234</v>
      </c>
      <c r="L617">
        <v>78.269950000000009</v>
      </c>
      <c r="P617">
        <v>3</v>
      </c>
      <c r="Q617" t="str">
        <f>CONCATENATE(C617,E617,G617,I617)</f>
        <v>123D</v>
      </c>
    </row>
    <row r="618" spans="1:17" x14ac:dyDescent="0.25">
      <c r="A618">
        <v>641</v>
      </c>
      <c r="B618">
        <v>62.942280000000011</v>
      </c>
      <c r="C618" s="2">
        <v>1</v>
      </c>
      <c r="D618">
        <v>69.215758000000008</v>
      </c>
      <c r="E618" s="3">
        <v>2</v>
      </c>
      <c r="G618" s="5" t="s">
        <v>234</v>
      </c>
      <c r="L618">
        <v>78.269950000000009</v>
      </c>
      <c r="P618">
        <v>3</v>
      </c>
      <c r="Q618" t="str">
        <f>CONCATENATE(C618,E618,G618,I618)</f>
        <v>123D</v>
      </c>
    </row>
    <row r="619" spans="1:17" x14ac:dyDescent="0.25">
      <c r="A619">
        <v>642</v>
      </c>
      <c r="B619">
        <v>62.942280000000011</v>
      </c>
      <c r="C619" s="2">
        <v>1</v>
      </c>
      <c r="D619">
        <v>69.215758000000008</v>
      </c>
      <c r="E619" s="3">
        <v>2</v>
      </c>
      <c r="G619" s="5" t="s">
        <v>234</v>
      </c>
      <c r="L619">
        <v>78.269950000000009</v>
      </c>
      <c r="P619">
        <v>3</v>
      </c>
      <c r="Q619" t="str">
        <f>CONCATENATE(C619,E619,G619,I619)</f>
        <v>123D</v>
      </c>
    </row>
    <row r="620" spans="1:17" x14ac:dyDescent="0.25">
      <c r="A620">
        <v>643</v>
      </c>
      <c r="B620">
        <v>62.942280000000011</v>
      </c>
      <c r="C620" s="2">
        <v>1</v>
      </c>
      <c r="D620">
        <v>69.215758000000008</v>
      </c>
      <c r="E620" s="3">
        <v>2</v>
      </c>
      <c r="G620" s="5" t="s">
        <v>234</v>
      </c>
      <c r="I620" s="4" t="s">
        <v>233</v>
      </c>
      <c r="L620">
        <v>78.269950000000009</v>
      </c>
      <c r="N620">
        <v>73.371819000000002</v>
      </c>
      <c r="O620">
        <v>643</v>
      </c>
      <c r="P620">
        <v>4</v>
      </c>
      <c r="Q620" t="str">
        <f>CONCATENATE(C620,E620,G620,I620)</f>
        <v>123D4D</v>
      </c>
    </row>
    <row r="621" spans="1:17" x14ac:dyDescent="0.25">
      <c r="A621">
        <v>644</v>
      </c>
      <c r="B621">
        <v>62.942280000000011</v>
      </c>
      <c r="C621" s="2">
        <v>1</v>
      </c>
      <c r="D621">
        <v>69.215758000000008</v>
      </c>
      <c r="E621" s="3">
        <v>2</v>
      </c>
      <c r="G621" s="5" t="s">
        <v>234</v>
      </c>
      <c r="I621" s="4" t="s">
        <v>233</v>
      </c>
      <c r="L621">
        <v>78.269950000000009</v>
      </c>
      <c r="N621">
        <v>73.571566000000004</v>
      </c>
      <c r="P621">
        <v>4</v>
      </c>
      <c r="Q621" t="str">
        <f>CONCATENATE(C621,E621,G621,I621)</f>
        <v>123D4D</v>
      </c>
    </row>
    <row r="622" spans="1:17" x14ac:dyDescent="0.25">
      <c r="A622">
        <v>645</v>
      </c>
      <c r="B622">
        <v>62.942280000000011</v>
      </c>
      <c r="C622" s="2">
        <v>1</v>
      </c>
      <c r="D622">
        <v>69.215758000000008</v>
      </c>
      <c r="E622" s="3">
        <v>2</v>
      </c>
      <c r="G622" s="5" t="s">
        <v>234</v>
      </c>
      <c r="I622" s="4" t="s">
        <v>233</v>
      </c>
      <c r="L622">
        <v>78.269950000000009</v>
      </c>
      <c r="N622">
        <v>73.571566000000004</v>
      </c>
      <c r="P622">
        <v>4</v>
      </c>
      <c r="Q622" t="str">
        <f>CONCATENATE(C622,E622,G622,I622)</f>
        <v>123D4D</v>
      </c>
    </row>
    <row r="623" spans="1:17" x14ac:dyDescent="0.25">
      <c r="A623">
        <v>646</v>
      </c>
      <c r="B623">
        <v>62.942280000000011</v>
      </c>
      <c r="C623" s="2">
        <v>1</v>
      </c>
      <c r="D623">
        <v>69.215758000000008</v>
      </c>
      <c r="E623" s="3">
        <v>2</v>
      </c>
      <c r="G623" s="5" t="s">
        <v>234</v>
      </c>
      <c r="I623" s="4" t="s">
        <v>233</v>
      </c>
      <c r="L623">
        <v>78.269950000000009</v>
      </c>
      <c r="N623">
        <v>73.571566000000004</v>
      </c>
      <c r="P623">
        <v>4</v>
      </c>
      <c r="Q623" t="str">
        <f>CONCATENATE(C623,E623,G623,I623)</f>
        <v>123D4D</v>
      </c>
    </row>
    <row r="624" spans="1:17" x14ac:dyDescent="0.25">
      <c r="A624">
        <v>647</v>
      </c>
      <c r="B624">
        <v>62.942280000000011</v>
      </c>
      <c r="C624" s="2">
        <v>1</v>
      </c>
      <c r="D624">
        <v>69.230859000000009</v>
      </c>
      <c r="E624" s="3">
        <v>2</v>
      </c>
      <c r="G624" s="5" t="s">
        <v>234</v>
      </c>
      <c r="I624" s="4" t="s">
        <v>233</v>
      </c>
      <c r="L624">
        <v>78.269950000000009</v>
      </c>
      <c r="N624">
        <v>73.571566000000004</v>
      </c>
      <c r="P624">
        <v>4</v>
      </c>
      <c r="Q624" t="str">
        <f>CONCATENATE(C624,E624,G624,I624)</f>
        <v>123D4D</v>
      </c>
    </row>
    <row r="625" spans="1:17" x14ac:dyDescent="0.25">
      <c r="A625">
        <v>648</v>
      </c>
      <c r="B625">
        <v>62.942280000000011</v>
      </c>
      <c r="C625" s="2">
        <v>1</v>
      </c>
      <c r="G625" s="5" t="s">
        <v>234</v>
      </c>
      <c r="I625" s="4" t="s">
        <v>233</v>
      </c>
      <c r="L625">
        <v>78.269950000000009</v>
      </c>
      <c r="N625">
        <v>73.571566000000004</v>
      </c>
      <c r="P625">
        <v>3</v>
      </c>
      <c r="Q625" t="str">
        <f>CONCATENATE(C625,E625,G625,I625)</f>
        <v>13D4D</v>
      </c>
    </row>
    <row r="626" spans="1:17" x14ac:dyDescent="0.25">
      <c r="A626">
        <v>649</v>
      </c>
      <c r="B626">
        <v>62.942280000000011</v>
      </c>
      <c r="C626" s="2">
        <v>1</v>
      </c>
      <c r="G626" s="5" t="s">
        <v>234</v>
      </c>
      <c r="I626" s="4" t="s">
        <v>233</v>
      </c>
      <c r="L626">
        <v>78.269950000000009</v>
      </c>
      <c r="N626">
        <v>73.571566000000004</v>
      </c>
      <c r="P626">
        <v>3</v>
      </c>
      <c r="Q626" t="str">
        <f>CONCATENATE(C626,E626,G626,I626)</f>
        <v>13D4D</v>
      </c>
    </row>
    <row r="627" spans="1:17" x14ac:dyDescent="0.25">
      <c r="A627">
        <v>650</v>
      </c>
      <c r="B627">
        <v>62.942280000000011</v>
      </c>
      <c r="C627" s="2">
        <v>1</v>
      </c>
      <c r="G627" s="5" t="s">
        <v>234</v>
      </c>
      <c r="I627" s="4" t="s">
        <v>233</v>
      </c>
      <c r="L627">
        <v>78.269950000000009</v>
      </c>
      <c r="N627">
        <v>73.571566000000004</v>
      </c>
      <c r="P627">
        <v>3</v>
      </c>
      <c r="Q627" t="str">
        <f>CONCATENATE(C627,E627,G627,I627)</f>
        <v>13D4D</v>
      </c>
    </row>
    <row r="628" spans="1:17" x14ac:dyDescent="0.25">
      <c r="A628">
        <v>651</v>
      </c>
      <c r="B628">
        <v>62.942280000000011</v>
      </c>
      <c r="C628" s="2">
        <v>1</v>
      </c>
      <c r="G628" s="5" t="s">
        <v>234</v>
      </c>
      <c r="I628" s="4" t="s">
        <v>233</v>
      </c>
      <c r="L628">
        <v>78.269950000000009</v>
      </c>
      <c r="N628">
        <v>73.571566000000004</v>
      </c>
      <c r="P628">
        <v>3</v>
      </c>
      <c r="Q628" t="str">
        <f>CONCATENATE(C628,E628,G628,I628)</f>
        <v>13D4D</v>
      </c>
    </row>
    <row r="629" spans="1:17" x14ac:dyDescent="0.25">
      <c r="A629">
        <v>652</v>
      </c>
      <c r="B629">
        <v>62.942280000000011</v>
      </c>
      <c r="C629" s="2">
        <v>1</v>
      </c>
      <c r="G629" s="5" t="s">
        <v>234</v>
      </c>
      <c r="I629" s="4" t="s">
        <v>233</v>
      </c>
      <c r="L629">
        <v>78.269950000000009</v>
      </c>
      <c r="N629">
        <v>73.571566000000004</v>
      </c>
      <c r="P629">
        <v>3</v>
      </c>
      <c r="Q629" t="str">
        <f>CONCATENATE(C629,E629,G629,I629)</f>
        <v>13D4D</v>
      </c>
    </row>
    <row r="630" spans="1:17" x14ac:dyDescent="0.25">
      <c r="A630">
        <v>653</v>
      </c>
      <c r="B630">
        <v>62.942280000000011</v>
      </c>
      <c r="C630" s="2">
        <v>1</v>
      </c>
      <c r="G630" s="5" t="s">
        <v>234</v>
      </c>
      <c r="I630" s="4" t="s">
        <v>233</v>
      </c>
      <c r="L630">
        <v>78.287778000000003</v>
      </c>
      <c r="M630">
        <v>653</v>
      </c>
      <c r="N630">
        <v>73.571566000000004</v>
      </c>
      <c r="P630">
        <v>3</v>
      </c>
      <c r="Q630" t="str">
        <f>CONCATENATE(C630,E630,G630,I630)</f>
        <v>13D4D</v>
      </c>
    </row>
    <row r="631" spans="1:17" x14ac:dyDescent="0.25">
      <c r="A631">
        <v>654</v>
      </c>
      <c r="B631">
        <v>62.942280000000011</v>
      </c>
      <c r="C631" s="2">
        <v>1</v>
      </c>
      <c r="D631">
        <v>59.157154000000006</v>
      </c>
      <c r="E631" s="3">
        <v>2</v>
      </c>
      <c r="I631" s="4" t="s">
        <v>233</v>
      </c>
      <c r="N631">
        <v>73.571566000000004</v>
      </c>
      <c r="P631">
        <v>3</v>
      </c>
      <c r="Q631" t="str">
        <f>CONCATENATE(C631,E631,G631,I631)</f>
        <v>124D</v>
      </c>
    </row>
    <row r="632" spans="1:17" x14ac:dyDescent="0.25">
      <c r="A632">
        <v>655</v>
      </c>
      <c r="B632">
        <v>62.942280000000011</v>
      </c>
      <c r="C632" s="2">
        <v>1</v>
      </c>
      <c r="D632">
        <v>59.146850000000008</v>
      </c>
      <c r="E632" s="3">
        <v>2</v>
      </c>
      <c r="I632" s="4" t="s">
        <v>233</v>
      </c>
      <c r="N632">
        <v>73.571566000000004</v>
      </c>
      <c r="P632">
        <v>3</v>
      </c>
      <c r="Q632" t="str">
        <f>CONCATENATE(C632,E632,G632,I632)</f>
        <v>124D</v>
      </c>
    </row>
    <row r="633" spans="1:17" x14ac:dyDescent="0.25">
      <c r="A633">
        <v>656</v>
      </c>
      <c r="B633">
        <v>62.942280000000011</v>
      </c>
      <c r="C633" s="2">
        <v>1</v>
      </c>
      <c r="D633">
        <v>59.146850000000008</v>
      </c>
      <c r="E633" s="3">
        <v>2</v>
      </c>
      <c r="I633" s="4" t="s">
        <v>233</v>
      </c>
      <c r="N633">
        <v>73.571566000000004</v>
      </c>
      <c r="P633">
        <v>3</v>
      </c>
      <c r="Q633" t="str">
        <f>CONCATENATE(C633,E633,G633,I633)</f>
        <v>124D</v>
      </c>
    </row>
    <row r="634" spans="1:17" x14ac:dyDescent="0.25">
      <c r="A634">
        <v>657</v>
      </c>
      <c r="B634">
        <v>62.942280000000011</v>
      </c>
      <c r="C634" s="2">
        <v>1</v>
      </c>
      <c r="D634">
        <v>59.146850000000008</v>
      </c>
      <c r="E634" s="3">
        <v>2</v>
      </c>
      <c r="I634" s="4" t="s">
        <v>233</v>
      </c>
      <c r="N634">
        <v>73.571566000000004</v>
      </c>
      <c r="P634">
        <v>3</v>
      </c>
      <c r="Q634" t="str">
        <f>CONCATENATE(C634,E634,G634,I634)</f>
        <v>124D</v>
      </c>
    </row>
    <row r="635" spans="1:17" x14ac:dyDescent="0.25">
      <c r="A635">
        <v>658</v>
      </c>
      <c r="B635">
        <v>62.942280000000011</v>
      </c>
      <c r="C635" s="2">
        <v>1</v>
      </c>
      <c r="D635">
        <v>59.146850000000008</v>
      </c>
      <c r="E635" s="3">
        <v>2</v>
      </c>
      <c r="I635" s="4" t="s">
        <v>233</v>
      </c>
      <c r="N635">
        <v>73.571566000000004</v>
      </c>
      <c r="P635">
        <v>3</v>
      </c>
      <c r="Q635" t="str">
        <f>CONCATENATE(C635,E635,G635,I635)</f>
        <v>124D</v>
      </c>
    </row>
    <row r="636" spans="1:17" x14ac:dyDescent="0.25">
      <c r="A636">
        <v>659</v>
      </c>
      <c r="B636">
        <v>62.942280000000011</v>
      </c>
      <c r="C636" s="2">
        <v>1</v>
      </c>
      <c r="D636">
        <v>59.146850000000008</v>
      </c>
      <c r="E636" s="3">
        <v>2</v>
      </c>
      <c r="I636" s="4" t="s">
        <v>233</v>
      </c>
      <c r="N636">
        <v>73.571566000000004</v>
      </c>
      <c r="P636">
        <v>3</v>
      </c>
      <c r="Q636" t="str">
        <f>CONCATENATE(C636,E636,G636,I636)</f>
        <v>124D</v>
      </c>
    </row>
    <row r="637" spans="1:17" x14ac:dyDescent="0.25">
      <c r="A637">
        <v>660</v>
      </c>
      <c r="B637">
        <v>62.942280000000011</v>
      </c>
      <c r="C637" s="2">
        <v>1</v>
      </c>
      <c r="D637">
        <v>59.146850000000008</v>
      </c>
      <c r="E637" s="3">
        <v>2</v>
      </c>
      <c r="I637" s="4" t="s">
        <v>233</v>
      </c>
      <c r="N637">
        <v>73.571566000000004</v>
      </c>
      <c r="P637">
        <v>3</v>
      </c>
      <c r="Q637" t="str">
        <f>CONCATENATE(C637,E637,G637,I637)</f>
        <v>124D</v>
      </c>
    </row>
    <row r="638" spans="1:17" x14ac:dyDescent="0.25">
      <c r="A638">
        <v>661</v>
      </c>
      <c r="B638">
        <v>62.942280000000011</v>
      </c>
      <c r="C638" s="2">
        <v>1</v>
      </c>
      <c r="D638">
        <v>59.146850000000008</v>
      </c>
      <c r="E638" s="3">
        <v>2</v>
      </c>
      <c r="I638" s="4" t="s">
        <v>233</v>
      </c>
      <c r="N638">
        <v>73.571566000000004</v>
      </c>
      <c r="P638">
        <v>3</v>
      </c>
      <c r="Q638" t="str">
        <f>CONCATENATE(C638,E638,G638,I638)</f>
        <v>124D</v>
      </c>
    </row>
    <row r="639" spans="1:17" x14ac:dyDescent="0.25">
      <c r="A639">
        <v>662</v>
      </c>
      <c r="B639">
        <v>62.942280000000011</v>
      </c>
      <c r="C639" s="2">
        <v>1</v>
      </c>
      <c r="D639">
        <v>59.146850000000008</v>
      </c>
      <c r="E639" s="3">
        <v>2</v>
      </c>
      <c r="I639" s="4" t="s">
        <v>233</v>
      </c>
      <c r="N639">
        <v>73.571566000000004</v>
      </c>
      <c r="P639">
        <v>3</v>
      </c>
      <c r="Q639" t="str">
        <f>CONCATENATE(C639,E639,G639,I639)</f>
        <v>124D</v>
      </c>
    </row>
    <row r="640" spans="1:17" x14ac:dyDescent="0.25">
      <c r="A640">
        <v>663</v>
      </c>
      <c r="B640">
        <v>62.942280000000011</v>
      </c>
      <c r="C640" s="2">
        <v>1</v>
      </c>
      <c r="D640">
        <v>59.146850000000008</v>
      </c>
      <c r="E640" s="3">
        <v>2</v>
      </c>
      <c r="I640" s="4" t="s">
        <v>233</v>
      </c>
      <c r="N640">
        <v>73.571566000000004</v>
      </c>
      <c r="P640">
        <v>3</v>
      </c>
      <c r="Q640" t="str">
        <f>CONCATENATE(C640,E640,G640,I640)</f>
        <v>124D</v>
      </c>
    </row>
    <row r="641" spans="1:17" x14ac:dyDescent="0.25">
      <c r="A641">
        <v>664</v>
      </c>
      <c r="B641">
        <v>62.942280000000011</v>
      </c>
      <c r="C641" s="2">
        <v>1</v>
      </c>
      <c r="D641">
        <v>59.146850000000008</v>
      </c>
      <c r="E641" s="3">
        <v>2</v>
      </c>
      <c r="I641" s="4" t="s">
        <v>233</v>
      </c>
      <c r="N641">
        <v>73.571566000000004</v>
      </c>
      <c r="P641">
        <v>3</v>
      </c>
      <c r="Q641" t="str">
        <f>CONCATENATE(C641,E641,G641,I641)</f>
        <v>124D</v>
      </c>
    </row>
    <row r="642" spans="1:17" x14ac:dyDescent="0.25">
      <c r="A642">
        <v>665</v>
      </c>
      <c r="B642">
        <v>62.942280000000011</v>
      </c>
      <c r="C642" s="2">
        <v>1</v>
      </c>
      <c r="D642">
        <v>59.146850000000008</v>
      </c>
      <c r="E642" s="3">
        <v>2</v>
      </c>
      <c r="I642" s="4" t="s">
        <v>233</v>
      </c>
      <c r="N642">
        <v>73.571566000000004</v>
      </c>
      <c r="P642">
        <v>3</v>
      </c>
      <c r="Q642" t="str">
        <f>CONCATENATE(C642,E642,G642,I642)</f>
        <v>124D</v>
      </c>
    </row>
    <row r="643" spans="1:17" x14ac:dyDescent="0.25">
      <c r="A643">
        <v>666</v>
      </c>
      <c r="B643">
        <v>62.942280000000011</v>
      </c>
      <c r="C643" s="2">
        <v>1</v>
      </c>
      <c r="D643">
        <v>59.146850000000008</v>
      </c>
      <c r="E643" s="3">
        <v>2</v>
      </c>
      <c r="I643" s="4" t="s">
        <v>233</v>
      </c>
      <c r="N643">
        <v>73.571566000000004</v>
      </c>
      <c r="P643">
        <v>3</v>
      </c>
      <c r="Q643" t="str">
        <f>CONCATENATE(C643,E643,G643,I643)</f>
        <v>124D</v>
      </c>
    </row>
    <row r="644" spans="1:17" x14ac:dyDescent="0.25">
      <c r="A644">
        <v>667</v>
      </c>
      <c r="B644">
        <v>62.955829000000008</v>
      </c>
      <c r="C644" s="2">
        <v>1</v>
      </c>
      <c r="D644">
        <v>59.146850000000008</v>
      </c>
      <c r="E644" s="3">
        <v>2</v>
      </c>
      <c r="I644" s="4" t="s">
        <v>233</v>
      </c>
      <c r="N644">
        <v>73.571566000000004</v>
      </c>
      <c r="P644">
        <v>3</v>
      </c>
      <c r="Q644" t="str">
        <f>CONCATENATE(C644,E644,G644,I644)</f>
        <v>124D</v>
      </c>
    </row>
    <row r="645" spans="1:17" x14ac:dyDescent="0.25">
      <c r="A645">
        <v>668</v>
      </c>
      <c r="D645">
        <v>59.146850000000008</v>
      </c>
      <c r="E645" s="3">
        <v>2</v>
      </c>
      <c r="I645" s="4" t="s">
        <v>233</v>
      </c>
      <c r="N645">
        <v>73.571566000000004</v>
      </c>
      <c r="P645">
        <v>2</v>
      </c>
      <c r="Q645" t="str">
        <f>CONCATENATE(C645,E645,G645,I645)</f>
        <v>24D</v>
      </c>
    </row>
    <row r="646" spans="1:17" x14ac:dyDescent="0.25">
      <c r="A646">
        <v>669</v>
      </c>
      <c r="D646">
        <v>59.146850000000008</v>
      </c>
      <c r="E646" s="3">
        <v>2</v>
      </c>
      <c r="G646" s="5" t="s">
        <v>234</v>
      </c>
      <c r="I646" s="4" t="s">
        <v>233</v>
      </c>
      <c r="L646">
        <v>69.129849000000007</v>
      </c>
      <c r="M646">
        <v>669</v>
      </c>
      <c r="N646">
        <v>73.571566000000004</v>
      </c>
      <c r="P646">
        <v>3</v>
      </c>
      <c r="Q646" t="str">
        <f>CONCATENATE(C646,E646,G646,I646)</f>
        <v>23D4D</v>
      </c>
    </row>
    <row r="647" spans="1:17" x14ac:dyDescent="0.25">
      <c r="A647">
        <v>670</v>
      </c>
      <c r="D647">
        <v>59.146850000000008</v>
      </c>
      <c r="E647" s="3">
        <v>2</v>
      </c>
      <c r="G647" s="5" t="s">
        <v>234</v>
      </c>
      <c r="I647" s="4" t="s">
        <v>233</v>
      </c>
      <c r="L647">
        <v>69.117879000000002</v>
      </c>
      <c r="N647">
        <v>73.571566000000004</v>
      </c>
      <c r="P647">
        <v>3</v>
      </c>
      <c r="Q647" t="str">
        <f>CONCATENATE(C647,E647,G647,I647)</f>
        <v>23D4D</v>
      </c>
    </row>
    <row r="648" spans="1:17" x14ac:dyDescent="0.25">
      <c r="A648">
        <v>671</v>
      </c>
      <c r="D648">
        <v>59.146850000000008</v>
      </c>
      <c r="E648" s="3">
        <v>2</v>
      </c>
      <c r="G648" s="5" t="s">
        <v>234</v>
      </c>
      <c r="I648" s="4" t="s">
        <v>233</v>
      </c>
      <c r="L648">
        <v>69.117879000000002</v>
      </c>
      <c r="N648">
        <v>73.571566000000004</v>
      </c>
      <c r="P648">
        <v>3</v>
      </c>
      <c r="Q648" t="str">
        <f>CONCATENATE(C648,E648,G648,I648)</f>
        <v>23D4D</v>
      </c>
    </row>
    <row r="649" spans="1:17" x14ac:dyDescent="0.25">
      <c r="A649">
        <v>672</v>
      </c>
      <c r="D649">
        <v>59.146850000000008</v>
      </c>
      <c r="E649" s="3">
        <v>2</v>
      </c>
      <c r="G649" s="5" t="s">
        <v>234</v>
      </c>
      <c r="I649" s="4" t="s">
        <v>233</v>
      </c>
      <c r="L649">
        <v>69.117879000000002</v>
      </c>
      <c r="N649">
        <v>73.571566000000004</v>
      </c>
      <c r="P649">
        <v>3</v>
      </c>
      <c r="Q649" t="str">
        <f>CONCATENATE(C649,E649,G649,I649)</f>
        <v>23D4D</v>
      </c>
    </row>
    <row r="650" spans="1:17" x14ac:dyDescent="0.25">
      <c r="A650">
        <v>673</v>
      </c>
      <c r="D650">
        <v>59.146850000000008</v>
      </c>
      <c r="E650" s="3">
        <v>2</v>
      </c>
      <c r="G650" s="5" t="s">
        <v>234</v>
      </c>
      <c r="I650" s="4" t="s">
        <v>233</v>
      </c>
      <c r="L650">
        <v>69.117879000000002</v>
      </c>
      <c r="N650">
        <v>73.571566000000004</v>
      </c>
      <c r="P650">
        <v>3</v>
      </c>
      <c r="Q650" t="str">
        <f>CONCATENATE(C650,E650,G650,I650)</f>
        <v>23D4D</v>
      </c>
    </row>
    <row r="651" spans="1:17" x14ac:dyDescent="0.25">
      <c r="A651">
        <v>674</v>
      </c>
      <c r="D651">
        <v>59.146850000000008</v>
      </c>
      <c r="E651" s="3">
        <v>2</v>
      </c>
      <c r="G651" s="5" t="s">
        <v>234</v>
      </c>
      <c r="I651" s="4" t="s">
        <v>233</v>
      </c>
      <c r="L651">
        <v>69.117879000000002</v>
      </c>
      <c r="N651">
        <v>73.571566000000004</v>
      </c>
      <c r="P651">
        <v>3</v>
      </c>
      <c r="Q651" t="str">
        <f>CONCATENATE(C651,E651,G651,I651)</f>
        <v>23D4D</v>
      </c>
    </row>
    <row r="652" spans="1:17" x14ac:dyDescent="0.25">
      <c r="A652">
        <v>675</v>
      </c>
      <c r="D652">
        <v>59.146850000000008</v>
      </c>
      <c r="E652" s="3">
        <v>2</v>
      </c>
      <c r="G652" s="5" t="s">
        <v>234</v>
      </c>
      <c r="I652" s="4" t="s">
        <v>233</v>
      </c>
      <c r="L652">
        <v>69.117879000000002</v>
      </c>
      <c r="N652">
        <v>73.371819000000002</v>
      </c>
      <c r="O652">
        <v>675</v>
      </c>
      <c r="P652">
        <v>3</v>
      </c>
      <c r="Q652" t="str">
        <f>CONCATENATE(C652,E652,G652,I652)</f>
        <v>23D4D</v>
      </c>
    </row>
    <row r="653" spans="1:17" x14ac:dyDescent="0.25">
      <c r="A653">
        <v>676</v>
      </c>
      <c r="B653">
        <v>52.665699000000011</v>
      </c>
      <c r="C653" s="2">
        <v>1</v>
      </c>
      <c r="D653">
        <v>59.146850000000008</v>
      </c>
      <c r="E653" s="3">
        <v>2</v>
      </c>
      <c r="G653" s="5" t="s">
        <v>234</v>
      </c>
      <c r="L653">
        <v>69.117879000000002</v>
      </c>
      <c r="P653">
        <v>3</v>
      </c>
      <c r="Q653" t="str">
        <f>CONCATENATE(C653,E653,G653,I653)</f>
        <v>123D</v>
      </c>
    </row>
    <row r="654" spans="1:17" x14ac:dyDescent="0.25">
      <c r="A654">
        <v>677</v>
      </c>
      <c r="B654">
        <v>52.554741000000007</v>
      </c>
      <c r="C654" s="2">
        <v>1</v>
      </c>
      <c r="D654">
        <v>59.146850000000008</v>
      </c>
      <c r="E654" s="3">
        <v>2</v>
      </c>
      <c r="G654" s="5" t="s">
        <v>234</v>
      </c>
      <c r="L654">
        <v>69.117879000000002</v>
      </c>
      <c r="P654">
        <v>3</v>
      </c>
      <c r="Q654" t="str">
        <f>CONCATENATE(C654,E654,G654,I654)</f>
        <v>123D</v>
      </c>
    </row>
    <row r="655" spans="1:17" x14ac:dyDescent="0.25">
      <c r="A655">
        <v>678</v>
      </c>
      <c r="B655">
        <v>52.554741000000007</v>
      </c>
      <c r="C655" s="2">
        <v>1</v>
      </c>
      <c r="D655">
        <v>59.146850000000008</v>
      </c>
      <c r="E655" s="3">
        <v>2</v>
      </c>
      <c r="G655" s="5" t="s">
        <v>234</v>
      </c>
      <c r="L655">
        <v>69.117879000000002</v>
      </c>
      <c r="P655">
        <v>3</v>
      </c>
      <c r="Q655" t="str">
        <f>CONCATENATE(C655,E655,G655,I655)</f>
        <v>123D</v>
      </c>
    </row>
    <row r="656" spans="1:17" x14ac:dyDescent="0.25">
      <c r="A656">
        <v>679</v>
      </c>
      <c r="B656">
        <v>52.554741000000007</v>
      </c>
      <c r="C656" s="2">
        <v>1</v>
      </c>
      <c r="D656">
        <v>59.146850000000008</v>
      </c>
      <c r="E656" s="3">
        <v>2</v>
      </c>
      <c r="G656" s="5" t="s">
        <v>234</v>
      </c>
      <c r="L656">
        <v>69.117879000000002</v>
      </c>
      <c r="P656">
        <v>3</v>
      </c>
      <c r="Q656" t="str">
        <f>CONCATENATE(C656,E656,G656,I656)</f>
        <v>123D</v>
      </c>
    </row>
    <row r="657" spans="1:17" x14ac:dyDescent="0.25">
      <c r="A657">
        <v>680</v>
      </c>
      <c r="B657">
        <v>52.554741000000007</v>
      </c>
      <c r="C657" s="2">
        <v>1</v>
      </c>
      <c r="D657">
        <v>59.146850000000008</v>
      </c>
      <c r="E657" s="3">
        <v>2</v>
      </c>
      <c r="G657" s="5" t="s">
        <v>234</v>
      </c>
      <c r="L657">
        <v>69.117879000000002</v>
      </c>
      <c r="P657">
        <v>3</v>
      </c>
      <c r="Q657" t="str">
        <f>CONCATENATE(C657,E657,G657,I657)</f>
        <v>123D</v>
      </c>
    </row>
    <row r="658" spans="1:17" x14ac:dyDescent="0.25">
      <c r="A658">
        <v>681</v>
      </c>
      <c r="B658">
        <v>52.554741000000007</v>
      </c>
      <c r="C658" s="2">
        <v>1</v>
      </c>
      <c r="D658">
        <v>59.146850000000008</v>
      </c>
      <c r="E658" s="3">
        <v>2</v>
      </c>
      <c r="G658" s="5" t="s">
        <v>234</v>
      </c>
      <c r="L658">
        <v>69.117879000000002</v>
      </c>
      <c r="P658">
        <v>3</v>
      </c>
      <c r="Q658" t="str">
        <f>CONCATENATE(C658,E658,G658,I658)</f>
        <v>123D</v>
      </c>
    </row>
    <row r="659" spans="1:17" x14ac:dyDescent="0.25">
      <c r="A659">
        <v>682</v>
      </c>
      <c r="B659">
        <v>52.554741000000007</v>
      </c>
      <c r="C659" s="2">
        <v>1</v>
      </c>
      <c r="D659">
        <v>59.146850000000008</v>
      </c>
      <c r="E659" s="3">
        <v>2</v>
      </c>
      <c r="G659" s="5" t="s">
        <v>234</v>
      </c>
      <c r="L659">
        <v>69.117879000000002</v>
      </c>
      <c r="P659">
        <v>3</v>
      </c>
      <c r="Q659" t="str">
        <f>CONCATENATE(C659,E659,G659,I659)</f>
        <v>123D</v>
      </c>
    </row>
    <row r="660" spans="1:17" x14ac:dyDescent="0.25">
      <c r="A660">
        <v>683</v>
      </c>
      <c r="B660">
        <v>52.554741000000007</v>
      </c>
      <c r="C660" s="2">
        <v>1</v>
      </c>
      <c r="D660">
        <v>59.157154000000006</v>
      </c>
      <c r="E660" s="3">
        <v>2</v>
      </c>
      <c r="G660" s="5" t="s">
        <v>234</v>
      </c>
      <c r="L660">
        <v>69.117879000000002</v>
      </c>
      <c r="P660">
        <v>3</v>
      </c>
      <c r="Q660" t="str">
        <f>CONCATENATE(C660,E660,G660,I660)</f>
        <v>123D</v>
      </c>
    </row>
    <row r="661" spans="1:17" x14ac:dyDescent="0.25">
      <c r="A661">
        <v>684</v>
      </c>
      <c r="B661">
        <v>52.554741000000007</v>
      </c>
      <c r="C661" s="2">
        <v>1</v>
      </c>
      <c r="G661" s="5" t="s">
        <v>234</v>
      </c>
      <c r="L661">
        <v>69.117879000000002</v>
      </c>
      <c r="P661">
        <v>2</v>
      </c>
      <c r="Q661" t="str">
        <f>CONCATENATE(C661,E661,G661,I661)</f>
        <v>13D</v>
      </c>
    </row>
    <row r="662" spans="1:17" x14ac:dyDescent="0.25">
      <c r="A662">
        <v>685</v>
      </c>
      <c r="B662">
        <v>52.554741000000007</v>
      </c>
      <c r="C662" s="2">
        <v>1</v>
      </c>
      <c r="G662" s="5" t="s">
        <v>234</v>
      </c>
      <c r="L662">
        <v>69.117879000000002</v>
      </c>
      <c r="P662">
        <v>2</v>
      </c>
      <c r="Q662" t="str">
        <f>CONCATENATE(C662,E662,G662,I662)</f>
        <v>13D</v>
      </c>
    </row>
    <row r="663" spans="1:17" x14ac:dyDescent="0.25">
      <c r="A663">
        <v>686</v>
      </c>
      <c r="B663">
        <v>52.554741000000007</v>
      </c>
      <c r="C663" s="2">
        <v>1</v>
      </c>
      <c r="G663" s="5" t="s">
        <v>234</v>
      </c>
      <c r="L663">
        <v>69.117879000000002</v>
      </c>
      <c r="P663">
        <v>2</v>
      </c>
      <c r="Q663" t="str">
        <f>CONCATENATE(C663,E663,G663,I663)</f>
        <v>13D</v>
      </c>
    </row>
    <row r="664" spans="1:17" x14ac:dyDescent="0.25">
      <c r="A664">
        <v>687</v>
      </c>
      <c r="B664">
        <v>52.554741000000007</v>
      </c>
      <c r="C664" s="2">
        <v>1</v>
      </c>
      <c r="G664" s="5" t="s">
        <v>234</v>
      </c>
      <c r="I664" s="4" t="s">
        <v>233</v>
      </c>
      <c r="L664">
        <v>69.117879000000002</v>
      </c>
      <c r="N664">
        <v>61.597614000000007</v>
      </c>
      <c r="O664">
        <v>687</v>
      </c>
      <c r="P664">
        <v>3</v>
      </c>
      <c r="Q664" t="str">
        <f>CONCATENATE(C664,E664,G664,I664)</f>
        <v>13D4D</v>
      </c>
    </row>
    <row r="665" spans="1:17" x14ac:dyDescent="0.25">
      <c r="A665">
        <v>688</v>
      </c>
      <c r="B665">
        <v>52.554741000000007</v>
      </c>
      <c r="C665" s="2">
        <v>1</v>
      </c>
      <c r="G665" s="5" t="s">
        <v>234</v>
      </c>
      <c r="I665" s="4" t="s">
        <v>233</v>
      </c>
      <c r="L665">
        <v>69.117879000000002</v>
      </c>
      <c r="N665">
        <v>61.743721000000008</v>
      </c>
      <c r="P665">
        <v>3</v>
      </c>
      <c r="Q665" t="str">
        <f>CONCATENATE(C665,E665,G665,I665)</f>
        <v>13D4D</v>
      </c>
    </row>
    <row r="666" spans="1:17" x14ac:dyDescent="0.25">
      <c r="A666">
        <v>689</v>
      </c>
      <c r="B666">
        <v>52.554741000000007</v>
      </c>
      <c r="C666" s="2">
        <v>1</v>
      </c>
      <c r="G666" s="5" t="s">
        <v>234</v>
      </c>
      <c r="I666" s="4" t="s">
        <v>233</v>
      </c>
      <c r="L666">
        <v>69.117879000000002</v>
      </c>
      <c r="N666">
        <v>61.743721000000008</v>
      </c>
      <c r="P666">
        <v>3</v>
      </c>
      <c r="Q666" t="str">
        <f>CONCATENATE(C666,E666,G666,I666)</f>
        <v>13D4D</v>
      </c>
    </row>
    <row r="667" spans="1:17" x14ac:dyDescent="0.25">
      <c r="A667">
        <v>690</v>
      </c>
      <c r="B667">
        <v>52.554741000000007</v>
      </c>
      <c r="C667" s="2">
        <v>1</v>
      </c>
      <c r="G667" s="5" t="s">
        <v>234</v>
      </c>
      <c r="I667" s="4" t="s">
        <v>233</v>
      </c>
      <c r="L667">
        <v>69.117879000000002</v>
      </c>
      <c r="N667">
        <v>61.743721000000008</v>
      </c>
      <c r="P667">
        <v>3</v>
      </c>
      <c r="Q667" t="str">
        <f>CONCATENATE(C667,E667,G667,I667)</f>
        <v>13D4D</v>
      </c>
    </row>
    <row r="668" spans="1:17" x14ac:dyDescent="0.25">
      <c r="A668">
        <v>691</v>
      </c>
      <c r="B668">
        <v>52.554741000000007</v>
      </c>
      <c r="C668" s="2">
        <v>1</v>
      </c>
      <c r="G668" s="5" t="s">
        <v>234</v>
      </c>
      <c r="I668" s="4" t="s">
        <v>233</v>
      </c>
      <c r="L668">
        <v>69.117879000000002</v>
      </c>
      <c r="N668">
        <v>61.743721000000008</v>
      </c>
      <c r="P668">
        <v>3</v>
      </c>
      <c r="Q668" t="str">
        <f>CONCATENATE(C668,E668,G668,I668)</f>
        <v>13D4D</v>
      </c>
    </row>
    <row r="669" spans="1:17" x14ac:dyDescent="0.25">
      <c r="A669">
        <v>692</v>
      </c>
      <c r="B669">
        <v>52.554741000000007</v>
      </c>
      <c r="C669" s="2">
        <v>1</v>
      </c>
      <c r="D669">
        <v>47.754734000000006</v>
      </c>
      <c r="E669" s="3">
        <v>2</v>
      </c>
      <c r="G669" s="5" t="s">
        <v>234</v>
      </c>
      <c r="I669" s="4" t="s">
        <v>233</v>
      </c>
      <c r="L669">
        <v>69.117879000000002</v>
      </c>
      <c r="N669">
        <v>61.743721000000008</v>
      </c>
      <c r="P669">
        <v>4</v>
      </c>
      <c r="Q669" t="str">
        <f>CONCATENATE(C669,E669,G669,I669)</f>
        <v>123D4D</v>
      </c>
    </row>
    <row r="670" spans="1:17" x14ac:dyDescent="0.25">
      <c r="A670">
        <v>693</v>
      </c>
      <c r="B670">
        <v>52.554741000000007</v>
      </c>
      <c r="C670" s="2">
        <v>1</v>
      </c>
      <c r="D670">
        <v>47.754734000000006</v>
      </c>
      <c r="E670" s="3">
        <v>2</v>
      </c>
      <c r="G670" s="5" t="s">
        <v>234</v>
      </c>
      <c r="I670" s="4" t="s">
        <v>233</v>
      </c>
      <c r="L670">
        <v>69.117879000000002</v>
      </c>
      <c r="N670">
        <v>61.743721000000008</v>
      </c>
      <c r="P670">
        <v>4</v>
      </c>
      <c r="Q670" t="str">
        <f>CONCATENATE(C670,E670,G670,I670)</f>
        <v>123D4D</v>
      </c>
    </row>
    <row r="671" spans="1:17" x14ac:dyDescent="0.25">
      <c r="A671">
        <v>694</v>
      </c>
      <c r="B671">
        <v>52.554741000000007</v>
      </c>
      <c r="C671" s="2">
        <v>1</v>
      </c>
      <c r="D671">
        <v>47.710514000000011</v>
      </c>
      <c r="E671" s="3">
        <v>2</v>
      </c>
      <c r="G671" s="5" t="s">
        <v>234</v>
      </c>
      <c r="I671" s="4" t="s">
        <v>233</v>
      </c>
      <c r="L671">
        <v>69.117879000000002</v>
      </c>
      <c r="N671">
        <v>61.743721000000008</v>
      </c>
      <c r="P671">
        <v>4</v>
      </c>
      <c r="Q671" t="str">
        <f>CONCATENATE(C671,E671,G671,I671)</f>
        <v>123D4D</v>
      </c>
    </row>
    <row r="672" spans="1:17" x14ac:dyDescent="0.25">
      <c r="A672">
        <v>695</v>
      </c>
      <c r="B672">
        <v>52.554741000000007</v>
      </c>
      <c r="C672" s="2">
        <v>1</v>
      </c>
      <c r="D672">
        <v>47.710514000000011</v>
      </c>
      <c r="E672" s="3">
        <v>2</v>
      </c>
      <c r="G672" s="5" t="s">
        <v>234</v>
      </c>
      <c r="I672" s="4" t="s">
        <v>233</v>
      </c>
      <c r="L672">
        <v>69.117879000000002</v>
      </c>
      <c r="N672">
        <v>61.743721000000008</v>
      </c>
      <c r="P672">
        <v>4</v>
      </c>
      <c r="Q672" t="str">
        <f>CONCATENATE(C672,E672,G672,I672)</f>
        <v>123D4D</v>
      </c>
    </row>
    <row r="673" spans="1:17" x14ac:dyDescent="0.25">
      <c r="A673">
        <v>696</v>
      </c>
      <c r="B673">
        <v>52.554741000000007</v>
      </c>
      <c r="C673" s="2">
        <v>1</v>
      </c>
      <c r="D673">
        <v>47.710514000000011</v>
      </c>
      <c r="E673" s="3">
        <v>2</v>
      </c>
      <c r="G673" s="5" t="s">
        <v>234</v>
      </c>
      <c r="I673" s="4" t="s">
        <v>233</v>
      </c>
      <c r="L673">
        <v>69.117879000000002</v>
      </c>
      <c r="N673">
        <v>61.743721000000008</v>
      </c>
      <c r="P673">
        <v>4</v>
      </c>
      <c r="Q673" t="str">
        <f>CONCATENATE(C673,E673,G673,I673)</f>
        <v>123D4D</v>
      </c>
    </row>
    <row r="674" spans="1:17" x14ac:dyDescent="0.25">
      <c r="A674">
        <v>697</v>
      </c>
      <c r="B674">
        <v>52.554741000000007</v>
      </c>
      <c r="C674" s="2">
        <v>1</v>
      </c>
      <c r="D674">
        <v>47.710514000000011</v>
      </c>
      <c r="E674" s="3">
        <v>2</v>
      </c>
      <c r="G674" s="5" t="s">
        <v>234</v>
      </c>
      <c r="I674" s="4" t="s">
        <v>233</v>
      </c>
      <c r="L674">
        <v>69.129849000000007</v>
      </c>
      <c r="N674">
        <v>61.743721000000008</v>
      </c>
      <c r="P674">
        <v>4</v>
      </c>
      <c r="Q674" t="str">
        <f>CONCATENATE(C674,E674,G674,I674)</f>
        <v>123D4D</v>
      </c>
    </row>
    <row r="675" spans="1:17" x14ac:dyDescent="0.25">
      <c r="A675">
        <v>698</v>
      </c>
      <c r="B675">
        <v>52.554741000000007</v>
      </c>
      <c r="C675" s="2">
        <v>1</v>
      </c>
      <c r="D675">
        <v>47.710514000000011</v>
      </c>
      <c r="E675" s="3">
        <v>2</v>
      </c>
      <c r="G675" s="5" t="s">
        <v>234</v>
      </c>
      <c r="I675" s="4" t="s">
        <v>233</v>
      </c>
      <c r="L675">
        <v>69.129849000000007</v>
      </c>
      <c r="M675">
        <v>698</v>
      </c>
      <c r="N675">
        <v>61.743721000000008</v>
      </c>
      <c r="P675">
        <v>4</v>
      </c>
      <c r="Q675" t="str">
        <f>CONCATENATE(C675,E675,G675,I675)</f>
        <v>123D4D</v>
      </c>
    </row>
    <row r="676" spans="1:17" x14ac:dyDescent="0.25">
      <c r="A676">
        <v>699</v>
      </c>
      <c r="B676">
        <v>52.554741000000007</v>
      </c>
      <c r="C676" s="2">
        <v>1</v>
      </c>
      <c r="D676">
        <v>47.710514000000011</v>
      </c>
      <c r="E676" s="3">
        <v>2</v>
      </c>
      <c r="I676" s="4" t="s">
        <v>233</v>
      </c>
      <c r="N676">
        <v>61.743721000000008</v>
      </c>
      <c r="P676">
        <v>3</v>
      </c>
      <c r="Q676" t="str">
        <f>CONCATENATE(C676,E676,G676,I676)</f>
        <v>124D</v>
      </c>
    </row>
    <row r="677" spans="1:17" x14ac:dyDescent="0.25">
      <c r="A677">
        <v>700</v>
      </c>
      <c r="B677">
        <v>52.554741000000007</v>
      </c>
      <c r="C677" s="2">
        <v>1</v>
      </c>
      <c r="D677">
        <v>47.710514000000011</v>
      </c>
      <c r="E677" s="3">
        <v>2</v>
      </c>
      <c r="I677" s="4" t="s">
        <v>233</v>
      </c>
      <c r="N677">
        <v>61.743721000000008</v>
      </c>
      <c r="P677">
        <v>3</v>
      </c>
      <c r="Q677" t="str">
        <f>CONCATENATE(C677,E677,G677,I677)</f>
        <v>124D</v>
      </c>
    </row>
    <row r="678" spans="1:17" x14ac:dyDescent="0.25">
      <c r="A678">
        <v>701</v>
      </c>
      <c r="B678">
        <v>52.554741000000007</v>
      </c>
      <c r="C678" s="2">
        <v>1</v>
      </c>
      <c r="D678">
        <v>47.710514000000011</v>
      </c>
      <c r="E678" s="3">
        <v>2</v>
      </c>
      <c r="I678" s="4" t="s">
        <v>233</v>
      </c>
      <c r="N678">
        <v>61.743721000000008</v>
      </c>
      <c r="P678">
        <v>3</v>
      </c>
      <c r="Q678" t="str">
        <f>CONCATENATE(C678,E678,G678,I678)</f>
        <v>124D</v>
      </c>
    </row>
    <row r="679" spans="1:17" x14ac:dyDescent="0.25">
      <c r="A679">
        <v>702</v>
      </c>
      <c r="B679">
        <v>52.665699000000011</v>
      </c>
      <c r="C679" s="2">
        <v>1</v>
      </c>
      <c r="D679">
        <v>47.710514000000011</v>
      </c>
      <c r="E679" s="3">
        <v>2</v>
      </c>
      <c r="I679" s="4" t="s">
        <v>233</v>
      </c>
      <c r="N679">
        <v>61.743721000000008</v>
      </c>
      <c r="P679">
        <v>3</v>
      </c>
      <c r="Q679" t="str">
        <f>CONCATENATE(C679,E679,G679,I679)</f>
        <v>124D</v>
      </c>
    </row>
    <row r="680" spans="1:17" x14ac:dyDescent="0.25">
      <c r="A680">
        <v>703</v>
      </c>
      <c r="D680">
        <v>47.710514000000011</v>
      </c>
      <c r="E680" s="3">
        <v>2</v>
      </c>
      <c r="I680" s="4" t="s">
        <v>233</v>
      </c>
      <c r="N680">
        <v>61.743721000000008</v>
      </c>
      <c r="P680">
        <v>2</v>
      </c>
      <c r="Q680" t="str">
        <f>CONCATENATE(C680,E680,G680,I680)</f>
        <v>24D</v>
      </c>
    </row>
    <row r="681" spans="1:17" x14ac:dyDescent="0.25">
      <c r="A681">
        <v>704</v>
      </c>
      <c r="D681">
        <v>47.710514000000011</v>
      </c>
      <c r="E681" s="3">
        <v>2</v>
      </c>
      <c r="I681" s="4" t="s">
        <v>233</v>
      </c>
      <c r="N681">
        <v>61.743721000000008</v>
      </c>
      <c r="P681">
        <v>2</v>
      </c>
      <c r="Q681" t="str">
        <f>CONCATENATE(C681,E681,G681,I681)</f>
        <v>24D</v>
      </c>
    </row>
    <row r="682" spans="1:17" x14ac:dyDescent="0.25">
      <c r="A682">
        <v>705</v>
      </c>
      <c r="D682">
        <v>47.710514000000011</v>
      </c>
      <c r="E682" s="3">
        <v>2</v>
      </c>
      <c r="I682" s="4" t="s">
        <v>233</v>
      </c>
      <c r="N682">
        <v>61.743721000000008</v>
      </c>
      <c r="P682">
        <v>2</v>
      </c>
      <c r="Q682" t="str">
        <f>CONCATENATE(C682,E682,G682,I682)</f>
        <v>24D</v>
      </c>
    </row>
    <row r="683" spans="1:17" x14ac:dyDescent="0.25">
      <c r="A683">
        <v>706</v>
      </c>
      <c r="D683">
        <v>47.710514000000011</v>
      </c>
      <c r="E683" s="3">
        <v>2</v>
      </c>
      <c r="I683" s="4" t="s">
        <v>233</v>
      </c>
      <c r="N683">
        <v>61.743721000000008</v>
      </c>
      <c r="P683">
        <v>2</v>
      </c>
      <c r="Q683" t="str">
        <f>CONCATENATE(C683,E683,G683,I683)</f>
        <v>24D</v>
      </c>
    </row>
    <row r="684" spans="1:17" x14ac:dyDescent="0.25">
      <c r="A684">
        <v>707</v>
      </c>
      <c r="D684">
        <v>47.710514000000011</v>
      </c>
      <c r="E684" s="3">
        <v>2</v>
      </c>
      <c r="I684" s="4" t="s">
        <v>233</v>
      </c>
      <c r="N684">
        <v>61.743721000000008</v>
      </c>
      <c r="P684">
        <v>2</v>
      </c>
      <c r="Q684" t="str">
        <f>CONCATENATE(C684,E684,G684,I684)</f>
        <v>24D</v>
      </c>
    </row>
    <row r="685" spans="1:17" x14ac:dyDescent="0.25">
      <c r="A685">
        <v>708</v>
      </c>
      <c r="D685">
        <v>47.710514000000011</v>
      </c>
      <c r="E685" s="3">
        <v>2</v>
      </c>
      <c r="I685" s="4" t="s">
        <v>233</v>
      </c>
      <c r="N685">
        <v>61.743721000000008</v>
      </c>
      <c r="P685">
        <v>2</v>
      </c>
      <c r="Q685" t="str">
        <f>CONCATENATE(C685,E685,G685,I685)</f>
        <v>24D</v>
      </c>
    </row>
    <row r="686" spans="1:17" x14ac:dyDescent="0.25">
      <c r="A686">
        <v>709</v>
      </c>
      <c r="D686">
        <v>47.710514000000011</v>
      </c>
      <c r="E686" s="3">
        <v>2</v>
      </c>
      <c r="I686" s="4" t="s">
        <v>233</v>
      </c>
      <c r="N686">
        <v>61.743721000000008</v>
      </c>
      <c r="P686">
        <v>2</v>
      </c>
      <c r="Q686" t="str">
        <f>CONCATENATE(C686,E686,G686,I686)</f>
        <v>24D</v>
      </c>
    </row>
    <row r="687" spans="1:17" x14ac:dyDescent="0.25">
      <c r="A687">
        <v>710</v>
      </c>
      <c r="D687">
        <v>47.710514000000011</v>
      </c>
      <c r="E687" s="3">
        <v>2</v>
      </c>
      <c r="G687" s="5" t="s">
        <v>234</v>
      </c>
      <c r="I687" s="4" t="s">
        <v>233</v>
      </c>
      <c r="L687">
        <v>55.48793400000001</v>
      </c>
      <c r="M687">
        <v>710</v>
      </c>
      <c r="N687">
        <v>61.743721000000008</v>
      </c>
      <c r="P687">
        <v>3</v>
      </c>
      <c r="Q687" t="str">
        <f>CONCATENATE(C687,E687,G687,I687)</f>
        <v>23D4D</v>
      </c>
    </row>
    <row r="688" spans="1:17" x14ac:dyDescent="0.25">
      <c r="A688">
        <v>711</v>
      </c>
      <c r="D688">
        <v>47.710514000000011</v>
      </c>
      <c r="E688" s="3">
        <v>2</v>
      </c>
      <c r="G688" s="5" t="s">
        <v>234</v>
      </c>
      <c r="I688" s="4" t="s">
        <v>233</v>
      </c>
      <c r="L688">
        <v>55.50117800000001</v>
      </c>
      <c r="N688">
        <v>61.743721000000008</v>
      </c>
      <c r="P688">
        <v>3</v>
      </c>
      <c r="Q688" t="str">
        <f>CONCATENATE(C688,E688,G688,I688)</f>
        <v>23D4D</v>
      </c>
    </row>
    <row r="689" spans="1:17" x14ac:dyDescent="0.25">
      <c r="A689">
        <v>712</v>
      </c>
      <c r="B689">
        <v>41.323368000000009</v>
      </c>
      <c r="C689" s="2">
        <v>1</v>
      </c>
      <c r="D689">
        <v>47.710514000000011</v>
      </c>
      <c r="E689" s="3">
        <v>2</v>
      </c>
      <c r="G689" s="5" t="s">
        <v>234</v>
      </c>
      <c r="I689" s="4" t="s">
        <v>233</v>
      </c>
      <c r="L689">
        <v>55.50117800000001</v>
      </c>
      <c r="N689">
        <v>61.743721000000008</v>
      </c>
      <c r="P689">
        <v>4</v>
      </c>
      <c r="Q689" t="str">
        <f>CONCATENATE(C689,E689,G689,I689)</f>
        <v>123D4D</v>
      </c>
    </row>
    <row r="690" spans="1:17" x14ac:dyDescent="0.25">
      <c r="A690">
        <v>713</v>
      </c>
      <c r="B690">
        <v>41.21833800000001</v>
      </c>
      <c r="C690" s="2">
        <v>1</v>
      </c>
      <c r="D690">
        <v>47.710514000000011</v>
      </c>
      <c r="E690" s="3">
        <v>2</v>
      </c>
      <c r="G690" s="5" t="s">
        <v>234</v>
      </c>
      <c r="I690" s="4" t="s">
        <v>233</v>
      </c>
      <c r="L690">
        <v>55.50117800000001</v>
      </c>
      <c r="N690">
        <v>61.743721000000008</v>
      </c>
      <c r="P690">
        <v>4</v>
      </c>
      <c r="Q690" t="str">
        <f>CONCATENATE(C690,E690,G690,I690)</f>
        <v>123D4D</v>
      </c>
    </row>
    <row r="691" spans="1:17" x14ac:dyDescent="0.25">
      <c r="A691">
        <v>714</v>
      </c>
      <c r="B691">
        <v>41.21833800000001</v>
      </c>
      <c r="C691" s="2">
        <v>1</v>
      </c>
      <c r="D691">
        <v>47.710514000000011</v>
      </c>
      <c r="E691" s="3">
        <v>2</v>
      </c>
      <c r="G691" s="5" t="s">
        <v>234</v>
      </c>
      <c r="I691" s="4" t="s">
        <v>233</v>
      </c>
      <c r="L691">
        <v>55.50117800000001</v>
      </c>
      <c r="N691">
        <v>61.743721000000008</v>
      </c>
      <c r="P691">
        <v>4</v>
      </c>
      <c r="Q691" t="str">
        <f>CONCATENATE(C691,E691,G691,I691)</f>
        <v>123D4D</v>
      </c>
    </row>
    <row r="692" spans="1:17" x14ac:dyDescent="0.25">
      <c r="A692">
        <v>715</v>
      </c>
      <c r="B692">
        <v>41.21833800000001</v>
      </c>
      <c r="C692" s="2">
        <v>1</v>
      </c>
      <c r="D692">
        <v>47.710514000000011</v>
      </c>
      <c r="E692" s="3">
        <v>2</v>
      </c>
      <c r="G692" s="5" t="s">
        <v>234</v>
      </c>
      <c r="I692" s="4" t="s">
        <v>233</v>
      </c>
      <c r="L692">
        <v>55.50117800000001</v>
      </c>
      <c r="N692">
        <v>61.597614000000007</v>
      </c>
      <c r="O692">
        <v>715</v>
      </c>
      <c r="P692">
        <v>4</v>
      </c>
      <c r="Q692" t="str">
        <f>CONCATENATE(C692,E692,G692,I692)</f>
        <v>123D4D</v>
      </c>
    </row>
    <row r="693" spans="1:17" x14ac:dyDescent="0.25">
      <c r="A693">
        <v>716</v>
      </c>
      <c r="B693">
        <v>41.21833800000001</v>
      </c>
      <c r="C693" s="2">
        <v>1</v>
      </c>
      <c r="D693">
        <v>47.710514000000011</v>
      </c>
      <c r="E693" s="3">
        <v>2</v>
      </c>
      <c r="G693" s="5" t="s">
        <v>234</v>
      </c>
      <c r="L693">
        <v>55.50117800000001</v>
      </c>
      <c r="P693">
        <v>3</v>
      </c>
      <c r="Q693" t="str">
        <f>CONCATENATE(C693,E693,G693,I693)</f>
        <v>123D</v>
      </c>
    </row>
    <row r="694" spans="1:17" x14ac:dyDescent="0.25">
      <c r="A694">
        <v>717</v>
      </c>
      <c r="B694">
        <v>41.21833800000001</v>
      </c>
      <c r="C694" s="2">
        <v>1</v>
      </c>
      <c r="D694">
        <v>47.710514000000011</v>
      </c>
      <c r="E694" s="3">
        <v>2</v>
      </c>
      <c r="G694" s="5" t="s">
        <v>234</v>
      </c>
      <c r="L694">
        <v>55.50117800000001</v>
      </c>
      <c r="P694">
        <v>3</v>
      </c>
      <c r="Q694" t="str">
        <f>CONCATENATE(C694,E694,G694,I694)</f>
        <v>123D</v>
      </c>
    </row>
    <row r="695" spans="1:17" x14ac:dyDescent="0.25">
      <c r="A695">
        <v>718</v>
      </c>
      <c r="B695">
        <v>41.21833800000001</v>
      </c>
      <c r="C695" s="2">
        <v>1</v>
      </c>
      <c r="D695">
        <v>47.710514000000011</v>
      </c>
      <c r="E695" s="3">
        <v>2</v>
      </c>
      <c r="G695" s="5" t="s">
        <v>234</v>
      </c>
      <c r="L695">
        <v>55.50117800000001</v>
      </c>
      <c r="P695">
        <v>3</v>
      </c>
      <c r="Q695" t="str">
        <f>CONCATENATE(C695,E695,G695,I695)</f>
        <v>123D</v>
      </c>
    </row>
    <row r="696" spans="1:17" x14ac:dyDescent="0.25">
      <c r="A696">
        <v>719</v>
      </c>
      <c r="B696">
        <v>41.21833800000001</v>
      </c>
      <c r="C696" s="2">
        <v>1</v>
      </c>
      <c r="D696">
        <v>47.754734000000006</v>
      </c>
      <c r="E696" s="3">
        <v>2</v>
      </c>
      <c r="G696" s="5" t="s">
        <v>234</v>
      </c>
      <c r="L696">
        <v>55.50117800000001</v>
      </c>
      <c r="P696">
        <v>3</v>
      </c>
      <c r="Q696" t="str">
        <f>CONCATENATE(C696,E696,G696,I696)</f>
        <v>123D</v>
      </c>
    </row>
    <row r="697" spans="1:17" x14ac:dyDescent="0.25">
      <c r="A697">
        <v>720</v>
      </c>
      <c r="B697">
        <v>41.21833800000001</v>
      </c>
      <c r="C697" s="2">
        <v>1</v>
      </c>
      <c r="G697" s="5" t="s">
        <v>234</v>
      </c>
      <c r="L697">
        <v>55.50117800000001</v>
      </c>
      <c r="P697">
        <v>2</v>
      </c>
      <c r="Q697" t="str">
        <f>CONCATENATE(C697,E697,G697,I697)</f>
        <v>13D</v>
      </c>
    </row>
    <row r="698" spans="1:17" x14ac:dyDescent="0.25">
      <c r="A698">
        <v>721</v>
      </c>
      <c r="B698">
        <v>41.21833800000001</v>
      </c>
      <c r="C698" s="2">
        <v>1</v>
      </c>
      <c r="G698" s="5" t="s">
        <v>234</v>
      </c>
      <c r="L698">
        <v>55.50117800000001</v>
      </c>
      <c r="P698">
        <v>2</v>
      </c>
      <c r="Q698" t="str">
        <f>CONCATENATE(C698,E698,G698,I698)</f>
        <v>13D</v>
      </c>
    </row>
    <row r="699" spans="1:17" x14ac:dyDescent="0.25">
      <c r="A699">
        <v>722</v>
      </c>
      <c r="B699">
        <v>41.21833800000001</v>
      </c>
      <c r="C699" s="2">
        <v>1</v>
      </c>
      <c r="G699" s="5" t="s">
        <v>234</v>
      </c>
      <c r="L699">
        <v>55.50117800000001</v>
      </c>
      <c r="P699">
        <v>2</v>
      </c>
      <c r="Q699" t="str">
        <f>CONCATENATE(C699,E699,G699,I699)</f>
        <v>13D</v>
      </c>
    </row>
    <row r="700" spans="1:17" x14ac:dyDescent="0.25">
      <c r="A700">
        <v>723</v>
      </c>
      <c r="B700">
        <v>41.21833800000001</v>
      </c>
      <c r="C700" s="2">
        <v>1</v>
      </c>
      <c r="G700" s="5" t="s">
        <v>234</v>
      </c>
      <c r="L700">
        <v>55.50117800000001</v>
      </c>
      <c r="P700">
        <v>2</v>
      </c>
      <c r="Q700" t="str">
        <f>CONCATENATE(C700,E700,G700,I700)</f>
        <v>13D</v>
      </c>
    </row>
    <row r="701" spans="1:17" x14ac:dyDescent="0.25">
      <c r="A701">
        <v>724</v>
      </c>
      <c r="B701">
        <v>41.21833800000001</v>
      </c>
      <c r="C701" s="2">
        <v>1</v>
      </c>
      <c r="G701" s="5" t="s">
        <v>234</v>
      </c>
      <c r="L701">
        <v>55.50117800000001</v>
      </c>
      <c r="P701">
        <v>2</v>
      </c>
      <c r="Q701" t="str">
        <f>CONCATENATE(C701,E701,G701,I701)</f>
        <v>13D</v>
      </c>
    </row>
    <row r="702" spans="1:17" x14ac:dyDescent="0.25">
      <c r="A702">
        <v>725</v>
      </c>
      <c r="B702">
        <v>41.21833800000001</v>
      </c>
      <c r="C702" s="2">
        <v>1</v>
      </c>
      <c r="G702" s="5" t="s">
        <v>234</v>
      </c>
      <c r="L702">
        <v>55.50117800000001</v>
      </c>
      <c r="P702">
        <v>2</v>
      </c>
      <c r="Q702" t="str">
        <f>CONCATENATE(C702,E702,G702,I702)</f>
        <v>13D</v>
      </c>
    </row>
    <row r="703" spans="1:17" x14ac:dyDescent="0.25">
      <c r="A703">
        <v>726</v>
      </c>
      <c r="B703">
        <v>41.21833800000001</v>
      </c>
      <c r="C703" s="2">
        <v>1</v>
      </c>
      <c r="G703" s="5" t="s">
        <v>234</v>
      </c>
      <c r="L703">
        <v>55.50117800000001</v>
      </c>
      <c r="P703">
        <v>2</v>
      </c>
      <c r="Q703" t="str">
        <f>CONCATENATE(C703,E703,G703,I703)</f>
        <v>13D</v>
      </c>
    </row>
    <row r="704" spans="1:17" x14ac:dyDescent="0.25">
      <c r="A704">
        <v>727</v>
      </c>
      <c r="B704">
        <v>41.21833800000001</v>
      </c>
      <c r="C704" s="2">
        <v>1</v>
      </c>
      <c r="G704" s="5" t="s">
        <v>234</v>
      </c>
      <c r="L704">
        <v>55.50117800000001</v>
      </c>
      <c r="P704">
        <v>2</v>
      </c>
      <c r="Q704" t="str">
        <f>CONCATENATE(C704,E704,G704,I704)</f>
        <v>13D</v>
      </c>
    </row>
    <row r="705" spans="1:17" x14ac:dyDescent="0.25">
      <c r="A705">
        <v>728</v>
      </c>
      <c r="B705">
        <v>41.21833800000001</v>
      </c>
      <c r="C705" s="2">
        <v>1</v>
      </c>
      <c r="G705" s="5" t="s">
        <v>234</v>
      </c>
      <c r="L705">
        <v>55.50117800000001</v>
      </c>
      <c r="P705">
        <v>2</v>
      </c>
      <c r="Q705" t="str">
        <f>CONCATENATE(C705,E705,G705,I705)</f>
        <v>13D</v>
      </c>
    </row>
    <row r="706" spans="1:17" x14ac:dyDescent="0.25">
      <c r="A706">
        <v>729</v>
      </c>
      <c r="B706">
        <v>41.21833800000001</v>
      </c>
      <c r="C706" s="2">
        <v>1</v>
      </c>
      <c r="D706">
        <v>36.811493000000006</v>
      </c>
      <c r="E706" s="3">
        <v>2</v>
      </c>
      <c r="G706" s="5" t="s">
        <v>234</v>
      </c>
      <c r="I706" s="4" t="s">
        <v>233</v>
      </c>
      <c r="L706">
        <v>55.50117800000001</v>
      </c>
      <c r="N706">
        <v>50.245750000000008</v>
      </c>
      <c r="O706">
        <v>729</v>
      </c>
      <c r="P706">
        <v>4</v>
      </c>
      <c r="Q706" t="str">
        <f>CONCATENATE(C706,E706,G706,I706)</f>
        <v>123D4D</v>
      </c>
    </row>
    <row r="707" spans="1:17" x14ac:dyDescent="0.25">
      <c r="A707">
        <v>730</v>
      </c>
      <c r="B707">
        <v>41.21833800000001</v>
      </c>
      <c r="C707" s="2">
        <v>1</v>
      </c>
      <c r="D707">
        <v>36.823602000000008</v>
      </c>
      <c r="E707" s="3">
        <v>2</v>
      </c>
      <c r="G707" s="5" t="s">
        <v>234</v>
      </c>
      <c r="I707" s="4" t="s">
        <v>233</v>
      </c>
      <c r="L707">
        <v>55.50117800000001</v>
      </c>
      <c r="N707">
        <v>50.357372000000005</v>
      </c>
      <c r="P707">
        <v>4</v>
      </c>
      <c r="Q707" t="str">
        <f>CONCATENATE(C707,E707,G707,I707)</f>
        <v>123D4D</v>
      </c>
    </row>
    <row r="708" spans="1:17" x14ac:dyDescent="0.25">
      <c r="A708">
        <v>731</v>
      </c>
      <c r="B708">
        <v>41.21833800000001</v>
      </c>
      <c r="C708" s="2">
        <v>1</v>
      </c>
      <c r="D708">
        <v>36.823602000000008</v>
      </c>
      <c r="E708" s="3">
        <v>2</v>
      </c>
      <c r="G708" s="5" t="s">
        <v>234</v>
      </c>
      <c r="I708" s="4" t="s">
        <v>233</v>
      </c>
      <c r="L708">
        <v>55.50117800000001</v>
      </c>
      <c r="N708">
        <v>50.357372000000005</v>
      </c>
      <c r="P708">
        <v>4</v>
      </c>
      <c r="Q708" t="str">
        <f>CONCATENATE(C708,E708,G708,I708)</f>
        <v>123D4D</v>
      </c>
    </row>
    <row r="709" spans="1:17" x14ac:dyDescent="0.25">
      <c r="A709">
        <v>732</v>
      </c>
      <c r="B709">
        <v>41.21833800000001</v>
      </c>
      <c r="C709" s="2">
        <v>1</v>
      </c>
      <c r="D709">
        <v>36.823602000000008</v>
      </c>
      <c r="E709" s="3">
        <v>2</v>
      </c>
      <c r="G709" s="5" t="s">
        <v>234</v>
      </c>
      <c r="I709" s="4" t="s">
        <v>233</v>
      </c>
      <c r="L709">
        <v>55.50117800000001</v>
      </c>
      <c r="N709">
        <v>50.357372000000005</v>
      </c>
      <c r="P709">
        <v>4</v>
      </c>
      <c r="Q709" t="str">
        <f>CONCATENATE(C709,E709,G709,I709)</f>
        <v>123D4D</v>
      </c>
    </row>
    <row r="710" spans="1:17" x14ac:dyDescent="0.25">
      <c r="A710">
        <v>733</v>
      </c>
      <c r="B710">
        <v>41.21833800000001</v>
      </c>
      <c r="C710" s="2">
        <v>1</v>
      </c>
      <c r="D710">
        <v>36.823602000000008</v>
      </c>
      <c r="E710" s="3">
        <v>2</v>
      </c>
      <c r="G710" s="5" t="s">
        <v>234</v>
      </c>
      <c r="I710" s="4" t="s">
        <v>233</v>
      </c>
      <c r="L710">
        <v>55.50117800000001</v>
      </c>
      <c r="N710">
        <v>50.357372000000005</v>
      </c>
      <c r="P710">
        <v>4</v>
      </c>
      <c r="Q710" t="str">
        <f>CONCATENATE(C710,E710,G710,I710)</f>
        <v>123D4D</v>
      </c>
    </row>
    <row r="711" spans="1:17" x14ac:dyDescent="0.25">
      <c r="A711">
        <v>734</v>
      </c>
      <c r="B711">
        <v>41.21833800000001</v>
      </c>
      <c r="C711" s="2">
        <v>1</v>
      </c>
      <c r="D711">
        <v>36.823602000000008</v>
      </c>
      <c r="E711" s="3">
        <v>2</v>
      </c>
      <c r="G711" s="5" t="s">
        <v>234</v>
      </c>
      <c r="I711" s="4" t="s">
        <v>233</v>
      </c>
      <c r="L711">
        <v>55.50117800000001</v>
      </c>
      <c r="N711">
        <v>50.357372000000005</v>
      </c>
      <c r="P711">
        <v>4</v>
      </c>
      <c r="Q711" t="str">
        <f>CONCATENATE(C711,E711,G711,I711)</f>
        <v>123D4D</v>
      </c>
    </row>
    <row r="712" spans="1:17" x14ac:dyDescent="0.25">
      <c r="A712">
        <v>735</v>
      </c>
      <c r="B712">
        <v>41.21833800000001</v>
      </c>
      <c r="C712" s="2">
        <v>1</v>
      </c>
      <c r="D712">
        <v>36.823602000000008</v>
      </c>
      <c r="E712" s="3">
        <v>2</v>
      </c>
      <c r="G712" s="5" t="s">
        <v>234</v>
      </c>
      <c r="I712" s="4" t="s">
        <v>233</v>
      </c>
      <c r="L712">
        <v>55.50117800000001</v>
      </c>
      <c r="N712">
        <v>50.357372000000005</v>
      </c>
      <c r="P712">
        <v>4</v>
      </c>
      <c r="Q712" t="str">
        <f>CONCATENATE(C712,E712,G712,I712)</f>
        <v>123D4D</v>
      </c>
    </row>
    <row r="713" spans="1:17" x14ac:dyDescent="0.25">
      <c r="A713">
        <v>736</v>
      </c>
      <c r="B713">
        <v>41.21833800000001</v>
      </c>
      <c r="C713" s="2">
        <v>1</v>
      </c>
      <c r="D713">
        <v>36.823602000000008</v>
      </c>
      <c r="E713" s="3">
        <v>2</v>
      </c>
      <c r="G713" s="5" t="s">
        <v>234</v>
      </c>
      <c r="I713" s="4" t="s">
        <v>233</v>
      </c>
      <c r="L713">
        <v>55.50117800000001</v>
      </c>
      <c r="N713">
        <v>50.357372000000005</v>
      </c>
      <c r="P713">
        <v>4</v>
      </c>
      <c r="Q713" t="str">
        <f>CONCATENATE(C713,E713,G713,I713)</f>
        <v>123D4D</v>
      </c>
    </row>
    <row r="714" spans="1:17" x14ac:dyDescent="0.25">
      <c r="A714">
        <v>737</v>
      </c>
      <c r="B714">
        <v>41.21833800000001</v>
      </c>
      <c r="C714" s="2">
        <v>1</v>
      </c>
      <c r="D714">
        <v>36.823602000000008</v>
      </c>
      <c r="E714" s="3">
        <v>2</v>
      </c>
      <c r="G714" s="5" t="s">
        <v>234</v>
      </c>
      <c r="I714" s="4" t="s">
        <v>233</v>
      </c>
      <c r="L714">
        <v>55.50117800000001</v>
      </c>
      <c r="N714">
        <v>50.357372000000005</v>
      </c>
      <c r="P714">
        <v>4</v>
      </c>
      <c r="Q714" t="str">
        <f>CONCATENATE(C714,E714,G714,I714)</f>
        <v>123D4D</v>
      </c>
    </row>
    <row r="715" spans="1:17" x14ac:dyDescent="0.25">
      <c r="A715">
        <v>738</v>
      </c>
      <c r="B715">
        <v>41.21833800000001</v>
      </c>
      <c r="C715" s="2">
        <v>1</v>
      </c>
      <c r="D715">
        <v>36.823602000000008</v>
      </c>
      <c r="E715" s="3">
        <v>2</v>
      </c>
      <c r="G715" s="5" t="s">
        <v>234</v>
      </c>
      <c r="I715" s="4" t="s">
        <v>233</v>
      </c>
      <c r="L715">
        <v>55.48793400000001</v>
      </c>
      <c r="N715">
        <v>50.357372000000005</v>
      </c>
      <c r="P715">
        <v>4</v>
      </c>
      <c r="Q715" t="str">
        <f>CONCATENATE(C715,E715,G715,I715)</f>
        <v>123D4D</v>
      </c>
    </row>
    <row r="716" spans="1:17" x14ac:dyDescent="0.25">
      <c r="A716">
        <v>739</v>
      </c>
      <c r="B716">
        <v>41.21833800000001</v>
      </c>
      <c r="C716" s="2">
        <v>1</v>
      </c>
      <c r="D716">
        <v>36.823602000000008</v>
      </c>
      <c r="E716" s="3">
        <v>2</v>
      </c>
      <c r="G716" s="5" t="s">
        <v>234</v>
      </c>
      <c r="I716" s="4" t="s">
        <v>233</v>
      </c>
      <c r="L716">
        <v>55.48793400000001</v>
      </c>
      <c r="M716">
        <v>739</v>
      </c>
      <c r="N716">
        <v>50.357372000000005</v>
      </c>
      <c r="P716">
        <v>4</v>
      </c>
      <c r="Q716" t="str">
        <f>CONCATENATE(C716,E716,G716,I716)</f>
        <v>123D4D</v>
      </c>
    </row>
    <row r="717" spans="1:17" x14ac:dyDescent="0.25">
      <c r="A717">
        <v>740</v>
      </c>
      <c r="B717">
        <v>41.21833800000001</v>
      </c>
      <c r="C717" s="2">
        <v>1</v>
      </c>
      <c r="D717">
        <v>36.823602000000008</v>
      </c>
      <c r="E717" s="3">
        <v>2</v>
      </c>
      <c r="I717" s="4" t="s">
        <v>233</v>
      </c>
      <c r="N717">
        <v>50.357372000000005</v>
      </c>
      <c r="P717">
        <v>3</v>
      </c>
      <c r="Q717" t="str">
        <f>CONCATENATE(C717,E717,G717,I717)</f>
        <v>124D</v>
      </c>
    </row>
    <row r="718" spans="1:17" x14ac:dyDescent="0.25">
      <c r="A718">
        <v>741</v>
      </c>
      <c r="B718">
        <v>41.21833800000001</v>
      </c>
      <c r="C718" s="2">
        <v>1</v>
      </c>
      <c r="D718">
        <v>36.823602000000008</v>
      </c>
      <c r="E718" s="3">
        <v>2</v>
      </c>
      <c r="I718" s="4" t="s">
        <v>233</v>
      </c>
      <c r="N718">
        <v>50.357372000000005</v>
      </c>
      <c r="P718">
        <v>3</v>
      </c>
      <c r="Q718" t="str">
        <f>CONCATENATE(C718,E718,G718,I718)</f>
        <v>124D</v>
      </c>
    </row>
    <row r="719" spans="1:17" x14ac:dyDescent="0.25">
      <c r="A719">
        <v>742</v>
      </c>
      <c r="B719">
        <v>41.323368000000009</v>
      </c>
      <c r="C719" s="2">
        <v>1</v>
      </c>
      <c r="D719">
        <v>36.823602000000008</v>
      </c>
      <c r="E719" s="3">
        <v>2</v>
      </c>
      <c r="I719" s="4" t="s">
        <v>233</v>
      </c>
      <c r="N719">
        <v>50.357372000000005</v>
      </c>
      <c r="P719">
        <v>3</v>
      </c>
      <c r="Q719" t="str">
        <f>CONCATENATE(C719,E719,G719,I719)</f>
        <v>124D</v>
      </c>
    </row>
    <row r="720" spans="1:17" x14ac:dyDescent="0.25">
      <c r="A720">
        <v>743</v>
      </c>
      <c r="D720">
        <v>36.823602000000008</v>
      </c>
      <c r="E720" s="3">
        <v>2</v>
      </c>
      <c r="I720" s="4" t="s">
        <v>233</v>
      </c>
      <c r="N720">
        <v>50.357372000000005</v>
      </c>
      <c r="P720">
        <v>2</v>
      </c>
      <c r="Q720" t="str">
        <f>CONCATENATE(C720,E720,G720,I720)</f>
        <v>24D</v>
      </c>
    </row>
    <row r="721" spans="1:17" x14ac:dyDescent="0.25">
      <c r="A721">
        <v>744</v>
      </c>
      <c r="D721">
        <v>36.823602000000008</v>
      </c>
      <c r="E721" s="3">
        <v>2</v>
      </c>
      <c r="I721" s="4" t="s">
        <v>233</v>
      </c>
      <c r="N721">
        <v>50.357372000000005</v>
      </c>
      <c r="P721">
        <v>2</v>
      </c>
      <c r="Q721" t="str">
        <f>CONCATENATE(C721,E721,G721,I721)</f>
        <v>24D</v>
      </c>
    </row>
    <row r="722" spans="1:17" x14ac:dyDescent="0.25">
      <c r="A722">
        <v>745</v>
      </c>
      <c r="D722">
        <v>36.823602000000008</v>
      </c>
      <c r="E722" s="3">
        <v>2</v>
      </c>
      <c r="I722" s="4" t="s">
        <v>233</v>
      </c>
      <c r="N722">
        <v>50.357372000000005</v>
      </c>
      <c r="P722">
        <v>2</v>
      </c>
      <c r="Q722" t="str">
        <f>CONCATENATE(C722,E722,G722,I722)</f>
        <v>24D</v>
      </c>
    </row>
    <row r="723" spans="1:17" x14ac:dyDescent="0.25">
      <c r="A723">
        <v>746</v>
      </c>
      <c r="D723">
        <v>36.823602000000008</v>
      </c>
      <c r="E723" s="3">
        <v>2</v>
      </c>
      <c r="I723" s="4" t="s">
        <v>233</v>
      </c>
      <c r="N723">
        <v>50.357372000000005</v>
      </c>
      <c r="P723">
        <v>2</v>
      </c>
      <c r="Q723" t="str">
        <f>CONCATENATE(C723,E723,G723,I723)</f>
        <v>24D</v>
      </c>
    </row>
    <row r="724" spans="1:17" x14ac:dyDescent="0.25">
      <c r="A724">
        <v>747</v>
      </c>
      <c r="D724">
        <v>36.823602000000008</v>
      </c>
      <c r="E724" s="3">
        <v>2</v>
      </c>
      <c r="I724" s="4" t="s">
        <v>233</v>
      </c>
      <c r="N724">
        <v>50.357372000000005</v>
      </c>
      <c r="P724">
        <v>2</v>
      </c>
      <c r="Q724" t="str">
        <f>CONCATENATE(C724,E724,G724,I724)</f>
        <v>24D</v>
      </c>
    </row>
    <row r="725" spans="1:17" x14ac:dyDescent="0.25">
      <c r="A725">
        <v>748</v>
      </c>
      <c r="D725">
        <v>36.823602000000008</v>
      </c>
      <c r="E725" s="3">
        <v>2</v>
      </c>
      <c r="I725" s="4" t="s">
        <v>233</v>
      </c>
      <c r="N725">
        <v>50.357372000000005</v>
      </c>
      <c r="P725">
        <v>2</v>
      </c>
      <c r="Q725" t="str">
        <f>CONCATENATE(C725,E725,G725,I725)</f>
        <v>24D</v>
      </c>
    </row>
    <row r="726" spans="1:17" x14ac:dyDescent="0.25">
      <c r="A726">
        <v>749</v>
      </c>
      <c r="D726">
        <v>36.823602000000008</v>
      </c>
      <c r="E726" s="3">
        <v>2</v>
      </c>
      <c r="I726" s="4" t="s">
        <v>233</v>
      </c>
      <c r="N726">
        <v>50.357372000000005</v>
      </c>
      <c r="P726">
        <v>2</v>
      </c>
      <c r="Q726" t="str">
        <f>CONCATENATE(C726,E726,G726,I726)</f>
        <v>24D</v>
      </c>
    </row>
    <row r="727" spans="1:17" x14ac:dyDescent="0.25">
      <c r="A727">
        <v>750</v>
      </c>
      <c r="D727">
        <v>36.823602000000008</v>
      </c>
      <c r="E727" s="3">
        <v>2</v>
      </c>
      <c r="G727" s="5" t="s">
        <v>234</v>
      </c>
      <c r="I727" s="4" t="s">
        <v>233</v>
      </c>
      <c r="L727">
        <v>45.438369000000009</v>
      </c>
      <c r="M727">
        <v>750</v>
      </c>
      <c r="N727">
        <v>50.357372000000005</v>
      </c>
      <c r="P727">
        <v>3</v>
      </c>
      <c r="Q727" t="str">
        <f>CONCATENATE(C727,E727,G727,I727)</f>
        <v>23D4D</v>
      </c>
    </row>
    <row r="728" spans="1:17" x14ac:dyDescent="0.25">
      <c r="A728">
        <v>751</v>
      </c>
      <c r="D728">
        <v>36.823602000000008</v>
      </c>
      <c r="E728" s="3">
        <v>2</v>
      </c>
      <c r="G728" s="5" t="s">
        <v>234</v>
      </c>
      <c r="I728" s="4" t="s">
        <v>233</v>
      </c>
      <c r="L728">
        <v>45.463211000000008</v>
      </c>
      <c r="N728">
        <v>50.357372000000005</v>
      </c>
      <c r="P728">
        <v>3</v>
      </c>
      <c r="Q728" t="str">
        <f>CONCATENATE(C728,E728,G728,I728)</f>
        <v>23D4D</v>
      </c>
    </row>
    <row r="729" spans="1:17" x14ac:dyDescent="0.25">
      <c r="A729">
        <v>752</v>
      </c>
      <c r="D729">
        <v>36.823602000000008</v>
      </c>
      <c r="E729" s="3">
        <v>2</v>
      </c>
      <c r="G729" s="5" t="s">
        <v>234</v>
      </c>
      <c r="I729" s="4" t="s">
        <v>233</v>
      </c>
      <c r="L729">
        <v>45.463211000000008</v>
      </c>
      <c r="N729">
        <v>50.357372000000005</v>
      </c>
      <c r="P729">
        <v>3</v>
      </c>
      <c r="Q729" t="str">
        <f>CONCATENATE(C729,E729,G729,I729)</f>
        <v>23D4D</v>
      </c>
    </row>
    <row r="730" spans="1:17" x14ac:dyDescent="0.25">
      <c r="A730">
        <v>753</v>
      </c>
      <c r="B730">
        <v>31.183408000000007</v>
      </c>
      <c r="C730" s="2">
        <v>1</v>
      </c>
      <c r="D730">
        <v>36.823602000000008</v>
      </c>
      <c r="E730" s="3">
        <v>2</v>
      </c>
      <c r="G730" s="5" t="s">
        <v>234</v>
      </c>
      <c r="I730" s="4" t="s">
        <v>233</v>
      </c>
      <c r="L730">
        <v>45.463211000000008</v>
      </c>
      <c r="N730">
        <v>50.357372000000005</v>
      </c>
      <c r="P730">
        <v>4</v>
      </c>
      <c r="Q730" t="str">
        <f>CONCATENATE(C730,E730,G730,I730)</f>
        <v>123D4D</v>
      </c>
    </row>
    <row r="731" spans="1:17" x14ac:dyDescent="0.25">
      <c r="A731">
        <v>754</v>
      </c>
      <c r="B731">
        <v>31.180370000000011</v>
      </c>
      <c r="C731" s="2">
        <v>1</v>
      </c>
      <c r="D731">
        <v>36.823602000000008</v>
      </c>
      <c r="E731" s="3">
        <v>2</v>
      </c>
      <c r="G731" s="5" t="s">
        <v>234</v>
      </c>
      <c r="I731" s="4" t="s">
        <v>233</v>
      </c>
      <c r="L731">
        <v>45.463211000000008</v>
      </c>
      <c r="N731">
        <v>50.357372000000005</v>
      </c>
      <c r="P731">
        <v>4</v>
      </c>
      <c r="Q731" t="str">
        <f>CONCATENATE(C731,E731,G731,I731)</f>
        <v>123D4D</v>
      </c>
    </row>
    <row r="732" spans="1:17" x14ac:dyDescent="0.25">
      <c r="A732">
        <v>755</v>
      </c>
      <c r="B732">
        <v>31.180370000000011</v>
      </c>
      <c r="C732" s="2">
        <v>1</v>
      </c>
      <c r="D732">
        <v>36.823602000000008</v>
      </c>
      <c r="E732" s="3">
        <v>2</v>
      </c>
      <c r="G732" s="5" t="s">
        <v>234</v>
      </c>
      <c r="I732" s="4" t="s">
        <v>233</v>
      </c>
      <c r="L732">
        <v>45.463211000000008</v>
      </c>
      <c r="N732">
        <v>50.357372000000005</v>
      </c>
      <c r="P732">
        <v>4</v>
      </c>
      <c r="Q732" t="str">
        <f>CONCATENATE(C732,E732,G732,I732)</f>
        <v>123D4D</v>
      </c>
    </row>
    <row r="733" spans="1:17" x14ac:dyDescent="0.25">
      <c r="A733">
        <v>756</v>
      </c>
      <c r="B733">
        <v>31.180370000000011</v>
      </c>
      <c r="C733" s="2">
        <v>1</v>
      </c>
      <c r="D733">
        <v>36.823602000000008</v>
      </c>
      <c r="E733" s="3">
        <v>2</v>
      </c>
      <c r="G733" s="5" t="s">
        <v>234</v>
      </c>
      <c r="I733" s="4" t="s">
        <v>233</v>
      </c>
      <c r="L733">
        <v>45.463211000000008</v>
      </c>
      <c r="N733">
        <v>50.357372000000005</v>
      </c>
      <c r="P733">
        <v>4</v>
      </c>
      <c r="Q733" t="str">
        <f>CONCATENATE(C733,E733,G733,I733)</f>
        <v>123D4D</v>
      </c>
    </row>
    <row r="734" spans="1:17" x14ac:dyDescent="0.25">
      <c r="A734">
        <v>757</v>
      </c>
      <c r="B734">
        <v>31.180370000000011</v>
      </c>
      <c r="C734" s="2">
        <v>1</v>
      </c>
      <c r="D734">
        <v>36.823602000000008</v>
      </c>
      <c r="E734" s="3">
        <v>2</v>
      </c>
      <c r="G734" s="5" t="s">
        <v>234</v>
      </c>
      <c r="I734" s="4" t="s">
        <v>233</v>
      </c>
      <c r="L734">
        <v>45.463211000000008</v>
      </c>
      <c r="N734">
        <v>50.357372000000005</v>
      </c>
      <c r="P734">
        <v>4</v>
      </c>
      <c r="Q734" t="str">
        <f>CONCATENATE(C734,E734,G734,I734)</f>
        <v>123D4D</v>
      </c>
    </row>
    <row r="735" spans="1:17" x14ac:dyDescent="0.25">
      <c r="A735">
        <v>758</v>
      </c>
      <c r="B735">
        <v>31.180370000000011</v>
      </c>
      <c r="C735" s="2">
        <v>1</v>
      </c>
      <c r="D735">
        <v>36.823602000000008</v>
      </c>
      <c r="E735" s="3">
        <v>2</v>
      </c>
      <c r="G735" s="5" t="s">
        <v>234</v>
      </c>
      <c r="I735" s="4" t="s">
        <v>233</v>
      </c>
      <c r="L735">
        <v>45.463211000000008</v>
      </c>
      <c r="N735">
        <v>50.245750000000008</v>
      </c>
      <c r="O735">
        <v>758</v>
      </c>
      <c r="P735">
        <v>4</v>
      </c>
      <c r="Q735" t="str">
        <f>CONCATENATE(C735,E735,G735,I735)</f>
        <v>123D4D</v>
      </c>
    </row>
    <row r="736" spans="1:17" x14ac:dyDescent="0.25">
      <c r="A736">
        <v>759</v>
      </c>
      <c r="B736">
        <v>31.180370000000011</v>
      </c>
      <c r="C736" s="2">
        <v>1</v>
      </c>
      <c r="D736">
        <v>36.823602000000008</v>
      </c>
      <c r="E736" s="3">
        <v>2</v>
      </c>
      <c r="G736" s="5" t="s">
        <v>234</v>
      </c>
      <c r="L736">
        <v>45.463211000000008</v>
      </c>
      <c r="P736">
        <v>3</v>
      </c>
      <c r="Q736" t="str">
        <f>CONCATENATE(C736,E736,G736,I736)</f>
        <v>123D</v>
      </c>
    </row>
    <row r="737" spans="1:17" x14ac:dyDescent="0.25">
      <c r="A737">
        <v>760</v>
      </c>
      <c r="B737">
        <v>31.180370000000011</v>
      </c>
      <c r="C737" s="2">
        <v>1</v>
      </c>
      <c r="D737">
        <v>36.823602000000008</v>
      </c>
      <c r="E737" s="3">
        <v>2</v>
      </c>
      <c r="G737" s="5" t="s">
        <v>234</v>
      </c>
      <c r="L737">
        <v>45.463211000000008</v>
      </c>
      <c r="P737">
        <v>3</v>
      </c>
      <c r="Q737" t="str">
        <f>CONCATENATE(C737,E737,G737,I737)</f>
        <v>123D</v>
      </c>
    </row>
    <row r="738" spans="1:17" x14ac:dyDescent="0.25">
      <c r="A738">
        <v>761</v>
      </c>
      <c r="B738">
        <v>31.180370000000011</v>
      </c>
      <c r="C738" s="2">
        <v>1</v>
      </c>
      <c r="D738">
        <v>36.823602000000008</v>
      </c>
      <c r="E738" s="3">
        <v>2</v>
      </c>
      <c r="G738" s="5" t="s">
        <v>234</v>
      </c>
      <c r="L738">
        <v>45.463211000000008</v>
      </c>
      <c r="P738">
        <v>3</v>
      </c>
      <c r="Q738" t="str">
        <f>CONCATENATE(C738,E738,G738,I738)</f>
        <v>123D</v>
      </c>
    </row>
    <row r="739" spans="1:17" x14ac:dyDescent="0.25">
      <c r="A739">
        <v>762</v>
      </c>
      <c r="B739">
        <v>31.180370000000011</v>
      </c>
      <c r="C739" s="2">
        <v>1</v>
      </c>
      <c r="D739">
        <v>36.823602000000008</v>
      </c>
      <c r="E739" s="3">
        <v>2</v>
      </c>
      <c r="G739" s="5" t="s">
        <v>234</v>
      </c>
      <c r="L739">
        <v>45.463211000000008</v>
      </c>
      <c r="P739">
        <v>3</v>
      </c>
      <c r="Q739" t="str">
        <f>CONCATENATE(C739,E739,G739,I739)</f>
        <v>123D</v>
      </c>
    </row>
    <row r="740" spans="1:17" x14ac:dyDescent="0.25">
      <c r="A740">
        <v>763</v>
      </c>
      <c r="B740">
        <v>31.180370000000011</v>
      </c>
      <c r="C740" s="2">
        <v>1</v>
      </c>
      <c r="D740">
        <v>36.811493000000006</v>
      </c>
      <c r="E740" s="3">
        <v>2</v>
      </c>
      <c r="G740" s="5" t="s">
        <v>234</v>
      </c>
      <c r="L740">
        <v>45.463211000000008</v>
      </c>
      <c r="P740">
        <v>3</v>
      </c>
      <c r="Q740" t="str">
        <f>CONCATENATE(C740,E740,G740,I740)</f>
        <v>123D</v>
      </c>
    </row>
    <row r="741" spans="1:17" x14ac:dyDescent="0.25">
      <c r="A741">
        <v>764</v>
      </c>
      <c r="B741">
        <v>31.180370000000011</v>
      </c>
      <c r="C741" s="2">
        <v>1</v>
      </c>
      <c r="D741">
        <v>36.811493000000006</v>
      </c>
      <c r="E741" s="3">
        <v>2</v>
      </c>
      <c r="G741" s="5" t="s">
        <v>234</v>
      </c>
      <c r="L741">
        <v>45.463211000000008</v>
      </c>
      <c r="P741">
        <v>3</v>
      </c>
      <c r="Q741" t="str">
        <f>CONCATENATE(C741,E741,G741,I741)</f>
        <v>123D</v>
      </c>
    </row>
    <row r="742" spans="1:17" x14ac:dyDescent="0.25">
      <c r="A742">
        <v>765</v>
      </c>
      <c r="B742">
        <v>31.180370000000011</v>
      </c>
      <c r="C742" s="2">
        <v>1</v>
      </c>
      <c r="G742" s="5" t="s">
        <v>234</v>
      </c>
      <c r="L742">
        <v>45.463211000000008</v>
      </c>
      <c r="P742">
        <v>2</v>
      </c>
      <c r="Q742" t="str">
        <f>CONCATENATE(C742,E742,G742,I742)</f>
        <v>13D</v>
      </c>
    </row>
    <row r="743" spans="1:17" x14ac:dyDescent="0.25">
      <c r="A743">
        <v>766</v>
      </c>
      <c r="B743">
        <v>31.180370000000011</v>
      </c>
      <c r="C743" s="2">
        <v>1</v>
      </c>
      <c r="G743" s="5" t="s">
        <v>234</v>
      </c>
      <c r="L743">
        <v>45.463211000000008</v>
      </c>
      <c r="P743">
        <v>2</v>
      </c>
      <c r="Q743" t="str">
        <f>CONCATENATE(C743,E743,G743,I743)</f>
        <v>13D</v>
      </c>
    </row>
    <row r="744" spans="1:17" x14ac:dyDescent="0.25">
      <c r="A744">
        <v>767</v>
      </c>
      <c r="B744">
        <v>31.180370000000011</v>
      </c>
      <c r="C744" s="2">
        <v>1</v>
      </c>
      <c r="G744" s="5" t="s">
        <v>234</v>
      </c>
      <c r="L744">
        <v>45.463211000000008</v>
      </c>
      <c r="P744">
        <v>2</v>
      </c>
      <c r="Q744" t="str">
        <f>CONCATENATE(C744,E744,G744,I744)</f>
        <v>13D</v>
      </c>
    </row>
    <row r="745" spans="1:17" x14ac:dyDescent="0.25">
      <c r="A745">
        <v>768</v>
      </c>
      <c r="B745">
        <v>31.180370000000011</v>
      </c>
      <c r="C745" s="2">
        <v>1</v>
      </c>
      <c r="G745" s="5" t="s">
        <v>234</v>
      </c>
      <c r="L745">
        <v>45.463211000000008</v>
      </c>
      <c r="P745">
        <v>2</v>
      </c>
      <c r="Q745" t="str">
        <f>CONCATENATE(C745,E745,G745,I745)</f>
        <v>13D</v>
      </c>
    </row>
    <row r="746" spans="1:17" x14ac:dyDescent="0.25">
      <c r="A746">
        <v>769</v>
      </c>
      <c r="B746">
        <v>31.180370000000011</v>
      </c>
      <c r="C746" s="2">
        <v>1</v>
      </c>
      <c r="G746" s="5" t="s">
        <v>234</v>
      </c>
      <c r="L746">
        <v>45.463211000000008</v>
      </c>
      <c r="P746">
        <v>2</v>
      </c>
      <c r="Q746" t="str">
        <f>CONCATENATE(C746,E746,G746,I746)</f>
        <v>13D</v>
      </c>
    </row>
    <row r="747" spans="1:17" x14ac:dyDescent="0.25">
      <c r="A747">
        <v>770</v>
      </c>
      <c r="B747">
        <v>31.180370000000011</v>
      </c>
      <c r="C747" s="2">
        <v>1</v>
      </c>
      <c r="G747" s="5" t="s">
        <v>234</v>
      </c>
      <c r="L747">
        <v>45.463211000000008</v>
      </c>
      <c r="P747">
        <v>2</v>
      </c>
      <c r="Q747" t="str">
        <f>CONCATENATE(C747,E747,G747,I747)</f>
        <v>13D</v>
      </c>
    </row>
    <row r="748" spans="1:17" x14ac:dyDescent="0.25">
      <c r="A748">
        <v>771</v>
      </c>
      <c r="B748">
        <v>31.180370000000011</v>
      </c>
      <c r="C748" s="2">
        <v>1</v>
      </c>
      <c r="G748" s="5" t="s">
        <v>234</v>
      </c>
      <c r="I748" s="4" t="s">
        <v>233</v>
      </c>
      <c r="L748">
        <v>45.463211000000008</v>
      </c>
      <c r="N748">
        <v>39.74411700000001</v>
      </c>
      <c r="O748">
        <v>771</v>
      </c>
      <c r="P748">
        <v>3</v>
      </c>
      <c r="Q748" t="str">
        <f>CONCATENATE(C748,E748,G748,I748)</f>
        <v>13D4D</v>
      </c>
    </row>
    <row r="749" spans="1:17" x14ac:dyDescent="0.25">
      <c r="A749">
        <v>772</v>
      </c>
      <c r="B749">
        <v>31.180370000000011</v>
      </c>
      <c r="C749" s="2">
        <v>1</v>
      </c>
      <c r="G749" s="5" t="s">
        <v>234</v>
      </c>
      <c r="I749" s="4" t="s">
        <v>233</v>
      </c>
      <c r="L749">
        <v>45.463211000000008</v>
      </c>
      <c r="N749">
        <v>39.720100000000009</v>
      </c>
      <c r="P749">
        <v>3</v>
      </c>
      <c r="Q749" t="str">
        <f>CONCATENATE(C749,E749,G749,I749)</f>
        <v>13D4D</v>
      </c>
    </row>
    <row r="750" spans="1:17" x14ac:dyDescent="0.25">
      <c r="A750">
        <v>773</v>
      </c>
      <c r="B750">
        <v>31.180370000000011</v>
      </c>
      <c r="C750" s="2">
        <v>1</v>
      </c>
      <c r="G750" s="5" t="s">
        <v>234</v>
      </c>
      <c r="I750" s="4" t="s">
        <v>233</v>
      </c>
      <c r="L750">
        <v>45.463211000000008</v>
      </c>
      <c r="N750">
        <v>39.720100000000009</v>
      </c>
      <c r="P750">
        <v>3</v>
      </c>
      <c r="Q750" t="str">
        <f>CONCATENATE(C750,E750,G750,I750)</f>
        <v>13D4D</v>
      </c>
    </row>
    <row r="751" spans="1:17" x14ac:dyDescent="0.25">
      <c r="A751">
        <v>774</v>
      </c>
      <c r="B751">
        <v>31.180370000000011</v>
      </c>
      <c r="C751" s="2">
        <v>1</v>
      </c>
      <c r="G751" s="5" t="s">
        <v>234</v>
      </c>
      <c r="I751" s="4" t="s">
        <v>233</v>
      </c>
      <c r="L751">
        <v>45.463211000000008</v>
      </c>
      <c r="N751">
        <v>39.720100000000009</v>
      </c>
      <c r="P751">
        <v>3</v>
      </c>
      <c r="Q751" t="str">
        <f>CONCATENATE(C751,E751,G751,I751)</f>
        <v>13D4D</v>
      </c>
    </row>
    <row r="752" spans="1:17" x14ac:dyDescent="0.25">
      <c r="A752">
        <v>775</v>
      </c>
      <c r="B752">
        <v>31.180370000000011</v>
      </c>
      <c r="C752" s="2">
        <v>1</v>
      </c>
      <c r="G752" s="5" t="s">
        <v>234</v>
      </c>
      <c r="I752" s="4" t="s">
        <v>233</v>
      </c>
      <c r="L752">
        <v>45.463211000000008</v>
      </c>
      <c r="N752">
        <v>39.720100000000009</v>
      </c>
      <c r="P752">
        <v>3</v>
      </c>
      <c r="Q752" t="str">
        <f>CONCATENATE(C752,E752,G752,I752)</f>
        <v>13D4D</v>
      </c>
    </row>
    <row r="753" spans="1:17" x14ac:dyDescent="0.25">
      <c r="A753">
        <v>776</v>
      </c>
      <c r="B753">
        <v>31.180370000000011</v>
      </c>
      <c r="C753" s="2">
        <v>1</v>
      </c>
      <c r="D753">
        <v>26.046821000000008</v>
      </c>
      <c r="E753" s="3">
        <v>2</v>
      </c>
      <c r="G753" s="5" t="s">
        <v>234</v>
      </c>
      <c r="I753" s="4" t="s">
        <v>233</v>
      </c>
      <c r="L753">
        <v>45.463211000000008</v>
      </c>
      <c r="N753">
        <v>39.720100000000009</v>
      </c>
      <c r="P753">
        <v>4</v>
      </c>
      <c r="Q753" t="str">
        <f>CONCATENATE(C753,E753,G753,I753)</f>
        <v>123D4D</v>
      </c>
    </row>
    <row r="754" spans="1:17" x14ac:dyDescent="0.25">
      <c r="A754">
        <v>777</v>
      </c>
      <c r="B754">
        <v>31.180370000000011</v>
      </c>
      <c r="C754" s="2">
        <v>1</v>
      </c>
      <c r="D754">
        <v>25.986576000000007</v>
      </c>
      <c r="E754" s="3">
        <v>2</v>
      </c>
      <c r="G754" s="5" t="s">
        <v>234</v>
      </c>
      <c r="I754" s="4" t="s">
        <v>233</v>
      </c>
      <c r="L754">
        <v>45.463211000000008</v>
      </c>
      <c r="N754">
        <v>39.720100000000009</v>
      </c>
      <c r="P754">
        <v>4</v>
      </c>
      <c r="Q754" t="str">
        <f>CONCATENATE(C754,E754,G754,I754)</f>
        <v>123D4D</v>
      </c>
    </row>
    <row r="755" spans="1:17" x14ac:dyDescent="0.25">
      <c r="A755">
        <v>778</v>
      </c>
      <c r="B755">
        <v>31.180370000000011</v>
      </c>
      <c r="C755" s="2">
        <v>1</v>
      </c>
      <c r="D755">
        <v>25.986576000000007</v>
      </c>
      <c r="E755" s="3">
        <v>2</v>
      </c>
      <c r="G755" s="5" t="s">
        <v>234</v>
      </c>
      <c r="I755" s="4" t="s">
        <v>233</v>
      </c>
      <c r="L755">
        <v>45.463211000000008</v>
      </c>
      <c r="N755">
        <v>39.720100000000009</v>
      </c>
      <c r="P755">
        <v>4</v>
      </c>
      <c r="Q755" t="str">
        <f>CONCATENATE(C755,E755,G755,I755)</f>
        <v>123D4D</v>
      </c>
    </row>
    <row r="756" spans="1:17" x14ac:dyDescent="0.25">
      <c r="A756">
        <v>779</v>
      </c>
      <c r="B756">
        <v>31.180370000000011</v>
      </c>
      <c r="C756" s="2">
        <v>1</v>
      </c>
      <c r="D756">
        <v>25.986576000000007</v>
      </c>
      <c r="E756" s="3">
        <v>2</v>
      </c>
      <c r="G756" s="5" t="s">
        <v>234</v>
      </c>
      <c r="I756" s="4" t="s">
        <v>233</v>
      </c>
      <c r="L756">
        <v>45.463211000000008</v>
      </c>
      <c r="N756">
        <v>39.720100000000009</v>
      </c>
      <c r="P756">
        <v>4</v>
      </c>
      <c r="Q756" t="str">
        <f>CONCATENATE(C756,E756,G756,I756)</f>
        <v>123D4D</v>
      </c>
    </row>
    <row r="757" spans="1:17" x14ac:dyDescent="0.25">
      <c r="A757">
        <v>780</v>
      </c>
      <c r="B757">
        <v>31.180370000000011</v>
      </c>
      <c r="C757" s="2">
        <v>1</v>
      </c>
      <c r="D757">
        <v>25.986576000000007</v>
      </c>
      <c r="E757" s="3">
        <v>2</v>
      </c>
      <c r="G757" s="5" t="s">
        <v>234</v>
      </c>
      <c r="I757" s="4" t="s">
        <v>233</v>
      </c>
      <c r="L757">
        <v>45.463211000000008</v>
      </c>
      <c r="N757">
        <v>39.720100000000009</v>
      </c>
      <c r="P757">
        <v>4</v>
      </c>
      <c r="Q757" t="str">
        <f>CONCATENATE(C757,E757,G757,I757)</f>
        <v>123D4D</v>
      </c>
    </row>
    <row r="758" spans="1:17" x14ac:dyDescent="0.25">
      <c r="A758">
        <v>781</v>
      </c>
      <c r="B758">
        <v>31.180370000000011</v>
      </c>
      <c r="C758" s="2">
        <v>1</v>
      </c>
      <c r="D758">
        <v>25.986576000000007</v>
      </c>
      <c r="E758" s="3">
        <v>2</v>
      </c>
      <c r="G758" s="5" t="s">
        <v>234</v>
      </c>
      <c r="I758" s="4" t="s">
        <v>233</v>
      </c>
      <c r="L758">
        <v>45.463211000000008</v>
      </c>
      <c r="N758">
        <v>39.720100000000009</v>
      </c>
      <c r="P758">
        <v>4</v>
      </c>
      <c r="Q758" t="str">
        <f>CONCATENATE(C758,E758,G758,I758)</f>
        <v>123D4D</v>
      </c>
    </row>
    <row r="759" spans="1:17" x14ac:dyDescent="0.25">
      <c r="A759">
        <v>782</v>
      </c>
      <c r="B759">
        <v>31.180370000000011</v>
      </c>
      <c r="C759" s="2">
        <v>1</v>
      </c>
      <c r="D759">
        <v>25.986576000000007</v>
      </c>
      <c r="E759" s="3">
        <v>2</v>
      </c>
      <c r="G759" s="5" t="s">
        <v>234</v>
      </c>
      <c r="I759" s="4" t="s">
        <v>233</v>
      </c>
      <c r="L759">
        <v>45.438369000000009</v>
      </c>
      <c r="M759">
        <v>782</v>
      </c>
      <c r="N759">
        <v>39.720100000000009</v>
      </c>
      <c r="P759">
        <v>4</v>
      </c>
      <c r="Q759" t="str">
        <f>CONCATENATE(C759,E759,G759,I759)</f>
        <v>123D4D</v>
      </c>
    </row>
    <row r="760" spans="1:17" x14ac:dyDescent="0.25">
      <c r="A760">
        <v>783</v>
      </c>
      <c r="B760">
        <v>31.180370000000011</v>
      </c>
      <c r="C760" s="2">
        <v>1</v>
      </c>
      <c r="D760">
        <v>25.986576000000007</v>
      </c>
      <c r="E760" s="3">
        <v>2</v>
      </c>
      <c r="I760" s="4" t="s">
        <v>233</v>
      </c>
      <c r="N760">
        <v>39.720100000000009</v>
      </c>
      <c r="P760">
        <v>3</v>
      </c>
      <c r="Q760" t="str">
        <f>CONCATENATE(C760,E760,G760,I760)</f>
        <v>124D</v>
      </c>
    </row>
    <row r="761" spans="1:17" x14ac:dyDescent="0.25">
      <c r="A761">
        <v>784</v>
      </c>
      <c r="B761">
        <v>31.180370000000011</v>
      </c>
      <c r="C761" s="2">
        <v>1</v>
      </c>
      <c r="D761">
        <v>25.986576000000007</v>
      </c>
      <c r="E761" s="3">
        <v>2</v>
      </c>
      <c r="I761" s="4" t="s">
        <v>233</v>
      </c>
      <c r="N761">
        <v>39.720100000000009</v>
      </c>
      <c r="P761">
        <v>3</v>
      </c>
      <c r="Q761" t="str">
        <f>CONCATENATE(C761,E761,G761,I761)</f>
        <v>124D</v>
      </c>
    </row>
    <row r="762" spans="1:17" x14ac:dyDescent="0.25">
      <c r="A762">
        <v>785</v>
      </c>
      <c r="B762">
        <v>31.183408000000007</v>
      </c>
      <c r="C762" s="2">
        <v>1</v>
      </c>
      <c r="D762">
        <v>25.986576000000007</v>
      </c>
      <c r="E762" s="3">
        <v>2</v>
      </c>
      <c r="I762" s="4" t="s">
        <v>233</v>
      </c>
      <c r="N762">
        <v>39.720100000000009</v>
      </c>
      <c r="P762">
        <v>3</v>
      </c>
      <c r="Q762" t="str">
        <f>CONCATENATE(C762,E762,G762,I762)</f>
        <v>124D</v>
      </c>
    </row>
    <row r="763" spans="1:17" x14ac:dyDescent="0.25">
      <c r="A763">
        <v>786</v>
      </c>
      <c r="D763">
        <v>25.986576000000007</v>
      </c>
      <c r="E763" s="3">
        <v>2</v>
      </c>
      <c r="I763" s="4" t="s">
        <v>233</v>
      </c>
      <c r="N763">
        <v>39.720100000000009</v>
      </c>
      <c r="P763">
        <v>2</v>
      </c>
      <c r="Q763" t="str">
        <f>CONCATENATE(C763,E763,G763,I763)</f>
        <v>24D</v>
      </c>
    </row>
    <row r="764" spans="1:17" x14ac:dyDescent="0.25">
      <c r="A764">
        <v>787</v>
      </c>
      <c r="D764">
        <v>25.986576000000007</v>
      </c>
      <c r="E764" s="3">
        <v>2</v>
      </c>
      <c r="I764" s="4" t="s">
        <v>233</v>
      </c>
      <c r="N764">
        <v>39.720100000000009</v>
      </c>
      <c r="P764">
        <v>2</v>
      </c>
      <c r="Q764" t="str">
        <f>CONCATENATE(C764,E764,G764,I764)</f>
        <v>24D</v>
      </c>
    </row>
    <row r="765" spans="1:17" x14ac:dyDescent="0.25">
      <c r="A765">
        <v>788</v>
      </c>
      <c r="D765">
        <v>25.986576000000007</v>
      </c>
      <c r="E765" s="3">
        <v>2</v>
      </c>
      <c r="I765" s="4" t="s">
        <v>233</v>
      </c>
      <c r="N765">
        <v>39.720100000000009</v>
      </c>
      <c r="P765">
        <v>2</v>
      </c>
      <c r="Q765" t="str">
        <f>CONCATENATE(C765,E765,G765,I765)</f>
        <v>24D</v>
      </c>
    </row>
    <row r="766" spans="1:17" x14ac:dyDescent="0.25">
      <c r="A766">
        <v>789</v>
      </c>
      <c r="D766">
        <v>25.986576000000007</v>
      </c>
      <c r="E766" s="3">
        <v>2</v>
      </c>
      <c r="I766" s="4" t="s">
        <v>233</v>
      </c>
      <c r="N766">
        <v>39.720100000000009</v>
      </c>
      <c r="P766">
        <v>2</v>
      </c>
      <c r="Q766" t="str">
        <f>CONCATENATE(C766,E766,G766,I766)</f>
        <v>24D</v>
      </c>
    </row>
    <row r="767" spans="1:17" x14ac:dyDescent="0.25">
      <c r="A767">
        <v>790</v>
      </c>
      <c r="D767">
        <v>25.986576000000007</v>
      </c>
      <c r="E767" s="3">
        <v>2</v>
      </c>
      <c r="I767" s="4" t="s">
        <v>233</v>
      </c>
      <c r="N767">
        <v>39.720100000000009</v>
      </c>
      <c r="P767">
        <v>2</v>
      </c>
      <c r="Q767" t="str">
        <f>CONCATENATE(C767,E767,G767,I767)</f>
        <v>24D</v>
      </c>
    </row>
    <row r="768" spans="1:17" x14ac:dyDescent="0.25">
      <c r="A768">
        <v>791</v>
      </c>
      <c r="D768">
        <v>25.986576000000007</v>
      </c>
      <c r="E768" s="3">
        <v>2</v>
      </c>
      <c r="I768" s="4" t="s">
        <v>233</v>
      </c>
      <c r="N768">
        <v>39.720100000000009</v>
      </c>
      <c r="P768">
        <v>2</v>
      </c>
      <c r="Q768" t="str">
        <f>CONCATENATE(C768,E768,G768,I768)</f>
        <v>24D</v>
      </c>
    </row>
    <row r="769" spans="1:17" x14ac:dyDescent="0.25">
      <c r="A769">
        <v>792</v>
      </c>
      <c r="D769">
        <v>25.986576000000007</v>
      </c>
      <c r="E769" s="3">
        <v>2</v>
      </c>
      <c r="I769" s="4" t="s">
        <v>233</v>
      </c>
      <c r="N769">
        <v>39.720100000000009</v>
      </c>
      <c r="P769">
        <v>2</v>
      </c>
      <c r="Q769" t="str">
        <f>CONCATENATE(C769,E769,G769,I769)</f>
        <v>24D</v>
      </c>
    </row>
    <row r="770" spans="1:17" x14ac:dyDescent="0.25">
      <c r="A770">
        <v>793</v>
      </c>
      <c r="D770">
        <v>25.986576000000007</v>
      </c>
      <c r="E770" s="3">
        <v>2</v>
      </c>
      <c r="I770" s="4" t="s">
        <v>233</v>
      </c>
      <c r="N770">
        <v>39.720100000000009</v>
      </c>
      <c r="P770">
        <v>2</v>
      </c>
      <c r="Q770" t="str">
        <f>CONCATENATE(C770,E770,G770,I770)</f>
        <v>24D</v>
      </c>
    </row>
    <row r="771" spans="1:17" x14ac:dyDescent="0.25">
      <c r="A771">
        <v>794</v>
      </c>
      <c r="D771">
        <v>25.986576000000007</v>
      </c>
      <c r="E771" s="3">
        <v>2</v>
      </c>
      <c r="I771" s="4" t="s">
        <v>233</v>
      </c>
      <c r="N771">
        <v>39.720100000000009</v>
      </c>
      <c r="P771">
        <v>2</v>
      </c>
      <c r="Q771" t="str">
        <f>CONCATENATE(C771,E771,G771,I771)</f>
        <v>24D</v>
      </c>
    </row>
    <row r="772" spans="1:17" x14ac:dyDescent="0.25">
      <c r="A772">
        <v>795</v>
      </c>
      <c r="B772">
        <v>21.51077500000001</v>
      </c>
      <c r="C772" s="2">
        <v>1</v>
      </c>
      <c r="D772">
        <v>25.986576000000007</v>
      </c>
      <c r="E772" s="3">
        <v>2</v>
      </c>
      <c r="G772" s="5" t="s">
        <v>234</v>
      </c>
      <c r="I772" s="4" t="s">
        <v>233</v>
      </c>
      <c r="L772">
        <v>34.533006000000007</v>
      </c>
      <c r="M772">
        <v>795</v>
      </c>
      <c r="N772">
        <v>39.720100000000009</v>
      </c>
      <c r="P772">
        <v>4</v>
      </c>
      <c r="Q772" t="str">
        <f>CONCATENATE(C772,E772,G772,I772)</f>
        <v>123D4D</v>
      </c>
    </row>
    <row r="773" spans="1:17" x14ac:dyDescent="0.25">
      <c r="A773">
        <v>796</v>
      </c>
      <c r="B773">
        <v>21.442028000000008</v>
      </c>
      <c r="C773" s="2">
        <v>1</v>
      </c>
      <c r="D773">
        <v>25.986576000000007</v>
      </c>
      <c r="E773" s="3">
        <v>2</v>
      </c>
      <c r="G773" s="5" t="s">
        <v>234</v>
      </c>
      <c r="I773" s="4" t="s">
        <v>233</v>
      </c>
      <c r="L773">
        <v>34.526359000000006</v>
      </c>
      <c r="N773">
        <v>39.720100000000009</v>
      </c>
      <c r="P773">
        <v>4</v>
      </c>
      <c r="Q773" t="str">
        <f>CONCATENATE(C773,E773,G773,I773)</f>
        <v>123D4D</v>
      </c>
    </row>
    <row r="774" spans="1:17" x14ac:dyDescent="0.25">
      <c r="A774">
        <v>797</v>
      </c>
      <c r="B774">
        <v>21.442028000000008</v>
      </c>
      <c r="C774" s="2">
        <v>1</v>
      </c>
      <c r="D774">
        <v>25.986576000000007</v>
      </c>
      <c r="E774" s="3">
        <v>2</v>
      </c>
      <c r="G774" s="5" t="s">
        <v>234</v>
      </c>
      <c r="I774" s="4" t="s">
        <v>233</v>
      </c>
      <c r="L774">
        <v>34.526359000000006</v>
      </c>
      <c r="N774">
        <v>39.720100000000009</v>
      </c>
      <c r="P774">
        <v>4</v>
      </c>
      <c r="Q774" t="str">
        <f>CONCATENATE(C774,E774,G774,I774)</f>
        <v>123D4D</v>
      </c>
    </row>
    <row r="775" spans="1:17" x14ac:dyDescent="0.25">
      <c r="A775">
        <v>798</v>
      </c>
      <c r="B775">
        <v>21.442028000000008</v>
      </c>
      <c r="C775" s="2">
        <v>1</v>
      </c>
      <c r="D775">
        <v>25.986576000000007</v>
      </c>
      <c r="E775" s="3">
        <v>2</v>
      </c>
      <c r="G775" s="5" t="s">
        <v>234</v>
      </c>
      <c r="I775" s="4" t="s">
        <v>233</v>
      </c>
      <c r="L775">
        <v>34.526359000000006</v>
      </c>
      <c r="N775">
        <v>39.720100000000009</v>
      </c>
      <c r="P775">
        <v>4</v>
      </c>
      <c r="Q775" t="str">
        <f>CONCATENATE(C775,E775,G775,I775)</f>
        <v>123D4D</v>
      </c>
    </row>
    <row r="776" spans="1:17" x14ac:dyDescent="0.25">
      <c r="A776">
        <v>799</v>
      </c>
      <c r="B776">
        <v>21.442028000000008</v>
      </c>
      <c r="C776" s="2">
        <v>1</v>
      </c>
      <c r="D776">
        <v>25.986576000000007</v>
      </c>
      <c r="E776" s="3">
        <v>2</v>
      </c>
      <c r="G776" s="5" t="s">
        <v>234</v>
      </c>
      <c r="I776" s="4" t="s">
        <v>233</v>
      </c>
      <c r="L776">
        <v>34.526359000000006</v>
      </c>
      <c r="N776">
        <v>39.720100000000009</v>
      </c>
      <c r="P776">
        <v>4</v>
      </c>
      <c r="Q776" t="str">
        <f>CONCATENATE(C776,E776,G776,I776)</f>
        <v>123D4D</v>
      </c>
    </row>
    <row r="777" spans="1:17" x14ac:dyDescent="0.25">
      <c r="A777">
        <v>800</v>
      </c>
      <c r="B777">
        <v>21.442028000000008</v>
      </c>
      <c r="C777" s="2">
        <v>1</v>
      </c>
      <c r="D777">
        <v>25.986576000000007</v>
      </c>
      <c r="E777" s="3">
        <v>2</v>
      </c>
      <c r="G777" s="5" t="s">
        <v>234</v>
      </c>
      <c r="I777" s="4" t="s">
        <v>233</v>
      </c>
      <c r="L777">
        <v>34.526359000000006</v>
      </c>
      <c r="N777">
        <v>39.720100000000009</v>
      </c>
      <c r="P777">
        <v>4</v>
      </c>
      <c r="Q777" t="str">
        <f>CONCATENATE(C777,E777,G777,I777)</f>
        <v>123D4D</v>
      </c>
    </row>
    <row r="778" spans="1:17" x14ac:dyDescent="0.25">
      <c r="A778">
        <v>801</v>
      </c>
      <c r="B778">
        <v>21.442028000000008</v>
      </c>
      <c r="C778" s="2">
        <v>1</v>
      </c>
      <c r="D778">
        <v>25.986576000000007</v>
      </c>
      <c r="E778" s="3">
        <v>2</v>
      </c>
      <c r="G778" s="5" t="s">
        <v>234</v>
      </c>
      <c r="I778" s="4" t="s">
        <v>233</v>
      </c>
      <c r="L778">
        <v>34.526359000000006</v>
      </c>
      <c r="N778">
        <v>39.74411700000001</v>
      </c>
      <c r="P778">
        <v>4</v>
      </c>
      <c r="Q778" t="str">
        <f>CONCATENATE(C778,E778,G778,I778)</f>
        <v>123D4D</v>
      </c>
    </row>
    <row r="779" spans="1:17" x14ac:dyDescent="0.25">
      <c r="A779">
        <v>802</v>
      </c>
      <c r="B779">
        <v>21.442028000000008</v>
      </c>
      <c r="C779" s="2">
        <v>1</v>
      </c>
      <c r="D779">
        <v>25.986576000000007</v>
      </c>
      <c r="E779" s="3">
        <v>2</v>
      </c>
      <c r="G779" s="5" t="s">
        <v>234</v>
      </c>
      <c r="I779" s="4" t="s">
        <v>233</v>
      </c>
      <c r="L779">
        <v>34.526359000000006</v>
      </c>
      <c r="N779">
        <v>39.74411700000001</v>
      </c>
      <c r="O779">
        <v>802</v>
      </c>
      <c r="P779">
        <v>4</v>
      </c>
      <c r="Q779" t="str">
        <f>CONCATENATE(C779,E779,G779,I779)</f>
        <v>123D4D</v>
      </c>
    </row>
    <row r="780" spans="1:17" x14ac:dyDescent="0.25">
      <c r="A780">
        <v>803</v>
      </c>
      <c r="B780">
        <v>21.442028000000008</v>
      </c>
      <c r="C780" s="2">
        <v>1</v>
      </c>
      <c r="D780">
        <v>25.986576000000007</v>
      </c>
      <c r="E780" s="3">
        <v>2</v>
      </c>
      <c r="G780" s="5" t="s">
        <v>234</v>
      </c>
      <c r="L780">
        <v>34.526359000000006</v>
      </c>
      <c r="P780">
        <v>3</v>
      </c>
      <c r="Q780" t="str">
        <f>CONCATENATE(C780,E780,G780,I780)</f>
        <v>123D</v>
      </c>
    </row>
    <row r="781" spans="1:17" x14ac:dyDescent="0.25">
      <c r="A781">
        <v>804</v>
      </c>
      <c r="B781">
        <v>21.442028000000008</v>
      </c>
      <c r="C781" s="2">
        <v>1</v>
      </c>
      <c r="D781">
        <v>25.986576000000007</v>
      </c>
      <c r="E781" s="3">
        <v>2</v>
      </c>
      <c r="G781" s="5" t="s">
        <v>234</v>
      </c>
      <c r="L781">
        <v>34.526359000000006</v>
      </c>
      <c r="P781">
        <v>3</v>
      </c>
      <c r="Q781" t="str">
        <f>CONCATENATE(C781,E781,G781,I781)</f>
        <v>123D</v>
      </c>
    </row>
    <row r="782" spans="1:17" x14ac:dyDescent="0.25">
      <c r="A782">
        <v>805</v>
      </c>
      <c r="B782">
        <v>21.442028000000008</v>
      </c>
      <c r="C782" s="2">
        <v>1</v>
      </c>
      <c r="D782">
        <v>26.046821000000008</v>
      </c>
      <c r="E782" s="3">
        <v>2</v>
      </c>
      <c r="G782" s="5" t="s">
        <v>234</v>
      </c>
      <c r="L782">
        <v>34.526359000000006</v>
      </c>
      <c r="P782">
        <v>3</v>
      </c>
      <c r="Q782" t="str">
        <f>CONCATENATE(C782,E782,G782,I782)</f>
        <v>123D</v>
      </c>
    </row>
    <row r="783" spans="1:17" x14ac:dyDescent="0.25">
      <c r="A783">
        <v>806</v>
      </c>
      <c r="B783">
        <v>21.442028000000008</v>
      </c>
      <c r="C783" s="2">
        <v>1</v>
      </c>
      <c r="G783" s="5" t="s">
        <v>234</v>
      </c>
      <c r="L783">
        <v>34.526359000000006</v>
      </c>
      <c r="P783">
        <v>2</v>
      </c>
      <c r="Q783" t="str">
        <f>CONCATENATE(C783,E783,G783,I783)</f>
        <v>13D</v>
      </c>
    </row>
    <row r="784" spans="1:17" x14ac:dyDescent="0.25">
      <c r="A784">
        <v>807</v>
      </c>
      <c r="B784">
        <v>21.442028000000008</v>
      </c>
      <c r="C784" s="2">
        <v>1</v>
      </c>
      <c r="G784" s="5" t="s">
        <v>234</v>
      </c>
      <c r="L784">
        <v>34.526359000000006</v>
      </c>
      <c r="P784">
        <v>2</v>
      </c>
      <c r="Q784" t="str">
        <f>CONCATENATE(C784,E784,G784,I784)</f>
        <v>13D</v>
      </c>
    </row>
    <row r="785" spans="1:17" x14ac:dyDescent="0.25">
      <c r="A785">
        <v>808</v>
      </c>
      <c r="B785">
        <v>21.442028000000008</v>
      </c>
      <c r="C785" s="2">
        <v>1</v>
      </c>
      <c r="G785" s="5" t="s">
        <v>234</v>
      </c>
      <c r="L785">
        <v>34.526359000000006</v>
      </c>
      <c r="P785">
        <v>2</v>
      </c>
      <c r="Q785" t="str">
        <f>CONCATENATE(C785,E785,G785,I785)</f>
        <v>13D</v>
      </c>
    </row>
    <row r="786" spans="1:17" x14ac:dyDescent="0.25">
      <c r="A786">
        <v>809</v>
      </c>
      <c r="B786">
        <v>21.442028000000008</v>
      </c>
      <c r="C786" s="2">
        <v>1</v>
      </c>
      <c r="G786" s="5" t="s">
        <v>234</v>
      </c>
      <c r="L786">
        <v>34.526359000000006</v>
      </c>
      <c r="P786">
        <v>2</v>
      </c>
      <c r="Q786" t="str">
        <f>CONCATENATE(C786,E786,G786,I786)</f>
        <v>13D</v>
      </c>
    </row>
    <row r="787" spans="1:17" x14ac:dyDescent="0.25">
      <c r="A787">
        <v>810</v>
      </c>
      <c r="B787">
        <v>21.442028000000008</v>
      </c>
      <c r="C787" s="2">
        <v>1</v>
      </c>
      <c r="G787" s="5" t="s">
        <v>234</v>
      </c>
      <c r="L787">
        <v>34.526359000000006</v>
      </c>
      <c r="P787">
        <v>2</v>
      </c>
      <c r="Q787" t="str">
        <f>CONCATENATE(C787,E787,G787,I787)</f>
        <v>13D</v>
      </c>
    </row>
    <row r="788" spans="1:17" x14ac:dyDescent="0.25">
      <c r="A788">
        <v>811</v>
      </c>
      <c r="B788">
        <v>21.442028000000008</v>
      </c>
      <c r="C788" s="2">
        <v>1</v>
      </c>
      <c r="G788" s="5" t="s">
        <v>234</v>
      </c>
      <c r="L788">
        <v>34.526359000000006</v>
      </c>
      <c r="P788">
        <v>2</v>
      </c>
      <c r="Q788" t="str">
        <f>CONCATENATE(C788,E788,G788,I788)</f>
        <v>13D</v>
      </c>
    </row>
    <row r="789" spans="1:17" x14ac:dyDescent="0.25">
      <c r="A789">
        <v>812</v>
      </c>
      <c r="B789">
        <v>21.442028000000008</v>
      </c>
      <c r="C789" s="2">
        <v>1</v>
      </c>
      <c r="G789" s="5" t="s">
        <v>234</v>
      </c>
      <c r="L789">
        <v>34.526359000000006</v>
      </c>
      <c r="P789">
        <v>2</v>
      </c>
      <c r="Q789" t="str">
        <f>CONCATENATE(C789,E789,G789,I789)</f>
        <v>13D</v>
      </c>
    </row>
    <row r="790" spans="1:17" x14ac:dyDescent="0.25">
      <c r="A790">
        <v>813</v>
      </c>
      <c r="B790">
        <v>21.442028000000008</v>
      </c>
      <c r="C790" s="2">
        <v>1</v>
      </c>
      <c r="G790" s="5" t="s">
        <v>234</v>
      </c>
      <c r="L790">
        <v>34.526359000000006</v>
      </c>
      <c r="P790">
        <v>2</v>
      </c>
      <c r="Q790" t="str">
        <f>CONCATENATE(C790,E790,G790,I790)</f>
        <v>13D</v>
      </c>
    </row>
    <row r="791" spans="1:17" x14ac:dyDescent="0.25">
      <c r="A791">
        <v>814</v>
      </c>
      <c r="B791">
        <v>21.442028000000008</v>
      </c>
      <c r="C791" s="2">
        <v>1</v>
      </c>
      <c r="G791" s="5" t="s">
        <v>234</v>
      </c>
      <c r="L791">
        <v>34.526359000000006</v>
      </c>
      <c r="P791">
        <v>2</v>
      </c>
      <c r="Q791" t="str">
        <f>CONCATENATE(C791,E791,G791,I791)</f>
        <v>13D</v>
      </c>
    </row>
    <row r="792" spans="1:17" x14ac:dyDescent="0.25">
      <c r="A792">
        <v>815</v>
      </c>
      <c r="B792">
        <v>21.442028000000008</v>
      </c>
      <c r="C792" s="2">
        <v>1</v>
      </c>
      <c r="D792">
        <v>18.03836900000001</v>
      </c>
      <c r="E792" s="3">
        <v>2</v>
      </c>
      <c r="G792" s="5" t="s">
        <v>234</v>
      </c>
      <c r="I792" s="4" t="s">
        <v>233</v>
      </c>
      <c r="L792">
        <v>34.526359000000006</v>
      </c>
      <c r="N792">
        <v>29.338699000000005</v>
      </c>
      <c r="O792">
        <v>815</v>
      </c>
      <c r="P792">
        <v>4</v>
      </c>
      <c r="Q792" t="str">
        <f>CONCATENATE(C792,E792,G792,I792)</f>
        <v>123D4D</v>
      </c>
    </row>
    <row r="793" spans="1:17" x14ac:dyDescent="0.25">
      <c r="A793">
        <v>816</v>
      </c>
      <c r="B793">
        <v>21.442028000000008</v>
      </c>
      <c r="C793" s="2">
        <v>1</v>
      </c>
      <c r="D793">
        <v>17.996162000000005</v>
      </c>
      <c r="E793" s="3">
        <v>2</v>
      </c>
      <c r="G793" s="5" t="s">
        <v>234</v>
      </c>
      <c r="I793" s="4" t="s">
        <v>233</v>
      </c>
      <c r="L793">
        <v>34.526359000000006</v>
      </c>
      <c r="N793">
        <v>29.332567000000012</v>
      </c>
      <c r="P793">
        <v>4</v>
      </c>
      <c r="Q793" t="str">
        <f>CONCATENATE(C793,E793,G793,I793)</f>
        <v>123D4D</v>
      </c>
    </row>
    <row r="794" spans="1:17" x14ac:dyDescent="0.25">
      <c r="A794">
        <v>817</v>
      </c>
      <c r="B794">
        <v>21.442028000000008</v>
      </c>
      <c r="C794" s="2">
        <v>1</v>
      </c>
      <c r="D794">
        <v>17.996162000000005</v>
      </c>
      <c r="E794" s="3">
        <v>2</v>
      </c>
      <c r="G794" s="5" t="s">
        <v>234</v>
      </c>
      <c r="I794" s="4" t="s">
        <v>233</v>
      </c>
      <c r="L794">
        <v>34.526359000000006</v>
      </c>
      <c r="N794">
        <v>29.332567000000012</v>
      </c>
      <c r="P794">
        <v>4</v>
      </c>
      <c r="Q794" t="str">
        <f>CONCATENATE(C794,E794,G794,I794)</f>
        <v>123D4D</v>
      </c>
    </row>
    <row r="795" spans="1:17" x14ac:dyDescent="0.25">
      <c r="A795">
        <v>818</v>
      </c>
      <c r="B795">
        <v>21.442028000000008</v>
      </c>
      <c r="C795" s="2">
        <v>1</v>
      </c>
      <c r="D795">
        <v>17.996162000000005</v>
      </c>
      <c r="E795" s="3">
        <v>2</v>
      </c>
      <c r="G795" s="5" t="s">
        <v>234</v>
      </c>
      <c r="I795" s="4" t="s">
        <v>233</v>
      </c>
      <c r="L795">
        <v>34.526359000000006</v>
      </c>
      <c r="N795">
        <v>29.332567000000012</v>
      </c>
      <c r="P795">
        <v>4</v>
      </c>
      <c r="Q795" t="str">
        <f>CONCATENATE(C795,E795,G795,I795)</f>
        <v>123D4D</v>
      </c>
    </row>
    <row r="796" spans="1:17" x14ac:dyDescent="0.25">
      <c r="A796">
        <v>819</v>
      </c>
      <c r="B796">
        <v>21.442028000000008</v>
      </c>
      <c r="C796" s="2">
        <v>1</v>
      </c>
      <c r="D796">
        <v>17.996162000000005</v>
      </c>
      <c r="E796" s="3">
        <v>2</v>
      </c>
      <c r="G796" s="5" t="s">
        <v>234</v>
      </c>
      <c r="I796" s="4" t="s">
        <v>233</v>
      </c>
      <c r="L796">
        <v>34.526359000000006</v>
      </c>
      <c r="N796">
        <v>29.332567000000012</v>
      </c>
      <c r="P796">
        <v>4</v>
      </c>
      <c r="Q796" t="str">
        <f>CONCATENATE(C796,E796,G796,I796)</f>
        <v>123D4D</v>
      </c>
    </row>
    <row r="797" spans="1:17" x14ac:dyDescent="0.25">
      <c r="A797">
        <v>820</v>
      </c>
      <c r="B797">
        <v>21.442028000000008</v>
      </c>
      <c r="C797" s="2">
        <v>1</v>
      </c>
      <c r="D797">
        <v>17.996162000000005</v>
      </c>
      <c r="E797" s="3">
        <v>2</v>
      </c>
      <c r="G797" s="5" t="s">
        <v>234</v>
      </c>
      <c r="I797" s="4" t="s">
        <v>233</v>
      </c>
      <c r="L797">
        <v>34.526359000000006</v>
      </c>
      <c r="N797">
        <v>29.332567000000012</v>
      </c>
      <c r="P797">
        <v>4</v>
      </c>
      <c r="Q797" t="str">
        <f>CONCATENATE(C797,E797,G797,I797)</f>
        <v>123D4D</v>
      </c>
    </row>
    <row r="798" spans="1:17" x14ac:dyDescent="0.25">
      <c r="A798">
        <v>821</v>
      </c>
      <c r="B798">
        <v>21.442028000000008</v>
      </c>
      <c r="C798" s="2">
        <v>1</v>
      </c>
      <c r="D798">
        <v>17.996162000000005</v>
      </c>
      <c r="E798" s="3">
        <v>2</v>
      </c>
      <c r="G798" s="5" t="s">
        <v>234</v>
      </c>
      <c r="I798" s="4" t="s">
        <v>233</v>
      </c>
      <c r="L798">
        <v>34.526359000000006</v>
      </c>
      <c r="N798">
        <v>29.332567000000012</v>
      </c>
      <c r="P798">
        <v>4</v>
      </c>
      <c r="Q798" t="str">
        <f>CONCATENATE(C798,E798,G798,I798)</f>
        <v>123D4D</v>
      </c>
    </row>
    <row r="799" spans="1:17" x14ac:dyDescent="0.25">
      <c r="A799">
        <v>822</v>
      </c>
      <c r="B799">
        <v>21.442028000000008</v>
      </c>
      <c r="C799" s="2">
        <v>1</v>
      </c>
      <c r="D799">
        <v>17.996162000000005</v>
      </c>
      <c r="E799" s="3">
        <v>2</v>
      </c>
      <c r="G799" s="5" t="s">
        <v>234</v>
      </c>
      <c r="I799" s="4" t="s">
        <v>233</v>
      </c>
      <c r="L799">
        <v>34.526359000000006</v>
      </c>
      <c r="N799">
        <v>29.332567000000012</v>
      </c>
      <c r="P799">
        <v>4</v>
      </c>
      <c r="Q799" t="str">
        <f>CONCATENATE(C799,E799,G799,I799)</f>
        <v>123D4D</v>
      </c>
    </row>
    <row r="800" spans="1:17" x14ac:dyDescent="0.25">
      <c r="A800">
        <v>823</v>
      </c>
      <c r="B800">
        <v>21.442028000000008</v>
      </c>
      <c r="C800" s="2">
        <v>1</v>
      </c>
      <c r="D800">
        <v>17.996162000000005</v>
      </c>
      <c r="E800" s="3">
        <v>2</v>
      </c>
      <c r="G800" s="5" t="s">
        <v>234</v>
      </c>
      <c r="I800" s="4" t="s">
        <v>233</v>
      </c>
      <c r="L800">
        <v>34.526359000000006</v>
      </c>
      <c r="N800">
        <v>29.332567000000012</v>
      </c>
      <c r="P800">
        <v>4</v>
      </c>
      <c r="Q800" t="str">
        <f>CONCATENATE(C800,E800,G800,I800)</f>
        <v>123D4D</v>
      </c>
    </row>
    <row r="801" spans="1:17" x14ac:dyDescent="0.25">
      <c r="A801">
        <v>824</v>
      </c>
      <c r="B801">
        <v>21.442028000000008</v>
      </c>
      <c r="C801" s="2">
        <v>1</v>
      </c>
      <c r="D801">
        <v>17.996162000000005</v>
      </c>
      <c r="E801" s="3">
        <v>2</v>
      </c>
      <c r="G801" s="5" t="s">
        <v>234</v>
      </c>
      <c r="I801" s="4" t="s">
        <v>233</v>
      </c>
      <c r="L801">
        <v>34.526359000000006</v>
      </c>
      <c r="N801">
        <v>29.332567000000012</v>
      </c>
      <c r="P801">
        <v>4</v>
      </c>
      <c r="Q801" t="str">
        <f>CONCATENATE(C801,E801,G801,I801)</f>
        <v>123D4D</v>
      </c>
    </row>
    <row r="802" spans="1:17" x14ac:dyDescent="0.25">
      <c r="A802">
        <v>825</v>
      </c>
      <c r="B802">
        <v>21.442028000000008</v>
      </c>
      <c r="C802" s="2">
        <v>1</v>
      </c>
      <c r="D802">
        <v>17.996162000000005</v>
      </c>
      <c r="E802" s="3">
        <v>2</v>
      </c>
      <c r="G802" s="5" t="s">
        <v>234</v>
      </c>
      <c r="I802" s="4" t="s">
        <v>233</v>
      </c>
      <c r="L802">
        <v>34.533006000000007</v>
      </c>
      <c r="M802">
        <v>825</v>
      </c>
      <c r="N802">
        <v>29.332567000000012</v>
      </c>
      <c r="P802">
        <v>4</v>
      </c>
      <c r="Q802" t="str">
        <f>CONCATENATE(C802,E802,G802,I802)</f>
        <v>123D4D</v>
      </c>
    </row>
    <row r="803" spans="1:17" x14ac:dyDescent="0.25">
      <c r="A803">
        <v>826</v>
      </c>
      <c r="B803">
        <v>21.442028000000008</v>
      </c>
      <c r="C803" s="2">
        <v>1</v>
      </c>
      <c r="D803">
        <v>17.996162000000005</v>
      </c>
      <c r="E803" s="3">
        <v>2</v>
      </c>
      <c r="I803" s="4" t="s">
        <v>233</v>
      </c>
      <c r="N803">
        <v>29.332567000000012</v>
      </c>
      <c r="P803">
        <v>3</v>
      </c>
      <c r="Q803" t="str">
        <f>CONCATENATE(C803,E803,G803,I803)</f>
        <v>124D</v>
      </c>
    </row>
    <row r="804" spans="1:17" x14ac:dyDescent="0.25">
      <c r="A804">
        <v>827</v>
      </c>
      <c r="B804">
        <v>21.442028000000008</v>
      </c>
      <c r="C804" s="2">
        <v>1</v>
      </c>
      <c r="D804">
        <v>17.996162000000005</v>
      </c>
      <c r="E804" s="3">
        <v>2</v>
      </c>
      <c r="I804" s="4" t="s">
        <v>233</v>
      </c>
      <c r="N804">
        <v>29.332567000000012</v>
      </c>
      <c r="P804">
        <v>3</v>
      </c>
      <c r="Q804" t="str">
        <f>CONCATENATE(C804,E804,G804,I804)</f>
        <v>124D</v>
      </c>
    </row>
    <row r="805" spans="1:17" x14ac:dyDescent="0.25">
      <c r="A805">
        <v>828</v>
      </c>
      <c r="B805">
        <v>21.442028000000008</v>
      </c>
      <c r="C805" s="2">
        <v>1</v>
      </c>
      <c r="D805">
        <v>17.996162000000005</v>
      </c>
      <c r="E805" s="3">
        <v>2</v>
      </c>
      <c r="I805" s="4" t="s">
        <v>233</v>
      </c>
      <c r="N805">
        <v>29.332567000000012</v>
      </c>
      <c r="P805">
        <v>3</v>
      </c>
      <c r="Q805" t="str">
        <f>CONCATENATE(C805,E805,G805,I805)</f>
        <v>124D</v>
      </c>
    </row>
    <row r="806" spans="1:17" x14ac:dyDescent="0.25">
      <c r="A806">
        <v>829</v>
      </c>
      <c r="B806">
        <v>21.442028000000008</v>
      </c>
      <c r="C806" s="2">
        <v>1</v>
      </c>
      <c r="D806">
        <v>17.996162000000005</v>
      </c>
      <c r="E806" s="3">
        <v>2</v>
      </c>
      <c r="I806" s="4" t="s">
        <v>233</v>
      </c>
      <c r="N806">
        <v>29.332567000000012</v>
      </c>
      <c r="P806">
        <v>3</v>
      </c>
      <c r="Q806" t="str">
        <f>CONCATENATE(C806,E806,G806,I806)</f>
        <v>124D</v>
      </c>
    </row>
    <row r="807" spans="1:17" x14ac:dyDescent="0.25">
      <c r="A807">
        <v>830</v>
      </c>
      <c r="B807">
        <v>21.442028000000008</v>
      </c>
      <c r="C807" s="2">
        <v>1</v>
      </c>
      <c r="D807">
        <v>17.996162000000005</v>
      </c>
      <c r="E807" s="3">
        <v>2</v>
      </c>
      <c r="I807" s="4" t="s">
        <v>233</v>
      </c>
      <c r="N807">
        <v>29.332567000000012</v>
      </c>
      <c r="P807">
        <v>3</v>
      </c>
      <c r="Q807" t="str">
        <f>CONCATENATE(C807,E807,G807,I807)</f>
        <v>124D</v>
      </c>
    </row>
    <row r="808" spans="1:17" x14ac:dyDescent="0.25">
      <c r="A808">
        <v>831</v>
      </c>
      <c r="B808">
        <v>21.51077500000001</v>
      </c>
      <c r="C808" s="2">
        <v>1</v>
      </c>
      <c r="D808">
        <v>17.996162000000005</v>
      </c>
      <c r="E808" s="3">
        <v>2</v>
      </c>
      <c r="I808" s="4" t="s">
        <v>233</v>
      </c>
      <c r="N808">
        <v>29.332567000000012</v>
      </c>
      <c r="P808">
        <v>3</v>
      </c>
      <c r="Q808" t="str">
        <f>CONCATENATE(C808,E808,G808,I808)</f>
        <v>124D</v>
      </c>
    </row>
    <row r="809" spans="1:17" x14ac:dyDescent="0.25">
      <c r="A809">
        <v>832</v>
      </c>
      <c r="D809">
        <v>17.996162000000005</v>
      </c>
      <c r="E809" s="3">
        <v>2</v>
      </c>
      <c r="I809" s="4" t="s">
        <v>233</v>
      </c>
      <c r="N809">
        <v>29.332567000000012</v>
      </c>
      <c r="P809">
        <v>2</v>
      </c>
      <c r="Q809" t="str">
        <f>CONCATENATE(C809,E809,G809,I809)</f>
        <v>24D</v>
      </c>
    </row>
    <row r="810" spans="1:17" x14ac:dyDescent="0.25">
      <c r="A810">
        <v>833</v>
      </c>
      <c r="D810">
        <v>17.996162000000005</v>
      </c>
      <c r="E810" s="3">
        <v>2</v>
      </c>
      <c r="I810" s="4" t="s">
        <v>233</v>
      </c>
      <c r="N810">
        <v>29.332567000000012</v>
      </c>
      <c r="P810">
        <v>2</v>
      </c>
      <c r="Q810" t="str">
        <f>CONCATENATE(C810,E810,G810,I810)</f>
        <v>24D</v>
      </c>
    </row>
    <row r="811" spans="1:17" x14ac:dyDescent="0.25">
      <c r="A811">
        <v>834</v>
      </c>
      <c r="D811">
        <v>18.03836900000001</v>
      </c>
      <c r="E811" s="3">
        <v>2</v>
      </c>
      <c r="I811" s="4" t="s">
        <v>233</v>
      </c>
      <c r="J811">
        <v>38.448101000000008</v>
      </c>
      <c r="K811" t="s">
        <v>22</v>
      </c>
      <c r="N811">
        <v>29.338699000000005</v>
      </c>
      <c r="O811">
        <v>834</v>
      </c>
      <c r="Q811" t="str">
        <f>CONCATENATE(C811,E811,G811,I811)</f>
        <v>24D</v>
      </c>
    </row>
    <row r="812" spans="1:17" x14ac:dyDescent="0.25">
      <c r="A812">
        <v>835</v>
      </c>
      <c r="Q812" t="str">
        <f>CONCATENATE(C812,E812,G812,I812)</f>
        <v/>
      </c>
    </row>
    <row r="813" spans="1:17" x14ac:dyDescent="0.25">
      <c r="A813">
        <v>836</v>
      </c>
      <c r="Q813" t="str">
        <f>CONCATENATE(C813,E813,G813,I813)</f>
        <v/>
      </c>
    </row>
    <row r="814" spans="1:17" x14ac:dyDescent="0.25">
      <c r="A814">
        <v>837</v>
      </c>
      <c r="J814">
        <v>236.00558599999999</v>
      </c>
      <c r="K814" t="s">
        <v>22</v>
      </c>
      <c r="Q814" t="str">
        <f>CONCATENATE(C814,E814,G814,I814)</f>
        <v/>
      </c>
    </row>
    <row r="815" spans="1:17" x14ac:dyDescent="0.25">
      <c r="A815">
        <v>838</v>
      </c>
      <c r="B815">
        <v>226.55248499999999</v>
      </c>
      <c r="C815" s="2">
        <v>1</v>
      </c>
      <c r="P815">
        <v>1</v>
      </c>
      <c r="Q815" t="str">
        <f>CONCATENATE(C815,E815,G815,I815)</f>
        <v>1</v>
      </c>
    </row>
    <row r="816" spans="1:17" x14ac:dyDescent="0.25">
      <c r="A816">
        <v>839</v>
      </c>
      <c r="B816">
        <v>226.52214599999999</v>
      </c>
      <c r="C816" s="2">
        <v>1</v>
      </c>
      <c r="P816">
        <v>1</v>
      </c>
      <c r="Q816" t="str">
        <f>CONCATENATE(C816,E816,G816,I816)</f>
        <v>1</v>
      </c>
    </row>
    <row r="817" spans="1:17" x14ac:dyDescent="0.25">
      <c r="A817">
        <v>840</v>
      </c>
      <c r="B817">
        <v>226.52214599999999</v>
      </c>
      <c r="C817" s="2">
        <v>1</v>
      </c>
      <c r="P817">
        <v>1</v>
      </c>
      <c r="Q817" t="str">
        <f>CONCATENATE(C817,E817,G817,I817)</f>
        <v>1</v>
      </c>
    </row>
    <row r="818" spans="1:17" x14ac:dyDescent="0.25">
      <c r="A818">
        <v>841</v>
      </c>
      <c r="B818">
        <v>226.52214599999999</v>
      </c>
      <c r="C818" s="2">
        <v>1</v>
      </c>
      <c r="P818">
        <v>1</v>
      </c>
      <c r="Q818" t="str">
        <f>CONCATENATE(C818,E818,G818,I818)</f>
        <v>1</v>
      </c>
    </row>
    <row r="819" spans="1:17" x14ac:dyDescent="0.25">
      <c r="A819">
        <v>842</v>
      </c>
      <c r="B819">
        <v>226.52214599999999</v>
      </c>
      <c r="C819" s="2">
        <v>1</v>
      </c>
      <c r="P819">
        <v>1</v>
      </c>
      <c r="Q819" t="str">
        <f>CONCATENATE(C819,E819,G819,I819)</f>
        <v>1</v>
      </c>
    </row>
    <row r="820" spans="1:17" x14ac:dyDescent="0.25">
      <c r="A820">
        <v>843</v>
      </c>
      <c r="B820">
        <v>226.52214599999999</v>
      </c>
      <c r="C820" s="2">
        <v>1</v>
      </c>
      <c r="P820">
        <v>1</v>
      </c>
      <c r="Q820" t="str">
        <f>CONCATENATE(C820,E820,G820,I820)</f>
        <v>1</v>
      </c>
    </row>
    <row r="821" spans="1:17" x14ac:dyDescent="0.25">
      <c r="A821">
        <v>844</v>
      </c>
      <c r="B821">
        <v>226.52214599999999</v>
      </c>
      <c r="C821" s="2">
        <v>1</v>
      </c>
      <c r="P821">
        <v>1</v>
      </c>
      <c r="Q821" t="str">
        <f>CONCATENATE(C821,E821,G821,I821)</f>
        <v>1</v>
      </c>
    </row>
    <row r="822" spans="1:17" x14ac:dyDescent="0.25">
      <c r="A822">
        <v>845</v>
      </c>
      <c r="B822">
        <v>226.52214599999999</v>
      </c>
      <c r="C822" s="2">
        <v>1</v>
      </c>
      <c r="P822">
        <v>1</v>
      </c>
      <c r="Q822" t="str">
        <f>CONCATENATE(C822,E822,G822,I822)</f>
        <v>1</v>
      </c>
    </row>
    <row r="823" spans="1:17" x14ac:dyDescent="0.25">
      <c r="A823">
        <v>846</v>
      </c>
      <c r="B823">
        <v>226.52214599999999</v>
      </c>
      <c r="C823" s="2">
        <v>1</v>
      </c>
      <c r="P823">
        <v>1</v>
      </c>
      <c r="Q823" t="str">
        <f>CONCATENATE(C823,E823,G823,I823)</f>
        <v>1</v>
      </c>
    </row>
    <row r="824" spans="1:17" x14ac:dyDescent="0.25">
      <c r="A824">
        <v>847</v>
      </c>
      <c r="B824">
        <v>226.52214599999999</v>
      </c>
      <c r="C824" s="2">
        <v>1</v>
      </c>
      <c r="P824">
        <v>1</v>
      </c>
      <c r="Q824" t="str">
        <f>CONCATENATE(C824,E824,G824,I824)</f>
        <v>1</v>
      </c>
    </row>
    <row r="825" spans="1:17" x14ac:dyDescent="0.25">
      <c r="A825">
        <v>848</v>
      </c>
      <c r="B825">
        <v>226.52214599999999</v>
      </c>
      <c r="C825" s="2">
        <v>1</v>
      </c>
      <c r="P825">
        <v>1</v>
      </c>
      <c r="Q825" t="str">
        <f>CONCATENATE(C825,E825,G825,I825)</f>
        <v>1</v>
      </c>
    </row>
    <row r="826" spans="1:17" x14ac:dyDescent="0.25">
      <c r="A826">
        <v>849</v>
      </c>
      <c r="B826">
        <v>226.52214599999999</v>
      </c>
      <c r="C826" s="2">
        <v>1</v>
      </c>
      <c r="P826">
        <v>1</v>
      </c>
      <c r="Q826" t="str">
        <f>CONCATENATE(C826,E826,G826,I826)</f>
        <v>1</v>
      </c>
    </row>
    <row r="827" spans="1:17" x14ac:dyDescent="0.25">
      <c r="A827">
        <v>850</v>
      </c>
      <c r="B827">
        <v>226.52214599999999</v>
      </c>
      <c r="C827" s="2">
        <v>1</v>
      </c>
      <c r="P827">
        <v>1</v>
      </c>
      <c r="Q827" t="str">
        <f>CONCATENATE(C827,E827,G827,I827)</f>
        <v>1</v>
      </c>
    </row>
    <row r="828" spans="1:17" x14ac:dyDescent="0.25">
      <c r="A828">
        <v>851</v>
      </c>
      <c r="B828">
        <v>226.52214599999999</v>
      </c>
      <c r="C828" s="2">
        <v>1</v>
      </c>
      <c r="P828">
        <v>1</v>
      </c>
      <c r="Q828" t="str">
        <f>CONCATENATE(C828,E828,G828,I828)</f>
        <v>1</v>
      </c>
    </row>
    <row r="829" spans="1:17" x14ac:dyDescent="0.25">
      <c r="A829">
        <v>852</v>
      </c>
      <c r="B829">
        <v>226.52214599999999</v>
      </c>
      <c r="C829" s="2">
        <v>1</v>
      </c>
      <c r="P829">
        <v>1</v>
      </c>
      <c r="Q829" t="str">
        <f>CONCATENATE(C829,E829,G829,I829)</f>
        <v>1</v>
      </c>
    </row>
    <row r="830" spans="1:17" x14ac:dyDescent="0.25">
      <c r="A830">
        <v>853</v>
      </c>
      <c r="B830">
        <v>226.52214599999999</v>
      </c>
      <c r="C830" s="2">
        <v>1</v>
      </c>
      <c r="P830">
        <v>1</v>
      </c>
      <c r="Q830" t="str">
        <f>CONCATENATE(C830,E830,G830,I830)</f>
        <v>1</v>
      </c>
    </row>
    <row r="831" spans="1:17" x14ac:dyDescent="0.25">
      <c r="A831">
        <v>854</v>
      </c>
      <c r="B831">
        <v>226.52214599999999</v>
      </c>
      <c r="C831" s="2">
        <v>1</v>
      </c>
      <c r="P831">
        <v>1</v>
      </c>
      <c r="Q831" t="str">
        <f>CONCATENATE(C831,E831,G831,I831)</f>
        <v>1</v>
      </c>
    </row>
    <row r="832" spans="1:17" x14ac:dyDescent="0.25">
      <c r="A832">
        <v>855</v>
      </c>
      <c r="B832">
        <v>226.52214599999999</v>
      </c>
      <c r="C832" s="2">
        <v>1</v>
      </c>
      <c r="P832">
        <v>1</v>
      </c>
      <c r="Q832" t="str">
        <f>CONCATENATE(C832,E832,G832,I832)</f>
        <v>1</v>
      </c>
    </row>
    <row r="833" spans="1:17" x14ac:dyDescent="0.25">
      <c r="A833">
        <v>856</v>
      </c>
      <c r="B833">
        <v>226.52214599999999</v>
      </c>
      <c r="C833" s="2">
        <v>1</v>
      </c>
      <c r="P833">
        <v>1</v>
      </c>
      <c r="Q833" t="str">
        <f>CONCATENATE(C833,E833,G833,I833)</f>
        <v>1</v>
      </c>
    </row>
    <row r="834" spans="1:17" x14ac:dyDescent="0.25">
      <c r="A834">
        <v>857</v>
      </c>
      <c r="B834">
        <v>226.52214599999999</v>
      </c>
      <c r="C834" s="2">
        <v>1</v>
      </c>
      <c r="P834">
        <v>1</v>
      </c>
      <c r="Q834" t="str">
        <f>CONCATENATE(C834,E834,G834,I834)</f>
        <v>1</v>
      </c>
    </row>
    <row r="835" spans="1:17" x14ac:dyDescent="0.25">
      <c r="A835">
        <v>858</v>
      </c>
      <c r="B835">
        <v>226.52214599999999</v>
      </c>
      <c r="C835" s="2">
        <v>1</v>
      </c>
      <c r="D835">
        <v>222.03895299999999</v>
      </c>
      <c r="E835" s="3">
        <v>2</v>
      </c>
      <c r="P835">
        <v>2</v>
      </c>
      <c r="Q835" t="str">
        <f>CONCATENATE(C835,E835,G835,I835)</f>
        <v>12</v>
      </c>
    </row>
    <row r="836" spans="1:17" x14ac:dyDescent="0.25">
      <c r="A836">
        <v>859</v>
      </c>
      <c r="B836">
        <v>226.52214599999999</v>
      </c>
      <c r="C836" s="2">
        <v>1</v>
      </c>
      <c r="D836">
        <v>222.08454</v>
      </c>
      <c r="E836" s="3">
        <v>2</v>
      </c>
      <c r="P836">
        <v>2</v>
      </c>
      <c r="Q836" t="str">
        <f>CONCATENATE(C836,E836,G836,I836)</f>
        <v>12</v>
      </c>
    </row>
    <row r="837" spans="1:17" x14ac:dyDescent="0.25">
      <c r="A837">
        <v>860</v>
      </c>
      <c r="B837">
        <v>226.52214599999999</v>
      </c>
      <c r="C837" s="2">
        <v>1</v>
      </c>
      <c r="D837">
        <v>222.08454</v>
      </c>
      <c r="E837" s="3">
        <v>2</v>
      </c>
      <c r="P837">
        <v>2</v>
      </c>
      <c r="Q837" t="str">
        <f>CONCATENATE(C837,E837,G837,I837)</f>
        <v>12</v>
      </c>
    </row>
    <row r="838" spans="1:17" x14ac:dyDescent="0.25">
      <c r="A838">
        <v>861</v>
      </c>
      <c r="B838">
        <v>226.52214599999999</v>
      </c>
      <c r="C838" s="2">
        <v>1</v>
      </c>
      <c r="D838">
        <v>222.08454</v>
      </c>
      <c r="E838" s="3">
        <v>2</v>
      </c>
      <c r="H838">
        <v>233.66178600000001</v>
      </c>
      <c r="I838" s="4">
        <v>4</v>
      </c>
      <c r="P838">
        <v>3</v>
      </c>
      <c r="Q838" t="str">
        <f>CONCATENATE(C838,E838,G838,I838)</f>
        <v>124</v>
      </c>
    </row>
    <row r="839" spans="1:17" x14ac:dyDescent="0.25">
      <c r="A839">
        <v>862</v>
      </c>
      <c r="B839">
        <v>226.52214599999999</v>
      </c>
      <c r="C839" s="2">
        <v>1</v>
      </c>
      <c r="D839">
        <v>222.08454</v>
      </c>
      <c r="E839" s="3">
        <v>2</v>
      </c>
      <c r="H839">
        <v>233.68280899999999</v>
      </c>
      <c r="I839" s="4">
        <v>4</v>
      </c>
      <c r="P839">
        <v>3</v>
      </c>
      <c r="Q839" t="str">
        <f>CONCATENATE(C839,E839,G839,I839)</f>
        <v>124</v>
      </c>
    </row>
    <row r="840" spans="1:17" x14ac:dyDescent="0.25">
      <c r="A840">
        <v>863</v>
      </c>
      <c r="B840">
        <v>226.52214599999999</v>
      </c>
      <c r="C840" s="2">
        <v>1</v>
      </c>
      <c r="D840">
        <v>222.08454</v>
      </c>
      <c r="E840" s="3">
        <v>2</v>
      </c>
      <c r="H840">
        <v>233.68280899999999</v>
      </c>
      <c r="I840" s="4">
        <v>4</v>
      </c>
      <c r="P840">
        <v>3</v>
      </c>
      <c r="Q840" t="str">
        <f>CONCATENATE(C840,E840,G840,I840)</f>
        <v>124</v>
      </c>
    </row>
    <row r="841" spans="1:17" x14ac:dyDescent="0.25">
      <c r="A841">
        <v>864</v>
      </c>
      <c r="B841">
        <v>226.52214599999999</v>
      </c>
      <c r="C841" s="2">
        <v>1</v>
      </c>
      <c r="D841">
        <v>222.08454</v>
      </c>
      <c r="E841" s="3">
        <v>2</v>
      </c>
      <c r="H841">
        <v>233.68280899999999</v>
      </c>
      <c r="I841" s="4">
        <v>4</v>
      </c>
      <c r="P841">
        <v>3</v>
      </c>
      <c r="Q841" t="str">
        <f>CONCATENATE(C841,E841,G841,I841)</f>
        <v>124</v>
      </c>
    </row>
    <row r="842" spans="1:17" x14ac:dyDescent="0.25">
      <c r="A842">
        <v>865</v>
      </c>
      <c r="B842">
        <v>226.52214599999999</v>
      </c>
      <c r="C842" s="2">
        <v>1</v>
      </c>
      <c r="D842">
        <v>222.08454</v>
      </c>
      <c r="E842" s="3">
        <v>2</v>
      </c>
      <c r="H842">
        <v>233.68280899999999</v>
      </c>
      <c r="I842" s="4">
        <v>4</v>
      </c>
      <c r="P842">
        <v>3</v>
      </c>
      <c r="Q842" t="str">
        <f>CONCATENATE(C842,E842,G842,I842)</f>
        <v>124</v>
      </c>
    </row>
    <row r="843" spans="1:17" x14ac:dyDescent="0.25">
      <c r="A843">
        <v>866</v>
      </c>
      <c r="B843">
        <v>226.55248499999999</v>
      </c>
      <c r="C843" s="2">
        <v>1</v>
      </c>
      <c r="D843">
        <v>222.08454</v>
      </c>
      <c r="E843" s="3">
        <v>2</v>
      </c>
      <c r="H843">
        <v>233.68280899999999</v>
      </c>
      <c r="I843" s="4">
        <v>4</v>
      </c>
      <c r="P843">
        <v>3</v>
      </c>
      <c r="Q843" t="str">
        <f>CONCATENATE(C843,E843,G843,I843)</f>
        <v>124</v>
      </c>
    </row>
    <row r="844" spans="1:17" x14ac:dyDescent="0.25">
      <c r="A844">
        <v>867</v>
      </c>
      <c r="D844">
        <v>222.08454</v>
      </c>
      <c r="E844" s="3">
        <v>2</v>
      </c>
      <c r="H844">
        <v>233.68280899999999</v>
      </c>
      <c r="I844" s="4">
        <v>4</v>
      </c>
      <c r="P844">
        <v>2</v>
      </c>
      <c r="Q844" t="str">
        <f>CONCATENATE(C844,E844,G844,I844)</f>
        <v>24</v>
      </c>
    </row>
    <row r="845" spans="1:17" x14ac:dyDescent="0.25">
      <c r="A845">
        <v>868</v>
      </c>
      <c r="D845">
        <v>222.08454</v>
      </c>
      <c r="E845" s="3">
        <v>2</v>
      </c>
      <c r="H845">
        <v>233.68280899999999</v>
      </c>
      <c r="I845" s="4">
        <v>4</v>
      </c>
      <c r="P845">
        <v>2</v>
      </c>
      <c r="Q845" t="str">
        <f>CONCATENATE(C845,E845,G845,I845)</f>
        <v>24</v>
      </c>
    </row>
    <row r="846" spans="1:17" x14ac:dyDescent="0.25">
      <c r="A846">
        <v>869</v>
      </c>
      <c r="D846">
        <v>222.08454</v>
      </c>
      <c r="E846" s="3">
        <v>2</v>
      </c>
      <c r="H846">
        <v>233.68280899999999</v>
      </c>
      <c r="I846" s="4">
        <v>4</v>
      </c>
      <c r="P846">
        <v>2</v>
      </c>
      <c r="Q846" t="str">
        <f>CONCATENATE(C846,E846,G846,I846)</f>
        <v>24</v>
      </c>
    </row>
    <row r="847" spans="1:17" x14ac:dyDescent="0.25">
      <c r="A847">
        <v>870</v>
      </c>
      <c r="D847">
        <v>222.08454</v>
      </c>
      <c r="E847" s="3">
        <v>2</v>
      </c>
      <c r="H847">
        <v>233.68280899999999</v>
      </c>
      <c r="I847" s="4">
        <v>4</v>
      </c>
      <c r="P847">
        <v>2</v>
      </c>
      <c r="Q847" t="str">
        <f>CONCATENATE(C847,E847,G847,I847)</f>
        <v>24</v>
      </c>
    </row>
    <row r="848" spans="1:17" x14ac:dyDescent="0.25">
      <c r="A848">
        <v>871</v>
      </c>
      <c r="D848">
        <v>222.08454</v>
      </c>
      <c r="E848" s="3">
        <v>2</v>
      </c>
      <c r="H848">
        <v>233.68280899999999</v>
      </c>
      <c r="I848" s="4">
        <v>4</v>
      </c>
      <c r="P848">
        <v>2</v>
      </c>
      <c r="Q848" t="str">
        <f>CONCATENATE(C848,E848,G848,I848)</f>
        <v>24</v>
      </c>
    </row>
    <row r="849" spans="1:17" x14ac:dyDescent="0.25">
      <c r="A849">
        <v>872</v>
      </c>
      <c r="D849">
        <v>222.08454</v>
      </c>
      <c r="E849" s="3">
        <v>2</v>
      </c>
      <c r="H849">
        <v>233.68280899999999</v>
      </c>
      <c r="I849" s="4">
        <v>4</v>
      </c>
      <c r="P849">
        <v>2</v>
      </c>
      <c r="Q849" t="str">
        <f>CONCATENATE(C849,E849,G849,I849)</f>
        <v>24</v>
      </c>
    </row>
    <row r="850" spans="1:17" x14ac:dyDescent="0.25">
      <c r="A850">
        <v>873</v>
      </c>
      <c r="D850">
        <v>222.08454</v>
      </c>
      <c r="E850" s="3">
        <v>2</v>
      </c>
      <c r="H850">
        <v>233.68280899999999</v>
      </c>
      <c r="I850" s="4">
        <v>4</v>
      </c>
      <c r="P850">
        <v>2</v>
      </c>
      <c r="Q850" t="str">
        <f>CONCATENATE(C850,E850,G850,I850)</f>
        <v>24</v>
      </c>
    </row>
    <row r="851" spans="1:17" x14ac:dyDescent="0.25">
      <c r="A851">
        <v>874</v>
      </c>
      <c r="D851">
        <v>222.08454</v>
      </c>
      <c r="E851" s="3">
        <v>2</v>
      </c>
      <c r="H851">
        <v>233.68280899999999</v>
      </c>
      <c r="I851" s="4">
        <v>4</v>
      </c>
      <c r="P851">
        <v>2</v>
      </c>
      <c r="Q851" t="str">
        <f>CONCATENATE(C851,E851,G851,I851)</f>
        <v>24</v>
      </c>
    </row>
    <row r="852" spans="1:17" x14ac:dyDescent="0.25">
      <c r="A852">
        <v>875</v>
      </c>
      <c r="D852">
        <v>222.08454</v>
      </c>
      <c r="E852" s="3">
        <v>2</v>
      </c>
      <c r="H852">
        <v>233.68280899999999</v>
      </c>
      <c r="I852" s="4">
        <v>4</v>
      </c>
      <c r="P852">
        <v>2</v>
      </c>
      <c r="Q852" t="str">
        <f>CONCATENATE(C852,E852,G852,I852)</f>
        <v>24</v>
      </c>
    </row>
    <row r="853" spans="1:17" x14ac:dyDescent="0.25">
      <c r="A853">
        <v>876</v>
      </c>
      <c r="D853">
        <v>222.08454</v>
      </c>
      <c r="E853" s="3">
        <v>2</v>
      </c>
      <c r="H853">
        <v>233.68280899999999</v>
      </c>
      <c r="I853" s="4">
        <v>4</v>
      </c>
      <c r="P853">
        <v>2</v>
      </c>
      <c r="Q853" t="str">
        <f>CONCATENATE(C853,E853,G853,I853)</f>
        <v>24</v>
      </c>
    </row>
    <row r="854" spans="1:17" x14ac:dyDescent="0.25">
      <c r="A854">
        <v>877</v>
      </c>
      <c r="D854">
        <v>222.08454</v>
      </c>
      <c r="E854" s="3">
        <v>2</v>
      </c>
      <c r="H854">
        <v>233.68280899999999</v>
      </c>
      <c r="I854" s="4">
        <v>4</v>
      </c>
      <c r="P854">
        <v>2</v>
      </c>
      <c r="Q854" t="str">
        <f>CONCATENATE(C854,E854,G854,I854)</f>
        <v>24</v>
      </c>
    </row>
    <row r="855" spans="1:17" x14ac:dyDescent="0.25">
      <c r="A855">
        <v>878</v>
      </c>
      <c r="D855">
        <v>222.08454</v>
      </c>
      <c r="E855" s="3">
        <v>2</v>
      </c>
      <c r="H855">
        <v>233.68280899999999</v>
      </c>
      <c r="I855" s="4">
        <v>4</v>
      </c>
      <c r="P855">
        <v>2</v>
      </c>
      <c r="Q855" t="str">
        <f>CONCATENATE(C855,E855,G855,I855)</f>
        <v>24</v>
      </c>
    </row>
    <row r="856" spans="1:17" x14ac:dyDescent="0.25">
      <c r="A856">
        <v>879</v>
      </c>
      <c r="B856">
        <v>217.58786799999999</v>
      </c>
      <c r="C856" s="2">
        <v>1</v>
      </c>
      <c r="D856">
        <v>222.08454</v>
      </c>
      <c r="E856" s="3">
        <v>2</v>
      </c>
      <c r="H856">
        <v>233.68280899999999</v>
      </c>
      <c r="I856" s="4">
        <v>4</v>
      </c>
      <c r="P856">
        <v>3</v>
      </c>
      <c r="Q856" t="str">
        <f>CONCATENATE(C856,E856,G856,I856)</f>
        <v>124</v>
      </c>
    </row>
    <row r="857" spans="1:17" x14ac:dyDescent="0.25">
      <c r="A857">
        <v>880</v>
      </c>
      <c r="B857">
        <v>217.59650600000001</v>
      </c>
      <c r="C857" s="2">
        <v>1</v>
      </c>
      <c r="D857">
        <v>222.08454</v>
      </c>
      <c r="E857" s="3">
        <v>2</v>
      </c>
      <c r="H857">
        <v>233.68280899999999</v>
      </c>
      <c r="I857" s="4">
        <v>4</v>
      </c>
      <c r="P857">
        <v>3</v>
      </c>
      <c r="Q857" t="str">
        <f>CONCATENATE(C857,E857,G857,I857)</f>
        <v>124</v>
      </c>
    </row>
    <row r="858" spans="1:17" x14ac:dyDescent="0.25">
      <c r="A858">
        <v>881</v>
      </c>
      <c r="B858">
        <v>217.59650600000001</v>
      </c>
      <c r="C858" s="2">
        <v>1</v>
      </c>
      <c r="D858">
        <v>222.08454</v>
      </c>
      <c r="E858" s="3">
        <v>2</v>
      </c>
      <c r="H858">
        <v>233.68280899999999</v>
      </c>
      <c r="I858" s="4">
        <v>4</v>
      </c>
      <c r="P858">
        <v>3</v>
      </c>
      <c r="Q858" t="str">
        <f>CONCATENATE(C858,E858,G858,I858)</f>
        <v>124</v>
      </c>
    </row>
    <row r="859" spans="1:17" x14ac:dyDescent="0.25">
      <c r="A859">
        <v>882</v>
      </c>
      <c r="B859">
        <v>217.59650600000001</v>
      </c>
      <c r="C859" s="2">
        <v>1</v>
      </c>
      <c r="D859">
        <v>222.08454</v>
      </c>
      <c r="E859" s="3">
        <v>2</v>
      </c>
      <c r="H859">
        <v>233.68280899999999</v>
      </c>
      <c r="I859" s="4">
        <v>4</v>
      </c>
      <c r="P859">
        <v>3</v>
      </c>
      <c r="Q859" t="str">
        <f>CONCATENATE(C859,E859,G859,I859)</f>
        <v>124</v>
      </c>
    </row>
    <row r="860" spans="1:17" x14ac:dyDescent="0.25">
      <c r="A860">
        <v>883</v>
      </c>
      <c r="B860">
        <v>217.59650600000001</v>
      </c>
      <c r="C860" s="2">
        <v>1</v>
      </c>
      <c r="D860">
        <v>222.08454</v>
      </c>
      <c r="E860" s="3">
        <v>2</v>
      </c>
      <c r="H860">
        <v>233.68280899999999</v>
      </c>
      <c r="I860" s="4">
        <v>4</v>
      </c>
      <c r="P860">
        <v>3</v>
      </c>
      <c r="Q860" t="str">
        <f>CONCATENATE(C860,E860,G860,I860)</f>
        <v>124</v>
      </c>
    </row>
    <row r="861" spans="1:17" x14ac:dyDescent="0.25">
      <c r="A861">
        <v>884</v>
      </c>
      <c r="B861">
        <v>217.59650600000001</v>
      </c>
      <c r="C861" s="2">
        <v>1</v>
      </c>
      <c r="D861">
        <v>222.03895299999999</v>
      </c>
      <c r="E861" s="3">
        <v>2</v>
      </c>
      <c r="H861">
        <v>233.68280899999999</v>
      </c>
      <c r="I861" s="4">
        <v>4</v>
      </c>
      <c r="P861">
        <v>3</v>
      </c>
      <c r="Q861" t="str">
        <f>CONCATENATE(C861,E861,G861,I861)</f>
        <v>124</v>
      </c>
    </row>
    <row r="862" spans="1:17" x14ac:dyDescent="0.25">
      <c r="A862">
        <v>885</v>
      </c>
      <c r="B862">
        <v>217.59650600000001</v>
      </c>
      <c r="C862" s="2">
        <v>1</v>
      </c>
      <c r="D862">
        <v>222.03895299999999</v>
      </c>
      <c r="E862" s="3">
        <v>2</v>
      </c>
      <c r="H862">
        <v>233.68280899999999</v>
      </c>
      <c r="I862" s="4">
        <v>4</v>
      </c>
      <c r="P862">
        <v>3</v>
      </c>
      <c r="Q862" t="str">
        <f>CONCATENATE(C862,E862,G862,I862)</f>
        <v>124</v>
      </c>
    </row>
    <row r="863" spans="1:17" x14ac:dyDescent="0.25">
      <c r="A863">
        <v>886</v>
      </c>
      <c r="B863">
        <v>217.59650600000001</v>
      </c>
      <c r="C863" s="2">
        <v>1</v>
      </c>
      <c r="H863">
        <v>233.68280899999999</v>
      </c>
      <c r="I863" s="4">
        <v>4</v>
      </c>
      <c r="P863">
        <v>2</v>
      </c>
      <c r="Q863" t="str">
        <f>CONCATENATE(C863,E863,G863,I863)</f>
        <v>14</v>
      </c>
    </row>
    <row r="864" spans="1:17" x14ac:dyDescent="0.25">
      <c r="A864">
        <v>887</v>
      </c>
      <c r="B864">
        <v>217.59650600000001</v>
      </c>
      <c r="C864" s="2">
        <v>1</v>
      </c>
      <c r="H864">
        <v>233.68280899999999</v>
      </c>
      <c r="I864" s="4">
        <v>4</v>
      </c>
      <c r="P864">
        <v>2</v>
      </c>
      <c r="Q864" t="str">
        <f>CONCATENATE(C864,E864,G864,I864)</f>
        <v>14</v>
      </c>
    </row>
    <row r="865" spans="1:17" x14ac:dyDescent="0.25">
      <c r="A865">
        <v>888</v>
      </c>
      <c r="B865">
        <v>217.59650600000001</v>
      </c>
      <c r="C865" s="2">
        <v>1</v>
      </c>
      <c r="H865">
        <v>233.68280899999999</v>
      </c>
      <c r="I865" s="4">
        <v>4</v>
      </c>
      <c r="P865">
        <v>2</v>
      </c>
      <c r="Q865" t="str">
        <f>CONCATENATE(C865,E865,G865,I865)</f>
        <v>14</v>
      </c>
    </row>
    <row r="866" spans="1:17" x14ac:dyDescent="0.25">
      <c r="A866">
        <v>889</v>
      </c>
      <c r="B866">
        <v>217.59650600000001</v>
      </c>
      <c r="C866" s="2">
        <v>1</v>
      </c>
      <c r="F866">
        <v>226.839631</v>
      </c>
      <c r="G866" s="5">
        <v>3</v>
      </c>
      <c r="H866">
        <v>233.68280899999999</v>
      </c>
      <c r="I866" s="4">
        <v>4</v>
      </c>
      <c r="P866">
        <v>3</v>
      </c>
      <c r="Q866" t="str">
        <f>CONCATENATE(C866,E866,G866,I866)</f>
        <v>134</v>
      </c>
    </row>
    <row r="867" spans="1:17" x14ac:dyDescent="0.25">
      <c r="A867">
        <v>890</v>
      </c>
      <c r="B867">
        <v>217.59650600000001</v>
      </c>
      <c r="C867" s="2">
        <v>1</v>
      </c>
      <c r="F867">
        <v>226.774271</v>
      </c>
      <c r="G867" s="5">
        <v>3</v>
      </c>
      <c r="H867">
        <v>233.68280899999999</v>
      </c>
      <c r="I867" s="4">
        <v>4</v>
      </c>
      <c r="P867">
        <v>3</v>
      </c>
      <c r="Q867" t="str">
        <f>CONCATENATE(C867,E867,G867,I867)</f>
        <v>134</v>
      </c>
    </row>
    <row r="868" spans="1:17" x14ac:dyDescent="0.25">
      <c r="A868">
        <v>891</v>
      </c>
      <c r="B868">
        <v>217.59650600000001</v>
      </c>
      <c r="C868" s="2">
        <v>1</v>
      </c>
      <c r="F868">
        <v>226.774271</v>
      </c>
      <c r="G868" s="5">
        <v>3</v>
      </c>
      <c r="H868">
        <v>233.68280899999999</v>
      </c>
      <c r="I868" s="4">
        <v>4</v>
      </c>
      <c r="P868">
        <v>3</v>
      </c>
      <c r="Q868" t="str">
        <f>CONCATENATE(C868,E868,G868,I868)</f>
        <v>134</v>
      </c>
    </row>
    <row r="869" spans="1:17" x14ac:dyDescent="0.25">
      <c r="A869">
        <v>892</v>
      </c>
      <c r="B869">
        <v>217.59650600000001</v>
      </c>
      <c r="C869" s="2">
        <v>1</v>
      </c>
      <c r="F869">
        <v>226.774271</v>
      </c>
      <c r="G869" s="5">
        <v>3</v>
      </c>
      <c r="H869">
        <v>233.68280899999999</v>
      </c>
      <c r="I869" s="4">
        <v>4</v>
      </c>
      <c r="P869">
        <v>3</v>
      </c>
      <c r="Q869" t="str">
        <f>CONCATENATE(C869,E869,G869,I869)</f>
        <v>134</v>
      </c>
    </row>
    <row r="870" spans="1:17" x14ac:dyDescent="0.25">
      <c r="A870">
        <v>893</v>
      </c>
      <c r="B870">
        <v>217.59650600000001</v>
      </c>
      <c r="C870" s="2">
        <v>1</v>
      </c>
      <c r="F870">
        <v>226.774271</v>
      </c>
      <c r="G870" s="5">
        <v>3</v>
      </c>
      <c r="H870">
        <v>233.68280899999999</v>
      </c>
      <c r="I870" s="4">
        <v>4</v>
      </c>
      <c r="P870">
        <v>3</v>
      </c>
      <c r="Q870" t="str">
        <f>CONCATENATE(C870,E870,G870,I870)</f>
        <v>134</v>
      </c>
    </row>
    <row r="871" spans="1:17" x14ac:dyDescent="0.25">
      <c r="A871">
        <v>894</v>
      </c>
      <c r="B871">
        <v>217.59650600000001</v>
      </c>
      <c r="C871" s="2">
        <v>1</v>
      </c>
      <c r="F871">
        <v>226.774271</v>
      </c>
      <c r="G871" s="5">
        <v>3</v>
      </c>
      <c r="H871">
        <v>233.68280899999999</v>
      </c>
      <c r="I871" s="4">
        <v>4</v>
      </c>
      <c r="P871">
        <v>3</v>
      </c>
      <c r="Q871" t="str">
        <f>CONCATENATE(C871,E871,G871,I871)</f>
        <v>134</v>
      </c>
    </row>
    <row r="872" spans="1:17" x14ac:dyDescent="0.25">
      <c r="A872">
        <v>895</v>
      </c>
      <c r="B872">
        <v>217.59650600000001</v>
      </c>
      <c r="C872" s="2">
        <v>1</v>
      </c>
      <c r="F872">
        <v>226.774271</v>
      </c>
      <c r="G872" s="5">
        <v>3</v>
      </c>
      <c r="H872">
        <v>233.68280899999999</v>
      </c>
      <c r="I872" s="4">
        <v>4</v>
      </c>
      <c r="P872">
        <v>3</v>
      </c>
      <c r="Q872" t="str">
        <f>CONCATENATE(C872,E872,G872,I872)</f>
        <v>134</v>
      </c>
    </row>
    <row r="873" spans="1:17" x14ac:dyDescent="0.25">
      <c r="A873">
        <v>896</v>
      </c>
      <c r="B873">
        <v>217.59650600000001</v>
      </c>
      <c r="C873" s="2">
        <v>1</v>
      </c>
      <c r="F873">
        <v>226.774271</v>
      </c>
      <c r="G873" s="5">
        <v>3</v>
      </c>
      <c r="H873">
        <v>233.68280899999999</v>
      </c>
      <c r="I873" s="4">
        <v>4</v>
      </c>
      <c r="P873">
        <v>3</v>
      </c>
      <c r="Q873" t="str">
        <f>CONCATENATE(C873,E873,G873,I873)</f>
        <v>134</v>
      </c>
    </row>
    <row r="874" spans="1:17" x14ac:dyDescent="0.25">
      <c r="A874">
        <v>897</v>
      </c>
      <c r="B874">
        <v>217.59650600000001</v>
      </c>
      <c r="C874" s="2">
        <v>1</v>
      </c>
      <c r="F874">
        <v>226.774271</v>
      </c>
      <c r="G874" s="5">
        <v>3</v>
      </c>
      <c r="H874">
        <v>233.68280899999999</v>
      </c>
      <c r="I874" s="4">
        <v>4</v>
      </c>
      <c r="P874">
        <v>3</v>
      </c>
      <c r="Q874" t="str">
        <f>CONCATENATE(C874,E874,G874,I874)</f>
        <v>134</v>
      </c>
    </row>
    <row r="875" spans="1:17" x14ac:dyDescent="0.25">
      <c r="A875">
        <v>898</v>
      </c>
      <c r="B875">
        <v>217.59650600000001</v>
      </c>
      <c r="C875" s="2">
        <v>1</v>
      </c>
      <c r="F875">
        <v>226.774271</v>
      </c>
      <c r="G875" s="5">
        <v>3</v>
      </c>
      <c r="H875">
        <v>233.68280899999999</v>
      </c>
      <c r="I875" s="4">
        <v>4</v>
      </c>
      <c r="P875">
        <v>3</v>
      </c>
      <c r="Q875" t="str">
        <f>CONCATENATE(C875,E875,G875,I875)</f>
        <v>134</v>
      </c>
    </row>
    <row r="876" spans="1:17" x14ac:dyDescent="0.25">
      <c r="A876">
        <v>899</v>
      </c>
      <c r="B876">
        <v>217.59650600000001</v>
      </c>
      <c r="C876" s="2">
        <v>1</v>
      </c>
      <c r="D876">
        <v>213.70430999999999</v>
      </c>
      <c r="E876" s="3">
        <v>2</v>
      </c>
      <c r="F876">
        <v>226.774271</v>
      </c>
      <c r="G876" s="5">
        <v>3</v>
      </c>
      <c r="H876">
        <v>233.68280899999999</v>
      </c>
      <c r="I876" s="4">
        <v>4</v>
      </c>
      <c r="P876">
        <v>4</v>
      </c>
      <c r="Q876" t="str">
        <f>CONCATENATE(C876,E876,G876,I876)</f>
        <v>1234</v>
      </c>
    </row>
    <row r="877" spans="1:17" x14ac:dyDescent="0.25">
      <c r="A877">
        <v>900</v>
      </c>
      <c r="B877">
        <v>217.59650600000001</v>
      </c>
      <c r="C877" s="2">
        <v>1</v>
      </c>
      <c r="D877">
        <v>213.76405</v>
      </c>
      <c r="E877" s="3">
        <v>2</v>
      </c>
      <c r="F877">
        <v>226.774271</v>
      </c>
      <c r="G877" s="5">
        <v>3</v>
      </c>
      <c r="H877">
        <v>233.68280899999999</v>
      </c>
      <c r="I877" s="4">
        <v>4</v>
      </c>
      <c r="P877">
        <v>4</v>
      </c>
      <c r="Q877" t="str">
        <f>CONCATENATE(C877,E877,G877,I877)</f>
        <v>1234</v>
      </c>
    </row>
    <row r="878" spans="1:17" x14ac:dyDescent="0.25">
      <c r="A878">
        <v>901</v>
      </c>
      <c r="B878">
        <v>217.59650600000001</v>
      </c>
      <c r="C878" s="2">
        <v>1</v>
      </c>
      <c r="D878">
        <v>213.76405</v>
      </c>
      <c r="E878" s="3">
        <v>2</v>
      </c>
      <c r="F878">
        <v>226.774271</v>
      </c>
      <c r="G878" s="5">
        <v>3</v>
      </c>
      <c r="H878">
        <v>233.66178600000001</v>
      </c>
      <c r="I878" s="4">
        <v>4</v>
      </c>
      <c r="P878">
        <v>4</v>
      </c>
      <c r="Q878" t="str">
        <f>CONCATENATE(C878,E878,G878,I878)</f>
        <v>1234</v>
      </c>
    </row>
    <row r="879" spans="1:17" x14ac:dyDescent="0.25">
      <c r="A879">
        <v>902</v>
      </c>
      <c r="B879">
        <v>217.59650600000001</v>
      </c>
      <c r="C879" s="2">
        <v>1</v>
      </c>
      <c r="D879">
        <v>213.76405</v>
      </c>
      <c r="E879" s="3">
        <v>2</v>
      </c>
      <c r="F879">
        <v>226.774271</v>
      </c>
      <c r="G879" s="5">
        <v>3</v>
      </c>
      <c r="P879">
        <v>3</v>
      </c>
      <c r="Q879" t="str">
        <f>CONCATENATE(C879,E879,G879,I879)</f>
        <v>123</v>
      </c>
    </row>
    <row r="880" spans="1:17" x14ac:dyDescent="0.25">
      <c r="A880">
        <v>903</v>
      </c>
      <c r="B880">
        <v>217.59650600000001</v>
      </c>
      <c r="C880" s="2">
        <v>1</v>
      </c>
      <c r="D880">
        <v>213.76405</v>
      </c>
      <c r="E880" s="3">
        <v>2</v>
      </c>
      <c r="F880">
        <v>226.774271</v>
      </c>
      <c r="G880" s="5">
        <v>3</v>
      </c>
      <c r="P880">
        <v>3</v>
      </c>
      <c r="Q880" t="str">
        <f>CONCATENATE(C880,E880,G880,I880)</f>
        <v>123</v>
      </c>
    </row>
    <row r="881" spans="1:17" x14ac:dyDescent="0.25">
      <c r="A881">
        <v>904</v>
      </c>
      <c r="B881">
        <v>217.59650600000001</v>
      </c>
      <c r="C881" s="2">
        <v>1</v>
      </c>
      <c r="D881">
        <v>213.76405</v>
      </c>
      <c r="E881" s="3">
        <v>2</v>
      </c>
      <c r="F881">
        <v>226.774271</v>
      </c>
      <c r="G881" s="5">
        <v>3</v>
      </c>
      <c r="P881">
        <v>3</v>
      </c>
      <c r="Q881" t="str">
        <f>CONCATENATE(C881,E881,G881,I881)</f>
        <v>123</v>
      </c>
    </row>
    <row r="882" spans="1:17" x14ac:dyDescent="0.25">
      <c r="A882">
        <v>905</v>
      </c>
      <c r="B882">
        <v>217.59650600000001</v>
      </c>
      <c r="C882" s="2">
        <v>1</v>
      </c>
      <c r="D882">
        <v>213.76405</v>
      </c>
      <c r="E882" s="3">
        <v>2</v>
      </c>
      <c r="F882">
        <v>226.774271</v>
      </c>
      <c r="G882" s="5">
        <v>3</v>
      </c>
      <c r="P882">
        <v>3</v>
      </c>
      <c r="Q882" t="str">
        <f>CONCATENATE(C882,E882,G882,I882)</f>
        <v>123</v>
      </c>
    </row>
    <row r="883" spans="1:17" x14ac:dyDescent="0.25">
      <c r="A883">
        <v>906</v>
      </c>
      <c r="B883">
        <v>217.59650600000001</v>
      </c>
      <c r="C883" s="2">
        <v>1</v>
      </c>
      <c r="D883">
        <v>213.76405</v>
      </c>
      <c r="E883" s="3">
        <v>2</v>
      </c>
      <c r="F883">
        <v>226.774271</v>
      </c>
      <c r="G883" s="5">
        <v>3</v>
      </c>
      <c r="P883">
        <v>3</v>
      </c>
      <c r="Q883" t="str">
        <f>CONCATENATE(C883,E883,G883,I883)</f>
        <v>123</v>
      </c>
    </row>
    <row r="884" spans="1:17" x14ac:dyDescent="0.25">
      <c r="A884">
        <v>907</v>
      </c>
      <c r="B884">
        <v>217.59650600000001</v>
      </c>
      <c r="C884" s="2">
        <v>1</v>
      </c>
      <c r="D884">
        <v>213.76405</v>
      </c>
      <c r="E884" s="3">
        <v>2</v>
      </c>
      <c r="F884">
        <v>226.774271</v>
      </c>
      <c r="G884" s="5">
        <v>3</v>
      </c>
      <c r="P884">
        <v>3</v>
      </c>
      <c r="Q884" t="str">
        <f>CONCATENATE(C884,E884,G884,I884)</f>
        <v>123</v>
      </c>
    </row>
    <row r="885" spans="1:17" x14ac:dyDescent="0.25">
      <c r="A885">
        <v>908</v>
      </c>
      <c r="B885">
        <v>217.58786799999999</v>
      </c>
      <c r="C885" s="2">
        <v>1</v>
      </c>
      <c r="D885">
        <v>213.76405</v>
      </c>
      <c r="E885" s="3">
        <v>2</v>
      </c>
      <c r="F885">
        <v>226.774271</v>
      </c>
      <c r="G885" s="5">
        <v>3</v>
      </c>
      <c r="P885">
        <v>3</v>
      </c>
      <c r="Q885" t="str">
        <f>CONCATENATE(C885,E885,G885,I885)</f>
        <v>123</v>
      </c>
    </row>
    <row r="886" spans="1:17" x14ac:dyDescent="0.25">
      <c r="A886">
        <v>909</v>
      </c>
      <c r="D886">
        <v>213.76405</v>
      </c>
      <c r="E886" s="3">
        <v>2</v>
      </c>
      <c r="F886">
        <v>226.774271</v>
      </c>
      <c r="G886" s="5">
        <v>3</v>
      </c>
      <c r="P886">
        <v>2</v>
      </c>
      <c r="Q886" t="str">
        <f>CONCATENATE(C886,E886,G886,I886)</f>
        <v>23</v>
      </c>
    </row>
    <row r="887" spans="1:17" x14ac:dyDescent="0.25">
      <c r="A887">
        <v>910</v>
      </c>
      <c r="D887">
        <v>213.76405</v>
      </c>
      <c r="E887" s="3">
        <v>2</v>
      </c>
      <c r="F887">
        <v>226.774271</v>
      </c>
      <c r="G887" s="5">
        <v>3</v>
      </c>
      <c r="P887">
        <v>2</v>
      </c>
      <c r="Q887" t="str">
        <f>CONCATENATE(C887,E887,G887,I887)</f>
        <v>23</v>
      </c>
    </row>
    <row r="888" spans="1:17" x14ac:dyDescent="0.25">
      <c r="A888">
        <v>911</v>
      </c>
      <c r="D888">
        <v>213.76405</v>
      </c>
      <c r="E888" s="3">
        <v>2</v>
      </c>
      <c r="F888">
        <v>226.774271</v>
      </c>
      <c r="G888" s="5">
        <v>3</v>
      </c>
      <c r="P888">
        <v>2</v>
      </c>
      <c r="Q888" t="str">
        <f>CONCATENATE(C888,E888,G888,I888)</f>
        <v>23</v>
      </c>
    </row>
    <row r="889" spans="1:17" x14ac:dyDescent="0.25">
      <c r="A889">
        <v>912</v>
      </c>
      <c r="D889">
        <v>213.76405</v>
      </c>
      <c r="E889" s="3">
        <v>2</v>
      </c>
      <c r="F889">
        <v>226.774271</v>
      </c>
      <c r="G889" s="5">
        <v>3</v>
      </c>
      <c r="P889">
        <v>2</v>
      </c>
      <c r="Q889" t="str">
        <f>CONCATENATE(C889,E889,G889,I889)</f>
        <v>23</v>
      </c>
    </row>
    <row r="890" spans="1:17" x14ac:dyDescent="0.25">
      <c r="A890">
        <v>913</v>
      </c>
      <c r="D890">
        <v>213.76405</v>
      </c>
      <c r="E890" s="3">
        <v>2</v>
      </c>
      <c r="F890">
        <v>226.774271</v>
      </c>
      <c r="G890" s="5">
        <v>3</v>
      </c>
      <c r="P890">
        <v>2</v>
      </c>
      <c r="Q890" t="str">
        <f>CONCATENATE(C890,E890,G890,I890)</f>
        <v>23</v>
      </c>
    </row>
    <row r="891" spans="1:17" x14ac:dyDescent="0.25">
      <c r="A891">
        <v>914</v>
      </c>
      <c r="D891">
        <v>213.76405</v>
      </c>
      <c r="E891" s="3">
        <v>2</v>
      </c>
      <c r="F891">
        <v>226.774271</v>
      </c>
      <c r="G891" s="5">
        <v>3</v>
      </c>
      <c r="P891">
        <v>2</v>
      </c>
      <c r="Q891" t="str">
        <f>CONCATENATE(C891,E891,G891,I891)</f>
        <v>23</v>
      </c>
    </row>
    <row r="892" spans="1:17" x14ac:dyDescent="0.25">
      <c r="A892">
        <v>915</v>
      </c>
      <c r="D892">
        <v>213.76405</v>
      </c>
      <c r="E892" s="3">
        <v>2</v>
      </c>
      <c r="F892">
        <v>226.774271</v>
      </c>
      <c r="G892" s="5">
        <v>3</v>
      </c>
      <c r="P892">
        <v>2</v>
      </c>
      <c r="Q892" t="str">
        <f>CONCATENATE(C892,E892,G892,I892)</f>
        <v>23</v>
      </c>
    </row>
    <row r="893" spans="1:17" x14ac:dyDescent="0.25">
      <c r="A893">
        <v>916</v>
      </c>
      <c r="D893">
        <v>213.76405</v>
      </c>
      <c r="E893" s="3">
        <v>2</v>
      </c>
      <c r="F893">
        <v>226.774271</v>
      </c>
      <c r="G893" s="5">
        <v>3</v>
      </c>
      <c r="P893">
        <v>2</v>
      </c>
      <c r="Q893" t="str">
        <f>CONCATENATE(C893,E893,G893,I893)</f>
        <v>23</v>
      </c>
    </row>
    <row r="894" spans="1:17" x14ac:dyDescent="0.25">
      <c r="A894">
        <v>917</v>
      </c>
      <c r="D894">
        <v>213.76405</v>
      </c>
      <c r="E894" s="3">
        <v>2</v>
      </c>
      <c r="F894">
        <v>226.774271</v>
      </c>
      <c r="G894" s="5">
        <v>3</v>
      </c>
      <c r="P894">
        <v>2</v>
      </c>
      <c r="Q894" t="str">
        <f>CONCATENATE(C894,E894,G894,I894)</f>
        <v>23</v>
      </c>
    </row>
    <row r="895" spans="1:17" x14ac:dyDescent="0.25">
      <c r="A895">
        <v>918</v>
      </c>
      <c r="B895">
        <v>209.15103400000001</v>
      </c>
      <c r="C895" s="2">
        <v>1</v>
      </c>
      <c r="D895">
        <v>213.76405</v>
      </c>
      <c r="E895" s="3">
        <v>2</v>
      </c>
      <c r="F895">
        <v>226.774271</v>
      </c>
      <c r="G895" s="5">
        <v>3</v>
      </c>
      <c r="P895">
        <v>3</v>
      </c>
      <c r="Q895" t="str">
        <f>CONCATENATE(C895,E895,G895,I895)</f>
        <v>123</v>
      </c>
    </row>
    <row r="896" spans="1:17" x14ac:dyDescent="0.25">
      <c r="A896">
        <v>919</v>
      </c>
      <c r="B896">
        <v>209.13563099999999</v>
      </c>
      <c r="C896" s="2">
        <v>1</v>
      </c>
      <c r="D896">
        <v>213.76405</v>
      </c>
      <c r="E896" s="3">
        <v>2</v>
      </c>
      <c r="F896">
        <v>226.774271</v>
      </c>
      <c r="G896" s="5">
        <v>3</v>
      </c>
      <c r="P896">
        <v>3</v>
      </c>
      <c r="Q896" t="str">
        <f>CONCATENATE(C896,E896,G896,I896)</f>
        <v>123</v>
      </c>
    </row>
    <row r="897" spans="1:17" x14ac:dyDescent="0.25">
      <c r="A897">
        <v>920</v>
      </c>
      <c r="B897">
        <v>209.13563099999999</v>
      </c>
      <c r="C897" s="2">
        <v>1</v>
      </c>
      <c r="D897">
        <v>213.76405</v>
      </c>
      <c r="E897" s="3">
        <v>2</v>
      </c>
      <c r="F897">
        <v>226.774271</v>
      </c>
      <c r="G897" s="5">
        <v>3</v>
      </c>
      <c r="P897">
        <v>3</v>
      </c>
      <c r="Q897" t="str">
        <f>CONCATENATE(C897,E897,G897,I897)</f>
        <v>123</v>
      </c>
    </row>
    <row r="898" spans="1:17" x14ac:dyDescent="0.25">
      <c r="A898">
        <v>921</v>
      </c>
      <c r="B898">
        <v>209.13563099999999</v>
      </c>
      <c r="C898" s="2">
        <v>1</v>
      </c>
      <c r="D898">
        <v>213.76405</v>
      </c>
      <c r="E898" s="3">
        <v>2</v>
      </c>
      <c r="F898">
        <v>226.774271</v>
      </c>
      <c r="G898" s="5">
        <v>3</v>
      </c>
      <c r="H898">
        <v>220.84379300000001</v>
      </c>
      <c r="I898" s="4">
        <v>4</v>
      </c>
      <c r="P898">
        <v>4</v>
      </c>
      <c r="Q898" t="str">
        <f>CONCATENATE(C898,E898,G898,I898)</f>
        <v>1234</v>
      </c>
    </row>
    <row r="899" spans="1:17" x14ac:dyDescent="0.25">
      <c r="A899">
        <v>922</v>
      </c>
      <c r="B899">
        <v>209.13563099999999</v>
      </c>
      <c r="C899" s="2">
        <v>1</v>
      </c>
      <c r="D899">
        <v>213.76405</v>
      </c>
      <c r="E899" s="3">
        <v>2</v>
      </c>
      <c r="F899">
        <v>226.774271</v>
      </c>
      <c r="G899" s="5">
        <v>3</v>
      </c>
      <c r="H899">
        <v>220.87428700000001</v>
      </c>
      <c r="I899" s="4">
        <v>4</v>
      </c>
      <c r="P899">
        <v>4</v>
      </c>
      <c r="Q899" t="str">
        <f>CONCATENATE(C899,E899,G899,I899)</f>
        <v>1234</v>
      </c>
    </row>
    <row r="900" spans="1:17" x14ac:dyDescent="0.25">
      <c r="A900">
        <v>923</v>
      </c>
      <c r="B900">
        <v>209.13563099999999</v>
      </c>
      <c r="C900" s="2">
        <v>1</v>
      </c>
      <c r="D900">
        <v>213.76405</v>
      </c>
      <c r="E900" s="3">
        <v>2</v>
      </c>
      <c r="F900">
        <v>226.774271</v>
      </c>
      <c r="G900" s="5">
        <v>3</v>
      </c>
      <c r="H900">
        <v>220.87428700000001</v>
      </c>
      <c r="I900" s="4">
        <v>4</v>
      </c>
      <c r="P900">
        <v>4</v>
      </c>
      <c r="Q900" t="str">
        <f>CONCATENATE(C900,E900,G900,I900)</f>
        <v>1234</v>
      </c>
    </row>
    <row r="901" spans="1:17" x14ac:dyDescent="0.25">
      <c r="A901">
        <v>924</v>
      </c>
      <c r="B901">
        <v>209.13563099999999</v>
      </c>
      <c r="C901" s="2">
        <v>1</v>
      </c>
      <c r="D901">
        <v>213.76405</v>
      </c>
      <c r="E901" s="3">
        <v>2</v>
      </c>
      <c r="F901">
        <v>226.774271</v>
      </c>
      <c r="G901" s="5">
        <v>3</v>
      </c>
      <c r="H901">
        <v>220.87428700000001</v>
      </c>
      <c r="I901" s="4">
        <v>4</v>
      </c>
      <c r="P901">
        <v>4</v>
      </c>
      <c r="Q901" t="str">
        <f>CONCATENATE(C901,E901,G901,I901)</f>
        <v>1234</v>
      </c>
    </row>
    <row r="902" spans="1:17" x14ac:dyDescent="0.25">
      <c r="A902">
        <v>925</v>
      </c>
      <c r="B902">
        <v>209.13563099999999</v>
      </c>
      <c r="C902" s="2">
        <v>1</v>
      </c>
      <c r="D902">
        <v>213.76405</v>
      </c>
      <c r="E902" s="3">
        <v>2</v>
      </c>
      <c r="F902">
        <v>226.774271</v>
      </c>
      <c r="G902" s="5">
        <v>3</v>
      </c>
      <c r="H902">
        <v>220.87428700000001</v>
      </c>
      <c r="I902" s="4">
        <v>4</v>
      </c>
      <c r="P902">
        <v>4</v>
      </c>
      <c r="Q902" t="str">
        <f>CONCATENATE(C902,E902,G902,I902)</f>
        <v>1234</v>
      </c>
    </row>
    <row r="903" spans="1:17" x14ac:dyDescent="0.25">
      <c r="A903">
        <v>926</v>
      </c>
      <c r="B903">
        <v>209.13563099999999</v>
      </c>
      <c r="C903" s="2">
        <v>1</v>
      </c>
      <c r="D903">
        <v>213.76405</v>
      </c>
      <c r="E903" s="3">
        <v>2</v>
      </c>
      <c r="F903">
        <v>226.774271</v>
      </c>
      <c r="G903" s="5">
        <v>3</v>
      </c>
      <c r="H903">
        <v>220.87428700000001</v>
      </c>
      <c r="I903" s="4">
        <v>4</v>
      </c>
      <c r="P903">
        <v>4</v>
      </c>
      <c r="Q903" t="str">
        <f>CONCATENATE(C903,E903,G903,I903)</f>
        <v>1234</v>
      </c>
    </row>
    <row r="904" spans="1:17" x14ac:dyDescent="0.25">
      <c r="A904">
        <v>927</v>
      </c>
      <c r="B904">
        <v>209.13563099999999</v>
      </c>
      <c r="C904" s="2">
        <v>1</v>
      </c>
      <c r="D904">
        <v>213.70430999999999</v>
      </c>
      <c r="E904" s="3">
        <v>2</v>
      </c>
      <c r="F904">
        <v>226.774271</v>
      </c>
      <c r="G904" s="5">
        <v>3</v>
      </c>
      <c r="H904">
        <v>220.87428700000001</v>
      </c>
      <c r="I904" s="4">
        <v>4</v>
      </c>
      <c r="P904">
        <v>4</v>
      </c>
      <c r="Q904" t="str">
        <f>CONCATENATE(C904,E904,G904,I904)</f>
        <v>1234</v>
      </c>
    </row>
    <row r="905" spans="1:17" x14ac:dyDescent="0.25">
      <c r="A905">
        <v>928</v>
      </c>
      <c r="B905">
        <v>209.13563099999999</v>
      </c>
      <c r="C905" s="2">
        <v>1</v>
      </c>
      <c r="D905">
        <v>213.70430999999999</v>
      </c>
      <c r="E905" s="3">
        <v>2</v>
      </c>
      <c r="F905">
        <v>226.839631</v>
      </c>
      <c r="G905" s="5">
        <v>3</v>
      </c>
      <c r="H905">
        <v>220.87428700000001</v>
      </c>
      <c r="I905" s="4">
        <v>4</v>
      </c>
      <c r="P905">
        <v>4</v>
      </c>
      <c r="Q905" t="str">
        <f>CONCATENATE(C905,E905,G905,I905)</f>
        <v>1234</v>
      </c>
    </row>
    <row r="906" spans="1:17" x14ac:dyDescent="0.25">
      <c r="A906">
        <v>929</v>
      </c>
      <c r="B906">
        <v>209.13563099999999</v>
      </c>
      <c r="C906" s="2">
        <v>1</v>
      </c>
      <c r="F906">
        <v>226.839631</v>
      </c>
      <c r="G906" s="5">
        <v>3</v>
      </c>
      <c r="H906">
        <v>220.87428700000001</v>
      </c>
      <c r="I906" s="4">
        <v>4</v>
      </c>
      <c r="P906">
        <v>3</v>
      </c>
      <c r="Q906" t="str">
        <f>CONCATENATE(C906,E906,G906,I906)</f>
        <v>134</v>
      </c>
    </row>
    <row r="907" spans="1:17" x14ac:dyDescent="0.25">
      <c r="A907">
        <v>930</v>
      </c>
      <c r="B907">
        <v>209.13563099999999</v>
      </c>
      <c r="C907" s="2">
        <v>1</v>
      </c>
      <c r="H907">
        <v>220.87428700000001</v>
      </c>
      <c r="I907" s="4">
        <v>4</v>
      </c>
      <c r="P907">
        <v>2</v>
      </c>
      <c r="Q907" t="str">
        <f>CONCATENATE(C907,E907,G907,I907)</f>
        <v>14</v>
      </c>
    </row>
    <row r="908" spans="1:17" x14ac:dyDescent="0.25">
      <c r="A908">
        <v>931</v>
      </c>
      <c r="B908">
        <v>209.13563099999999</v>
      </c>
      <c r="C908" s="2">
        <v>1</v>
      </c>
      <c r="H908">
        <v>220.87428700000001</v>
      </c>
      <c r="I908" s="4">
        <v>4</v>
      </c>
      <c r="P908">
        <v>2</v>
      </c>
      <c r="Q908" t="str">
        <f>CONCATENATE(C908,E908,G908,I908)</f>
        <v>14</v>
      </c>
    </row>
    <row r="909" spans="1:17" x14ac:dyDescent="0.25">
      <c r="A909">
        <v>932</v>
      </c>
      <c r="B909">
        <v>209.13563099999999</v>
      </c>
      <c r="C909" s="2">
        <v>1</v>
      </c>
      <c r="H909">
        <v>220.87428700000001</v>
      </c>
      <c r="I909" s="4">
        <v>4</v>
      </c>
      <c r="P909">
        <v>2</v>
      </c>
      <c r="Q909" t="str">
        <f>CONCATENATE(C909,E909,G909,I909)</f>
        <v>14</v>
      </c>
    </row>
    <row r="910" spans="1:17" x14ac:dyDescent="0.25">
      <c r="A910">
        <v>933</v>
      </c>
      <c r="B910">
        <v>209.13563099999999</v>
      </c>
      <c r="C910" s="2">
        <v>1</v>
      </c>
      <c r="H910">
        <v>220.87428700000001</v>
      </c>
      <c r="I910" s="4">
        <v>4</v>
      </c>
      <c r="P910">
        <v>2</v>
      </c>
      <c r="Q910" t="str">
        <f>CONCATENATE(C910,E910,G910,I910)</f>
        <v>14</v>
      </c>
    </row>
    <row r="911" spans="1:17" x14ac:dyDescent="0.25">
      <c r="A911">
        <v>934</v>
      </c>
      <c r="B911">
        <v>209.13563099999999</v>
      </c>
      <c r="C911" s="2">
        <v>1</v>
      </c>
      <c r="H911">
        <v>220.87428700000001</v>
      </c>
      <c r="I911" s="4">
        <v>4</v>
      </c>
      <c r="P911">
        <v>2</v>
      </c>
      <c r="Q911" t="str">
        <f>CONCATENATE(C911,E911,G911,I911)</f>
        <v>14</v>
      </c>
    </row>
    <row r="912" spans="1:17" x14ac:dyDescent="0.25">
      <c r="A912">
        <v>935</v>
      </c>
      <c r="B912">
        <v>209.13563099999999</v>
      </c>
      <c r="C912" s="2">
        <v>1</v>
      </c>
      <c r="H912">
        <v>220.87428700000001</v>
      </c>
      <c r="I912" s="4">
        <v>4</v>
      </c>
      <c r="P912">
        <v>2</v>
      </c>
      <c r="Q912" t="str">
        <f>CONCATENATE(C912,E912,G912,I912)</f>
        <v>14</v>
      </c>
    </row>
    <row r="913" spans="1:17" x14ac:dyDescent="0.25">
      <c r="A913">
        <v>936</v>
      </c>
      <c r="B913">
        <v>209.13563099999999</v>
      </c>
      <c r="C913" s="2">
        <v>1</v>
      </c>
      <c r="H913">
        <v>220.87428700000001</v>
      </c>
      <c r="I913" s="4">
        <v>4</v>
      </c>
      <c r="P913">
        <v>2</v>
      </c>
      <c r="Q913" t="str">
        <f>CONCATENATE(C913,E913,G913,I913)</f>
        <v>14</v>
      </c>
    </row>
    <row r="914" spans="1:17" x14ac:dyDescent="0.25">
      <c r="A914">
        <v>937</v>
      </c>
      <c r="B914">
        <v>209.13563099999999</v>
      </c>
      <c r="C914" s="2">
        <v>1</v>
      </c>
      <c r="H914">
        <v>220.87428700000001</v>
      </c>
      <c r="I914" s="4">
        <v>4</v>
      </c>
      <c r="P914">
        <v>2</v>
      </c>
      <c r="Q914" t="str">
        <f>CONCATENATE(C914,E914,G914,I914)</f>
        <v>14</v>
      </c>
    </row>
    <row r="915" spans="1:17" x14ac:dyDescent="0.25">
      <c r="A915">
        <v>938</v>
      </c>
      <c r="B915">
        <v>209.13563099999999</v>
      </c>
      <c r="C915" s="2">
        <v>1</v>
      </c>
      <c r="H915">
        <v>220.87428700000001</v>
      </c>
      <c r="I915" s="4">
        <v>4</v>
      </c>
      <c r="P915">
        <v>2</v>
      </c>
      <c r="Q915" t="str">
        <f>CONCATENATE(C915,E915,G915,I915)</f>
        <v>14</v>
      </c>
    </row>
    <row r="916" spans="1:17" x14ac:dyDescent="0.25">
      <c r="A916">
        <v>939</v>
      </c>
      <c r="B916">
        <v>209.13563099999999</v>
      </c>
      <c r="C916" s="2">
        <v>1</v>
      </c>
      <c r="H916">
        <v>220.87428700000001</v>
      </c>
      <c r="I916" s="4">
        <v>4</v>
      </c>
      <c r="P916">
        <v>2</v>
      </c>
      <c r="Q916" t="str">
        <f>CONCATENATE(C916,E916,G916,I916)</f>
        <v>14</v>
      </c>
    </row>
    <row r="917" spans="1:17" x14ac:dyDescent="0.25">
      <c r="A917">
        <v>940</v>
      </c>
      <c r="B917">
        <v>209.13563099999999</v>
      </c>
      <c r="C917" s="2">
        <v>1</v>
      </c>
      <c r="H917">
        <v>220.87428700000001</v>
      </c>
      <c r="I917" s="4">
        <v>4</v>
      </c>
      <c r="P917">
        <v>2</v>
      </c>
      <c r="Q917" t="str">
        <f>CONCATENATE(C917,E917,G917,I917)</f>
        <v>14</v>
      </c>
    </row>
    <row r="918" spans="1:17" x14ac:dyDescent="0.25">
      <c r="A918">
        <v>941</v>
      </c>
      <c r="B918">
        <v>209.13563099999999</v>
      </c>
      <c r="C918" s="2">
        <v>1</v>
      </c>
      <c r="H918">
        <v>220.87428700000001</v>
      </c>
      <c r="I918" s="4">
        <v>4</v>
      </c>
      <c r="P918">
        <v>2</v>
      </c>
      <c r="Q918" t="str">
        <f>CONCATENATE(C918,E918,G918,I918)</f>
        <v>14</v>
      </c>
    </row>
    <row r="919" spans="1:17" x14ac:dyDescent="0.25">
      <c r="A919">
        <v>942</v>
      </c>
      <c r="B919">
        <v>209.13563099999999</v>
      </c>
      <c r="C919" s="2">
        <v>1</v>
      </c>
      <c r="H919">
        <v>220.87428700000001</v>
      </c>
      <c r="I919" s="4">
        <v>4</v>
      </c>
      <c r="P919">
        <v>2</v>
      </c>
      <c r="Q919" t="str">
        <f>CONCATENATE(C919,E919,G919,I919)</f>
        <v>14</v>
      </c>
    </row>
    <row r="920" spans="1:17" x14ac:dyDescent="0.25">
      <c r="A920">
        <v>943</v>
      </c>
      <c r="B920">
        <v>209.13563099999999</v>
      </c>
      <c r="C920" s="2">
        <v>1</v>
      </c>
      <c r="D920">
        <v>202.572631</v>
      </c>
      <c r="E920" s="3">
        <v>2</v>
      </c>
      <c r="H920">
        <v>220.87428700000001</v>
      </c>
      <c r="I920" s="4">
        <v>4</v>
      </c>
      <c r="P920">
        <v>3</v>
      </c>
      <c r="Q920" t="str">
        <f>CONCATENATE(C920,E920,G920,I920)</f>
        <v>124</v>
      </c>
    </row>
    <row r="921" spans="1:17" x14ac:dyDescent="0.25">
      <c r="A921">
        <v>944</v>
      </c>
      <c r="B921">
        <v>209.13563099999999</v>
      </c>
      <c r="C921" s="2">
        <v>1</v>
      </c>
      <c r="D921">
        <v>202.626723</v>
      </c>
      <c r="E921" s="3">
        <v>2</v>
      </c>
      <c r="H921">
        <v>220.87428700000001</v>
      </c>
      <c r="I921" s="4">
        <v>4</v>
      </c>
      <c r="P921">
        <v>3</v>
      </c>
      <c r="Q921" t="str">
        <f>CONCATENATE(C921,E921,G921,I921)</f>
        <v>124</v>
      </c>
    </row>
    <row r="922" spans="1:17" x14ac:dyDescent="0.25">
      <c r="A922">
        <v>945</v>
      </c>
      <c r="B922">
        <v>209.15103400000001</v>
      </c>
      <c r="C922" s="2">
        <v>1</v>
      </c>
      <c r="D922">
        <v>202.626723</v>
      </c>
      <c r="E922" s="3">
        <v>2</v>
      </c>
      <c r="H922">
        <v>220.87428700000001</v>
      </c>
      <c r="I922" s="4">
        <v>4</v>
      </c>
      <c r="P922">
        <v>3</v>
      </c>
      <c r="Q922" t="str">
        <f>CONCATENATE(C922,E922,G922,I922)</f>
        <v>124</v>
      </c>
    </row>
    <row r="923" spans="1:17" x14ac:dyDescent="0.25">
      <c r="A923">
        <v>946</v>
      </c>
      <c r="D923">
        <v>202.626723</v>
      </c>
      <c r="E923" s="3">
        <v>2</v>
      </c>
      <c r="H923">
        <v>220.87428700000001</v>
      </c>
      <c r="I923" s="4">
        <v>4</v>
      </c>
      <c r="P923">
        <v>2</v>
      </c>
      <c r="Q923" t="str">
        <f>CONCATENATE(C923,E923,G923,I923)</f>
        <v>24</v>
      </c>
    </row>
    <row r="924" spans="1:17" x14ac:dyDescent="0.25">
      <c r="A924">
        <v>947</v>
      </c>
      <c r="D924">
        <v>202.626723</v>
      </c>
      <c r="E924" s="3">
        <v>2</v>
      </c>
      <c r="F924">
        <v>213.92521199999999</v>
      </c>
      <c r="G924" s="5">
        <v>3</v>
      </c>
      <c r="H924">
        <v>220.87428700000001</v>
      </c>
      <c r="I924" s="4">
        <v>4</v>
      </c>
      <c r="P924">
        <v>3</v>
      </c>
      <c r="Q924" t="str">
        <f>CONCATENATE(C924,E924,G924,I924)</f>
        <v>234</v>
      </c>
    </row>
    <row r="925" spans="1:17" x14ac:dyDescent="0.25">
      <c r="A925">
        <v>948</v>
      </c>
      <c r="D925">
        <v>202.626723</v>
      </c>
      <c r="E925" s="3">
        <v>2</v>
      </c>
      <c r="F925">
        <v>213.915325</v>
      </c>
      <c r="G925" s="5">
        <v>3</v>
      </c>
      <c r="H925">
        <v>220.84379300000001</v>
      </c>
      <c r="I925" s="4">
        <v>4</v>
      </c>
      <c r="P925">
        <v>3</v>
      </c>
      <c r="Q925" t="str">
        <f>CONCATENATE(C925,E925,G925,I925)</f>
        <v>234</v>
      </c>
    </row>
    <row r="926" spans="1:17" x14ac:dyDescent="0.25">
      <c r="A926">
        <v>949</v>
      </c>
      <c r="D926">
        <v>202.626723</v>
      </c>
      <c r="E926" s="3">
        <v>2</v>
      </c>
      <c r="F926">
        <v>213.915325</v>
      </c>
      <c r="G926" s="5">
        <v>3</v>
      </c>
      <c r="P926">
        <v>2</v>
      </c>
      <c r="Q926" t="str">
        <f>CONCATENATE(C926,E926,G926,I926)</f>
        <v>23</v>
      </c>
    </row>
    <row r="927" spans="1:17" x14ac:dyDescent="0.25">
      <c r="A927">
        <v>950</v>
      </c>
      <c r="D927">
        <v>202.626723</v>
      </c>
      <c r="E927" s="3">
        <v>2</v>
      </c>
      <c r="F927">
        <v>213.915325</v>
      </c>
      <c r="G927" s="5">
        <v>3</v>
      </c>
      <c r="P927">
        <v>2</v>
      </c>
      <c r="Q927" t="str">
        <f>CONCATENATE(C927,E927,G927,I927)</f>
        <v>23</v>
      </c>
    </row>
    <row r="928" spans="1:17" x14ac:dyDescent="0.25">
      <c r="A928">
        <v>951</v>
      </c>
      <c r="D928">
        <v>202.626723</v>
      </c>
      <c r="E928" s="3">
        <v>2</v>
      </c>
      <c r="F928">
        <v>213.915325</v>
      </c>
      <c r="G928" s="5">
        <v>3</v>
      </c>
      <c r="P928">
        <v>2</v>
      </c>
      <c r="Q928" t="str">
        <f>CONCATENATE(C928,E928,G928,I928)</f>
        <v>23</v>
      </c>
    </row>
    <row r="929" spans="1:17" x14ac:dyDescent="0.25">
      <c r="A929">
        <v>952</v>
      </c>
      <c r="D929">
        <v>202.626723</v>
      </c>
      <c r="E929" s="3">
        <v>2</v>
      </c>
      <c r="F929">
        <v>213.915325</v>
      </c>
      <c r="G929" s="5">
        <v>3</v>
      </c>
      <c r="P929">
        <v>2</v>
      </c>
      <c r="Q929" t="str">
        <f>CONCATENATE(C929,E929,G929,I929)</f>
        <v>23</v>
      </c>
    </row>
    <row r="930" spans="1:17" x14ac:dyDescent="0.25">
      <c r="A930">
        <v>953</v>
      </c>
      <c r="D930">
        <v>202.626723</v>
      </c>
      <c r="E930" s="3">
        <v>2</v>
      </c>
      <c r="F930">
        <v>213.915325</v>
      </c>
      <c r="G930" s="5">
        <v>3</v>
      </c>
      <c r="P930">
        <v>2</v>
      </c>
      <c r="Q930" t="str">
        <f>CONCATENATE(C930,E930,G930,I930)</f>
        <v>23</v>
      </c>
    </row>
    <row r="931" spans="1:17" x14ac:dyDescent="0.25">
      <c r="A931">
        <v>954</v>
      </c>
      <c r="D931">
        <v>202.626723</v>
      </c>
      <c r="E931" s="3">
        <v>2</v>
      </c>
      <c r="F931">
        <v>213.915325</v>
      </c>
      <c r="G931" s="5">
        <v>3</v>
      </c>
      <c r="P931">
        <v>2</v>
      </c>
      <c r="Q931" t="str">
        <f>CONCATENATE(C931,E931,G931,I931)</f>
        <v>23</v>
      </c>
    </row>
    <row r="932" spans="1:17" x14ac:dyDescent="0.25">
      <c r="A932">
        <v>955</v>
      </c>
      <c r="D932">
        <v>202.626723</v>
      </c>
      <c r="E932" s="3">
        <v>2</v>
      </c>
      <c r="F932">
        <v>213.915325</v>
      </c>
      <c r="G932" s="5">
        <v>3</v>
      </c>
      <c r="P932">
        <v>2</v>
      </c>
      <c r="Q932" t="str">
        <f>CONCATENATE(C932,E932,G932,I932)</f>
        <v>23</v>
      </c>
    </row>
    <row r="933" spans="1:17" x14ac:dyDescent="0.25">
      <c r="A933">
        <v>956</v>
      </c>
      <c r="D933">
        <v>202.626723</v>
      </c>
      <c r="E933" s="3">
        <v>2</v>
      </c>
      <c r="F933">
        <v>213.915325</v>
      </c>
      <c r="G933" s="5">
        <v>3</v>
      </c>
      <c r="P933">
        <v>2</v>
      </c>
      <c r="Q933" t="str">
        <f>CONCATENATE(C933,E933,G933,I933)</f>
        <v>23</v>
      </c>
    </row>
    <row r="934" spans="1:17" x14ac:dyDescent="0.25">
      <c r="A934">
        <v>957</v>
      </c>
      <c r="D934">
        <v>202.626723</v>
      </c>
      <c r="E934" s="3">
        <v>2</v>
      </c>
      <c r="F934">
        <v>213.915325</v>
      </c>
      <c r="G934" s="5">
        <v>3</v>
      </c>
      <c r="P934">
        <v>2</v>
      </c>
      <c r="Q934" t="str">
        <f>CONCATENATE(C934,E934,G934,I934)</f>
        <v>23</v>
      </c>
    </row>
    <row r="935" spans="1:17" x14ac:dyDescent="0.25">
      <c r="A935">
        <v>958</v>
      </c>
      <c r="D935">
        <v>202.626723</v>
      </c>
      <c r="E935" s="3">
        <v>2</v>
      </c>
      <c r="F935">
        <v>213.915325</v>
      </c>
      <c r="G935" s="5">
        <v>3</v>
      </c>
      <c r="P935">
        <v>2</v>
      </c>
      <c r="Q935" t="str">
        <f>CONCATENATE(C935,E935,G935,I935)</f>
        <v>23</v>
      </c>
    </row>
    <row r="936" spans="1:17" x14ac:dyDescent="0.25">
      <c r="A936">
        <v>959</v>
      </c>
      <c r="D936">
        <v>202.626723</v>
      </c>
      <c r="E936" s="3">
        <v>2</v>
      </c>
      <c r="F936">
        <v>213.915325</v>
      </c>
      <c r="G936" s="5">
        <v>3</v>
      </c>
      <c r="P936">
        <v>2</v>
      </c>
      <c r="Q936" t="str">
        <f>CONCATENATE(C936,E936,G936,I936)</f>
        <v>23</v>
      </c>
    </row>
    <row r="937" spans="1:17" x14ac:dyDescent="0.25">
      <c r="A937">
        <v>960</v>
      </c>
      <c r="D937">
        <v>202.626723</v>
      </c>
      <c r="E937" s="3">
        <v>2</v>
      </c>
      <c r="F937">
        <v>213.915325</v>
      </c>
      <c r="G937" s="5">
        <v>3</v>
      </c>
      <c r="P937">
        <v>2</v>
      </c>
      <c r="Q937" t="str">
        <f>CONCATENATE(C937,E937,G937,I937)</f>
        <v>23</v>
      </c>
    </row>
    <row r="938" spans="1:17" x14ac:dyDescent="0.25">
      <c r="A938">
        <v>961</v>
      </c>
      <c r="D938">
        <v>202.626723</v>
      </c>
      <c r="E938" s="3">
        <v>2</v>
      </c>
      <c r="F938">
        <v>213.915325</v>
      </c>
      <c r="G938" s="5">
        <v>3</v>
      </c>
      <c r="P938">
        <v>2</v>
      </c>
      <c r="Q938" t="str">
        <f>CONCATENATE(C938,E938,G938,I938)</f>
        <v>23</v>
      </c>
    </row>
    <row r="939" spans="1:17" x14ac:dyDescent="0.25">
      <c r="A939">
        <v>962</v>
      </c>
      <c r="D939">
        <v>202.626723</v>
      </c>
      <c r="E939" s="3">
        <v>2</v>
      </c>
      <c r="F939">
        <v>213.915325</v>
      </c>
      <c r="G939" s="5">
        <v>3</v>
      </c>
      <c r="P939">
        <v>2</v>
      </c>
      <c r="Q939" t="str">
        <f>CONCATENATE(C939,E939,G939,I939)</f>
        <v>23</v>
      </c>
    </row>
    <row r="940" spans="1:17" x14ac:dyDescent="0.25">
      <c r="A940">
        <v>963</v>
      </c>
      <c r="D940">
        <v>202.626723</v>
      </c>
      <c r="E940" s="3">
        <v>2</v>
      </c>
      <c r="F940">
        <v>213.915325</v>
      </c>
      <c r="G940" s="5">
        <v>3</v>
      </c>
      <c r="P940">
        <v>2</v>
      </c>
      <c r="Q940" t="str">
        <f>CONCATENATE(C940,E940,G940,I940)</f>
        <v>23</v>
      </c>
    </row>
    <row r="941" spans="1:17" x14ac:dyDescent="0.25">
      <c r="A941">
        <v>964</v>
      </c>
      <c r="B941">
        <v>195.44405699999999</v>
      </c>
      <c r="C941" s="2">
        <v>1</v>
      </c>
      <c r="D941">
        <v>202.626723</v>
      </c>
      <c r="E941" s="3">
        <v>2</v>
      </c>
      <c r="F941">
        <v>213.915325</v>
      </c>
      <c r="G941" s="5">
        <v>3</v>
      </c>
      <c r="P941">
        <v>3</v>
      </c>
      <c r="Q941" t="str">
        <f>CONCATENATE(C941,E941,G941,I941)</f>
        <v>123</v>
      </c>
    </row>
    <row r="942" spans="1:17" x14ac:dyDescent="0.25">
      <c r="A942">
        <v>965</v>
      </c>
      <c r="B942">
        <v>195.44405699999999</v>
      </c>
      <c r="C942" s="2">
        <v>1</v>
      </c>
      <c r="D942">
        <v>202.626723</v>
      </c>
      <c r="E942" s="3">
        <v>2</v>
      </c>
      <c r="F942">
        <v>213.915325</v>
      </c>
      <c r="G942" s="5">
        <v>3</v>
      </c>
      <c r="P942">
        <v>3</v>
      </c>
      <c r="Q942" t="str">
        <f>CONCATENATE(C942,E942,G942,I942)</f>
        <v>123</v>
      </c>
    </row>
    <row r="943" spans="1:17" x14ac:dyDescent="0.25">
      <c r="A943">
        <v>966</v>
      </c>
      <c r="B943">
        <v>195.43263899999999</v>
      </c>
      <c r="C943" s="2">
        <v>1</v>
      </c>
      <c r="D943">
        <v>202.626723</v>
      </c>
      <c r="E943" s="3">
        <v>2</v>
      </c>
      <c r="F943">
        <v>213.915325</v>
      </c>
      <c r="G943" s="5">
        <v>3</v>
      </c>
      <c r="P943">
        <v>3</v>
      </c>
      <c r="Q943" t="str">
        <f>CONCATENATE(C943,E943,G943,I943)</f>
        <v>123</v>
      </c>
    </row>
    <row r="944" spans="1:17" x14ac:dyDescent="0.25">
      <c r="A944">
        <v>967</v>
      </c>
      <c r="B944">
        <v>195.43263899999999</v>
      </c>
      <c r="C944" s="2">
        <v>1</v>
      </c>
      <c r="D944">
        <v>202.626723</v>
      </c>
      <c r="E944" s="3">
        <v>2</v>
      </c>
      <c r="F944">
        <v>213.915325</v>
      </c>
      <c r="G944" s="5">
        <v>3</v>
      </c>
      <c r="P944">
        <v>3</v>
      </c>
      <c r="Q944" t="str">
        <f>CONCATENATE(C944,E944,G944,I944)</f>
        <v>123</v>
      </c>
    </row>
    <row r="945" spans="1:17" x14ac:dyDescent="0.25">
      <c r="A945">
        <v>968</v>
      </c>
      <c r="B945">
        <v>195.43263899999999</v>
      </c>
      <c r="C945" s="2">
        <v>1</v>
      </c>
      <c r="D945">
        <v>202.626723</v>
      </c>
      <c r="E945" s="3">
        <v>2</v>
      </c>
      <c r="F945">
        <v>213.915325</v>
      </c>
      <c r="G945" s="5">
        <v>3</v>
      </c>
      <c r="H945">
        <v>206.92236199999999</v>
      </c>
      <c r="I945" s="4">
        <v>4</v>
      </c>
      <c r="P945">
        <v>4</v>
      </c>
      <c r="Q945" t="str">
        <f>CONCATENATE(C945,E945,G945,I945)</f>
        <v>1234</v>
      </c>
    </row>
    <row r="946" spans="1:17" x14ac:dyDescent="0.25">
      <c r="A946">
        <v>969</v>
      </c>
      <c r="B946">
        <v>195.43263899999999</v>
      </c>
      <c r="C946" s="2">
        <v>1</v>
      </c>
      <c r="D946">
        <v>202.626723</v>
      </c>
      <c r="E946" s="3">
        <v>2</v>
      </c>
      <c r="F946">
        <v>213.915325</v>
      </c>
      <c r="G946" s="5">
        <v>3</v>
      </c>
      <c r="H946">
        <v>206.737617</v>
      </c>
      <c r="I946" s="4">
        <v>4</v>
      </c>
      <c r="P946">
        <v>4</v>
      </c>
      <c r="Q946" t="str">
        <f>CONCATENATE(C946,E946,G946,I946)</f>
        <v>1234</v>
      </c>
    </row>
    <row r="947" spans="1:17" x14ac:dyDescent="0.25">
      <c r="A947">
        <v>970</v>
      </c>
      <c r="B947">
        <v>195.43263899999999</v>
      </c>
      <c r="C947" s="2">
        <v>1</v>
      </c>
      <c r="D947">
        <v>202.572631</v>
      </c>
      <c r="E947" s="3">
        <v>2</v>
      </c>
      <c r="F947">
        <v>213.915325</v>
      </c>
      <c r="G947" s="5">
        <v>3</v>
      </c>
      <c r="H947">
        <v>206.737617</v>
      </c>
      <c r="I947" s="4">
        <v>4</v>
      </c>
      <c r="P947">
        <v>4</v>
      </c>
      <c r="Q947" t="str">
        <f>CONCATENATE(C947,E947,G947,I947)</f>
        <v>1234</v>
      </c>
    </row>
    <row r="948" spans="1:17" x14ac:dyDescent="0.25">
      <c r="A948">
        <v>971</v>
      </c>
      <c r="B948">
        <v>195.43263899999999</v>
      </c>
      <c r="C948" s="2">
        <v>1</v>
      </c>
      <c r="F948">
        <v>213.915325</v>
      </c>
      <c r="G948" s="5">
        <v>3</v>
      </c>
      <c r="H948">
        <v>206.737617</v>
      </c>
      <c r="I948" s="4">
        <v>4</v>
      </c>
      <c r="P948">
        <v>3</v>
      </c>
      <c r="Q948" t="str">
        <f>CONCATENATE(C948,E948,G948,I948)</f>
        <v>134</v>
      </c>
    </row>
    <row r="949" spans="1:17" x14ac:dyDescent="0.25">
      <c r="A949">
        <v>972</v>
      </c>
      <c r="B949">
        <v>195.43263899999999</v>
      </c>
      <c r="C949" s="2">
        <v>1</v>
      </c>
      <c r="F949">
        <v>213.915325</v>
      </c>
      <c r="G949" s="5">
        <v>3</v>
      </c>
      <c r="H949">
        <v>206.737617</v>
      </c>
      <c r="I949" s="4">
        <v>4</v>
      </c>
      <c r="P949">
        <v>3</v>
      </c>
      <c r="Q949" t="str">
        <f>CONCATENATE(C949,E949,G949,I949)</f>
        <v>134</v>
      </c>
    </row>
    <row r="950" spans="1:17" x14ac:dyDescent="0.25">
      <c r="A950">
        <v>973</v>
      </c>
      <c r="B950">
        <v>195.43263899999999</v>
      </c>
      <c r="C950" s="2">
        <v>1</v>
      </c>
      <c r="F950">
        <v>213.915325</v>
      </c>
      <c r="G950" s="5">
        <v>3</v>
      </c>
      <c r="H950">
        <v>206.737617</v>
      </c>
      <c r="I950" s="4">
        <v>4</v>
      </c>
      <c r="P950">
        <v>3</v>
      </c>
      <c r="Q950" t="str">
        <f>CONCATENATE(C950,E950,G950,I950)</f>
        <v>134</v>
      </c>
    </row>
    <row r="951" spans="1:17" x14ac:dyDescent="0.25">
      <c r="A951">
        <v>974</v>
      </c>
      <c r="B951">
        <v>195.43263899999999</v>
      </c>
      <c r="C951" s="2">
        <v>1</v>
      </c>
      <c r="F951">
        <v>213.915325</v>
      </c>
      <c r="G951" s="5">
        <v>3</v>
      </c>
      <c r="H951">
        <v>206.737617</v>
      </c>
      <c r="I951" s="4">
        <v>4</v>
      </c>
      <c r="P951">
        <v>3</v>
      </c>
      <c r="Q951" t="str">
        <f>CONCATENATE(C951,E951,G951,I951)</f>
        <v>134</v>
      </c>
    </row>
    <row r="952" spans="1:17" x14ac:dyDescent="0.25">
      <c r="A952">
        <v>975</v>
      </c>
      <c r="B952">
        <v>195.43263899999999</v>
      </c>
      <c r="C952" s="2">
        <v>1</v>
      </c>
      <c r="F952">
        <v>213.915325</v>
      </c>
      <c r="G952" s="5">
        <v>3</v>
      </c>
      <c r="H952">
        <v>206.737617</v>
      </c>
      <c r="I952" s="4">
        <v>4</v>
      </c>
      <c r="P952">
        <v>3</v>
      </c>
      <c r="Q952" t="str">
        <f>CONCATENATE(C952,E952,G952,I952)</f>
        <v>134</v>
      </c>
    </row>
    <row r="953" spans="1:17" x14ac:dyDescent="0.25">
      <c r="A953">
        <v>976</v>
      </c>
      <c r="B953">
        <v>195.43263899999999</v>
      </c>
      <c r="C953" s="2">
        <v>1</v>
      </c>
      <c r="F953">
        <v>213.92521199999999</v>
      </c>
      <c r="G953" s="5">
        <v>3</v>
      </c>
      <c r="H953">
        <v>206.737617</v>
      </c>
      <c r="I953" s="4">
        <v>4</v>
      </c>
      <c r="P953">
        <v>3</v>
      </c>
      <c r="Q953" t="str">
        <f>CONCATENATE(C953,E953,G953,I953)</f>
        <v>134</v>
      </c>
    </row>
    <row r="954" spans="1:17" x14ac:dyDescent="0.25">
      <c r="A954">
        <v>977</v>
      </c>
      <c r="B954">
        <v>195.43263899999999</v>
      </c>
      <c r="C954" s="2">
        <v>1</v>
      </c>
      <c r="H954">
        <v>206.737617</v>
      </c>
      <c r="I954" s="4">
        <v>4</v>
      </c>
      <c r="P954">
        <v>2</v>
      </c>
      <c r="Q954" t="str">
        <f>CONCATENATE(C954,E954,G954,I954)</f>
        <v>14</v>
      </c>
    </row>
    <row r="955" spans="1:17" x14ac:dyDescent="0.25">
      <c r="A955">
        <v>978</v>
      </c>
      <c r="B955">
        <v>195.43263899999999</v>
      </c>
      <c r="C955" s="2">
        <v>1</v>
      </c>
      <c r="H955">
        <v>206.737617</v>
      </c>
      <c r="I955" s="4">
        <v>4</v>
      </c>
      <c r="P955">
        <v>2</v>
      </c>
      <c r="Q955" t="str">
        <f>CONCATENATE(C955,E955,G955,I955)</f>
        <v>14</v>
      </c>
    </row>
    <row r="956" spans="1:17" x14ac:dyDescent="0.25">
      <c r="A956">
        <v>979</v>
      </c>
      <c r="B956">
        <v>195.43263899999999</v>
      </c>
      <c r="C956" s="2">
        <v>1</v>
      </c>
      <c r="H956">
        <v>206.737617</v>
      </c>
      <c r="I956" s="4">
        <v>4</v>
      </c>
      <c r="P956">
        <v>2</v>
      </c>
      <c r="Q956" t="str">
        <f>CONCATENATE(C956,E956,G956,I956)</f>
        <v>14</v>
      </c>
    </row>
    <row r="957" spans="1:17" x14ac:dyDescent="0.25">
      <c r="A957">
        <v>980</v>
      </c>
      <c r="B957">
        <v>195.43263899999999</v>
      </c>
      <c r="C957" s="2">
        <v>1</v>
      </c>
      <c r="H957">
        <v>206.737617</v>
      </c>
      <c r="I957" s="4">
        <v>4</v>
      </c>
      <c r="P957">
        <v>2</v>
      </c>
      <c r="Q957" t="str">
        <f>CONCATENATE(C957,E957,G957,I957)</f>
        <v>14</v>
      </c>
    </row>
    <row r="958" spans="1:17" x14ac:dyDescent="0.25">
      <c r="A958">
        <v>981</v>
      </c>
      <c r="B958">
        <v>195.43263899999999</v>
      </c>
      <c r="C958" s="2">
        <v>1</v>
      </c>
      <c r="H958">
        <v>206.737617</v>
      </c>
      <c r="I958" s="4">
        <v>4</v>
      </c>
      <c r="P958">
        <v>2</v>
      </c>
      <c r="Q958" t="str">
        <f>CONCATENATE(C958,E958,G958,I958)</f>
        <v>14</v>
      </c>
    </row>
    <row r="959" spans="1:17" x14ac:dyDescent="0.25">
      <c r="A959">
        <v>982</v>
      </c>
      <c r="B959">
        <v>195.43263899999999</v>
      </c>
      <c r="C959" s="2">
        <v>1</v>
      </c>
      <c r="H959">
        <v>206.737617</v>
      </c>
      <c r="I959" s="4">
        <v>4</v>
      </c>
      <c r="P959">
        <v>2</v>
      </c>
      <c r="Q959" t="str">
        <f>CONCATENATE(C959,E959,G959,I959)</f>
        <v>14</v>
      </c>
    </row>
    <row r="960" spans="1:17" x14ac:dyDescent="0.25">
      <c r="A960">
        <v>983</v>
      </c>
      <c r="B960">
        <v>195.43263899999999</v>
      </c>
      <c r="C960" s="2">
        <v>1</v>
      </c>
      <c r="D960">
        <v>190.138667</v>
      </c>
      <c r="E960" s="3">
        <v>2</v>
      </c>
      <c r="H960">
        <v>206.737617</v>
      </c>
      <c r="I960" s="4">
        <v>4</v>
      </c>
      <c r="P960">
        <v>3</v>
      </c>
      <c r="Q960" t="str">
        <f>CONCATENATE(C960,E960,G960,I960)</f>
        <v>124</v>
      </c>
    </row>
    <row r="961" spans="1:17" x14ac:dyDescent="0.25">
      <c r="A961">
        <v>984</v>
      </c>
      <c r="B961">
        <v>195.43263899999999</v>
      </c>
      <c r="C961" s="2">
        <v>1</v>
      </c>
      <c r="D961">
        <v>190.19619299999999</v>
      </c>
      <c r="E961" s="3">
        <v>2</v>
      </c>
      <c r="H961">
        <v>206.737617</v>
      </c>
      <c r="I961" s="4">
        <v>4</v>
      </c>
      <c r="P961">
        <v>3</v>
      </c>
      <c r="Q961" t="str">
        <f>CONCATENATE(C961,E961,G961,I961)</f>
        <v>124</v>
      </c>
    </row>
    <row r="962" spans="1:17" x14ac:dyDescent="0.25">
      <c r="A962">
        <v>985</v>
      </c>
      <c r="B962">
        <v>195.43263899999999</v>
      </c>
      <c r="C962" s="2">
        <v>1</v>
      </c>
      <c r="D962">
        <v>190.19619299999999</v>
      </c>
      <c r="E962" s="3">
        <v>2</v>
      </c>
      <c r="H962">
        <v>206.737617</v>
      </c>
      <c r="I962" s="4">
        <v>4</v>
      </c>
      <c r="P962">
        <v>3</v>
      </c>
      <c r="Q962" t="str">
        <f>CONCATENATE(C962,E962,G962,I962)</f>
        <v>124</v>
      </c>
    </row>
    <row r="963" spans="1:17" x14ac:dyDescent="0.25">
      <c r="A963">
        <v>986</v>
      </c>
      <c r="B963">
        <v>195.43263899999999</v>
      </c>
      <c r="C963" s="2">
        <v>1</v>
      </c>
      <c r="D963">
        <v>190.19619299999999</v>
      </c>
      <c r="E963" s="3">
        <v>2</v>
      </c>
      <c r="H963">
        <v>206.737617</v>
      </c>
      <c r="I963" s="4">
        <v>4</v>
      </c>
      <c r="P963">
        <v>3</v>
      </c>
      <c r="Q963" t="str">
        <f>CONCATENATE(C963,E963,G963,I963)</f>
        <v>124</v>
      </c>
    </row>
    <row r="964" spans="1:17" x14ac:dyDescent="0.25">
      <c r="A964">
        <v>987</v>
      </c>
      <c r="B964">
        <v>195.43263899999999</v>
      </c>
      <c r="C964" s="2">
        <v>1</v>
      </c>
      <c r="D964">
        <v>190.19619299999999</v>
      </c>
      <c r="E964" s="3">
        <v>2</v>
      </c>
      <c r="H964">
        <v>206.737617</v>
      </c>
      <c r="I964" s="4">
        <v>4</v>
      </c>
      <c r="P964">
        <v>3</v>
      </c>
      <c r="Q964" t="str">
        <f>CONCATENATE(C964,E964,G964,I964)</f>
        <v>124</v>
      </c>
    </row>
    <row r="965" spans="1:17" x14ac:dyDescent="0.25">
      <c r="A965">
        <v>988</v>
      </c>
      <c r="B965">
        <v>195.43263899999999</v>
      </c>
      <c r="C965" s="2">
        <v>1</v>
      </c>
      <c r="D965">
        <v>190.19619299999999</v>
      </c>
      <c r="E965" s="3">
        <v>2</v>
      </c>
      <c r="H965">
        <v>206.737617</v>
      </c>
      <c r="I965" s="4">
        <v>4</v>
      </c>
      <c r="P965">
        <v>3</v>
      </c>
      <c r="Q965" t="str">
        <f>CONCATENATE(C965,E965,G965,I965)</f>
        <v>124</v>
      </c>
    </row>
    <row r="966" spans="1:17" x14ac:dyDescent="0.25">
      <c r="A966">
        <v>989</v>
      </c>
      <c r="B966">
        <v>195.43263899999999</v>
      </c>
      <c r="C966" s="2">
        <v>1</v>
      </c>
      <c r="D966">
        <v>190.19619299999999</v>
      </c>
      <c r="E966" s="3">
        <v>2</v>
      </c>
      <c r="H966">
        <v>206.737617</v>
      </c>
      <c r="I966" s="4">
        <v>4</v>
      </c>
      <c r="P966">
        <v>3</v>
      </c>
      <c r="Q966" t="str">
        <f>CONCATENATE(C966,E966,G966,I966)</f>
        <v>124</v>
      </c>
    </row>
    <row r="967" spans="1:17" x14ac:dyDescent="0.25">
      <c r="A967">
        <v>990</v>
      </c>
      <c r="B967">
        <v>195.43263899999999</v>
      </c>
      <c r="C967" s="2">
        <v>1</v>
      </c>
      <c r="D967">
        <v>190.19619299999999</v>
      </c>
      <c r="E967" s="3">
        <v>2</v>
      </c>
      <c r="H967">
        <v>206.737617</v>
      </c>
      <c r="I967" s="4">
        <v>4</v>
      </c>
      <c r="P967">
        <v>3</v>
      </c>
      <c r="Q967" t="str">
        <f>CONCATENATE(C967,E967,G967,I967)</f>
        <v>124</v>
      </c>
    </row>
    <row r="968" spans="1:17" x14ac:dyDescent="0.25">
      <c r="A968">
        <v>991</v>
      </c>
      <c r="B968">
        <v>195.43263899999999</v>
      </c>
      <c r="C968" s="2">
        <v>1</v>
      </c>
      <c r="D968">
        <v>190.19619299999999</v>
      </c>
      <c r="E968" s="3">
        <v>2</v>
      </c>
      <c r="H968">
        <v>206.737617</v>
      </c>
      <c r="I968" s="4">
        <v>4</v>
      </c>
      <c r="P968">
        <v>3</v>
      </c>
      <c r="Q968" t="str">
        <f>CONCATENATE(C968,E968,G968,I968)</f>
        <v>124</v>
      </c>
    </row>
    <row r="969" spans="1:17" x14ac:dyDescent="0.25">
      <c r="A969">
        <v>992</v>
      </c>
      <c r="B969">
        <v>195.44405699999999</v>
      </c>
      <c r="C969" s="2">
        <v>1</v>
      </c>
      <c r="D969">
        <v>190.19619299999999</v>
      </c>
      <c r="E969" s="3">
        <v>2</v>
      </c>
      <c r="F969">
        <v>199.76575400000002</v>
      </c>
      <c r="G969" s="5">
        <v>3</v>
      </c>
      <c r="H969">
        <v>206.737617</v>
      </c>
      <c r="I969" s="4">
        <v>4</v>
      </c>
      <c r="P969">
        <v>4</v>
      </c>
      <c r="Q969" t="str">
        <f>CONCATENATE(C969,E969,G969,I969)</f>
        <v>1234</v>
      </c>
    </row>
    <row r="970" spans="1:17" x14ac:dyDescent="0.25">
      <c r="A970">
        <v>993</v>
      </c>
      <c r="D970">
        <v>190.19619299999999</v>
      </c>
      <c r="E970" s="3">
        <v>2</v>
      </c>
      <c r="F970">
        <v>199.76575400000002</v>
      </c>
      <c r="G970" s="5">
        <v>3</v>
      </c>
      <c r="H970">
        <v>206.737617</v>
      </c>
      <c r="I970" s="4">
        <v>4</v>
      </c>
      <c r="P970">
        <v>3</v>
      </c>
      <c r="Q970" t="str">
        <f>CONCATENATE(C970,E970,G970,I970)</f>
        <v>234</v>
      </c>
    </row>
    <row r="971" spans="1:17" x14ac:dyDescent="0.25">
      <c r="A971">
        <v>994</v>
      </c>
      <c r="D971">
        <v>190.19619299999999</v>
      </c>
      <c r="E971" s="3">
        <v>2</v>
      </c>
      <c r="F971">
        <v>199.69035300000002</v>
      </c>
      <c r="G971" s="5">
        <v>3</v>
      </c>
      <c r="H971">
        <v>206.737617</v>
      </c>
      <c r="I971" s="4">
        <v>4</v>
      </c>
      <c r="P971">
        <v>3</v>
      </c>
      <c r="Q971" t="str">
        <f>CONCATENATE(C971,E971,G971,I971)</f>
        <v>234</v>
      </c>
    </row>
    <row r="972" spans="1:17" x14ac:dyDescent="0.25">
      <c r="A972">
        <v>995</v>
      </c>
      <c r="D972">
        <v>190.19619299999999</v>
      </c>
      <c r="E972" s="3">
        <v>2</v>
      </c>
      <c r="F972">
        <v>199.69035300000002</v>
      </c>
      <c r="G972" s="5">
        <v>3</v>
      </c>
      <c r="H972">
        <v>206.737617</v>
      </c>
      <c r="I972" s="4">
        <v>4</v>
      </c>
      <c r="P972">
        <v>3</v>
      </c>
      <c r="Q972" t="str">
        <f>CONCATENATE(C972,E972,G972,I972)</f>
        <v>234</v>
      </c>
    </row>
    <row r="973" spans="1:17" x14ac:dyDescent="0.25">
      <c r="A973">
        <v>996</v>
      </c>
      <c r="D973">
        <v>190.19619299999999</v>
      </c>
      <c r="E973" s="3">
        <v>2</v>
      </c>
      <c r="F973">
        <v>199.69035300000002</v>
      </c>
      <c r="G973" s="5">
        <v>3</v>
      </c>
      <c r="H973">
        <v>206.92236199999999</v>
      </c>
      <c r="I973" s="4">
        <v>4</v>
      </c>
      <c r="P973">
        <v>3</v>
      </c>
      <c r="Q973" t="str">
        <f>CONCATENATE(C973,E973,G973,I973)</f>
        <v>234</v>
      </c>
    </row>
    <row r="974" spans="1:17" x14ac:dyDescent="0.25">
      <c r="A974">
        <v>997</v>
      </c>
      <c r="D974">
        <v>190.19619299999999</v>
      </c>
      <c r="E974" s="3">
        <v>2</v>
      </c>
      <c r="F974">
        <v>199.69035300000002</v>
      </c>
      <c r="G974" s="5">
        <v>3</v>
      </c>
      <c r="H974">
        <v>206.92236199999999</v>
      </c>
      <c r="I974" s="4">
        <v>4</v>
      </c>
      <c r="P974">
        <v>3</v>
      </c>
      <c r="Q974" t="str">
        <f>CONCATENATE(C974,E974,G974,I974)</f>
        <v>234</v>
      </c>
    </row>
    <row r="975" spans="1:17" x14ac:dyDescent="0.25">
      <c r="A975">
        <v>998</v>
      </c>
      <c r="D975">
        <v>190.19619299999999</v>
      </c>
      <c r="E975" s="3">
        <v>2</v>
      </c>
      <c r="F975">
        <v>199.69035300000002</v>
      </c>
      <c r="G975" s="5">
        <v>3</v>
      </c>
      <c r="H975">
        <v>206.92236199999999</v>
      </c>
      <c r="I975" s="4">
        <v>4</v>
      </c>
      <c r="P975">
        <v>3</v>
      </c>
      <c r="Q975" t="str">
        <f>CONCATENATE(C975,E975,G975,I975)</f>
        <v>234</v>
      </c>
    </row>
    <row r="976" spans="1:17" x14ac:dyDescent="0.25">
      <c r="A976">
        <v>999</v>
      </c>
      <c r="D976">
        <v>190.19619299999999</v>
      </c>
      <c r="E976" s="3">
        <v>2</v>
      </c>
      <c r="F976">
        <v>199.69035300000002</v>
      </c>
      <c r="G976" s="5">
        <v>3</v>
      </c>
      <c r="P976">
        <v>2</v>
      </c>
      <c r="Q976" t="str">
        <f>CONCATENATE(C976,E976,G976,I976)</f>
        <v>23</v>
      </c>
    </row>
    <row r="977" spans="1:17" x14ac:dyDescent="0.25">
      <c r="A977">
        <v>1000</v>
      </c>
      <c r="D977">
        <v>190.19619299999999</v>
      </c>
      <c r="E977" s="3">
        <v>2</v>
      </c>
      <c r="F977">
        <v>199.69035300000002</v>
      </c>
      <c r="G977" s="5">
        <v>3</v>
      </c>
      <c r="P977">
        <v>2</v>
      </c>
      <c r="Q977" t="str">
        <f>CONCATENATE(C977,E977,G977,I977)</f>
        <v>23</v>
      </c>
    </row>
    <row r="978" spans="1:17" x14ac:dyDescent="0.25">
      <c r="A978">
        <v>1001</v>
      </c>
      <c r="D978">
        <v>190.19619299999999</v>
      </c>
      <c r="E978" s="3">
        <v>2</v>
      </c>
      <c r="F978">
        <v>199.69035300000002</v>
      </c>
      <c r="G978" s="5">
        <v>3</v>
      </c>
      <c r="P978">
        <v>2</v>
      </c>
      <c r="Q978" t="str">
        <f>CONCATENATE(C978,E978,G978,I978)</f>
        <v>23</v>
      </c>
    </row>
    <row r="979" spans="1:17" x14ac:dyDescent="0.25">
      <c r="A979">
        <v>1002</v>
      </c>
      <c r="D979">
        <v>190.19619299999999</v>
      </c>
      <c r="E979" s="3">
        <v>2</v>
      </c>
      <c r="F979">
        <v>199.69035300000002</v>
      </c>
      <c r="G979" s="5">
        <v>3</v>
      </c>
      <c r="P979">
        <v>2</v>
      </c>
      <c r="Q979" t="str">
        <f>CONCATENATE(C979,E979,G979,I979)</f>
        <v>23</v>
      </c>
    </row>
    <row r="980" spans="1:17" x14ac:dyDescent="0.25">
      <c r="A980">
        <v>1003</v>
      </c>
      <c r="D980">
        <v>190.19619299999999</v>
      </c>
      <c r="E980" s="3">
        <v>2</v>
      </c>
      <c r="F980">
        <v>199.69035300000002</v>
      </c>
      <c r="G980" s="5">
        <v>3</v>
      </c>
      <c r="P980">
        <v>2</v>
      </c>
      <c r="Q980" t="str">
        <f>CONCATENATE(C980,E980,G980,I980)</f>
        <v>23</v>
      </c>
    </row>
    <row r="981" spans="1:17" x14ac:dyDescent="0.25">
      <c r="A981">
        <v>1004</v>
      </c>
      <c r="D981">
        <v>190.19619299999999</v>
      </c>
      <c r="E981" s="3">
        <v>2</v>
      </c>
      <c r="F981">
        <v>199.69035300000002</v>
      </c>
      <c r="G981" s="5">
        <v>3</v>
      </c>
      <c r="P981">
        <v>2</v>
      </c>
      <c r="Q981" t="str">
        <f>CONCATENATE(C981,E981,G981,I981)</f>
        <v>23</v>
      </c>
    </row>
    <row r="982" spans="1:17" x14ac:dyDescent="0.25">
      <c r="A982">
        <v>1005</v>
      </c>
      <c r="D982">
        <v>190.19619299999999</v>
      </c>
      <c r="E982" s="3">
        <v>2</v>
      </c>
      <c r="F982">
        <v>199.69035300000002</v>
      </c>
      <c r="G982" s="5">
        <v>3</v>
      </c>
      <c r="P982">
        <v>2</v>
      </c>
      <c r="Q982" t="str">
        <f>CONCATENATE(C982,E982,G982,I982)</f>
        <v>23</v>
      </c>
    </row>
    <row r="983" spans="1:17" x14ac:dyDescent="0.25">
      <c r="A983">
        <v>1006</v>
      </c>
      <c r="D983">
        <v>190.19619299999999</v>
      </c>
      <c r="E983" s="3">
        <v>2</v>
      </c>
      <c r="F983">
        <v>199.69035300000002</v>
      </c>
      <c r="G983" s="5">
        <v>3</v>
      </c>
      <c r="P983">
        <v>2</v>
      </c>
      <c r="Q983" t="str">
        <f>CONCATENATE(C983,E983,G983,I983)</f>
        <v>23</v>
      </c>
    </row>
    <row r="984" spans="1:17" x14ac:dyDescent="0.25">
      <c r="A984">
        <v>1007</v>
      </c>
      <c r="B984">
        <v>181.50133399999999</v>
      </c>
      <c r="C984" s="2">
        <v>1</v>
      </c>
      <c r="D984">
        <v>190.19619299999999</v>
      </c>
      <c r="E984" s="3">
        <v>2</v>
      </c>
      <c r="F984">
        <v>199.69035300000002</v>
      </c>
      <c r="G984" s="5">
        <v>3</v>
      </c>
      <c r="P984">
        <v>3</v>
      </c>
      <c r="Q984" t="str">
        <f>CONCATENATE(C984,E984,G984,I984)</f>
        <v>123</v>
      </c>
    </row>
    <row r="985" spans="1:17" x14ac:dyDescent="0.25">
      <c r="A985">
        <v>1008</v>
      </c>
      <c r="B985">
        <v>181.53395800000001</v>
      </c>
      <c r="C985" s="2">
        <v>1</v>
      </c>
      <c r="D985">
        <v>190.138667</v>
      </c>
      <c r="E985" s="3">
        <v>2</v>
      </c>
      <c r="F985">
        <v>199.69035300000002</v>
      </c>
      <c r="G985" s="5">
        <v>3</v>
      </c>
      <c r="P985">
        <v>3</v>
      </c>
      <c r="Q985" t="str">
        <f>CONCATENATE(C985,E985,G985,I985)</f>
        <v>123</v>
      </c>
    </row>
    <row r="986" spans="1:17" x14ac:dyDescent="0.25">
      <c r="A986">
        <v>1009</v>
      </c>
      <c r="B986">
        <v>181.53395800000001</v>
      </c>
      <c r="C986" s="2">
        <v>1</v>
      </c>
      <c r="D986">
        <v>190.138667</v>
      </c>
      <c r="E986" s="3">
        <v>2</v>
      </c>
      <c r="F986">
        <v>199.69035300000002</v>
      </c>
      <c r="G986" s="5">
        <v>3</v>
      </c>
      <c r="P986">
        <v>3</v>
      </c>
      <c r="Q986" t="str">
        <f>CONCATENATE(C986,E986,G986,I986)</f>
        <v>123</v>
      </c>
    </row>
    <row r="987" spans="1:17" x14ac:dyDescent="0.25">
      <c r="A987">
        <v>1010</v>
      </c>
      <c r="B987">
        <v>181.53395800000001</v>
      </c>
      <c r="C987" s="2">
        <v>1</v>
      </c>
      <c r="D987">
        <v>190.138667</v>
      </c>
      <c r="E987" s="3">
        <v>2</v>
      </c>
      <c r="F987">
        <v>199.69035300000002</v>
      </c>
      <c r="G987" s="5">
        <v>3</v>
      </c>
      <c r="P987">
        <v>3</v>
      </c>
      <c r="Q987" t="str">
        <f>CONCATENATE(C987,E987,G987,I987)</f>
        <v>123</v>
      </c>
    </row>
    <row r="988" spans="1:17" x14ac:dyDescent="0.25">
      <c r="A988">
        <v>1011</v>
      </c>
      <c r="B988">
        <v>181.53395800000001</v>
      </c>
      <c r="C988" s="2">
        <v>1</v>
      </c>
      <c r="F988">
        <v>199.69035300000002</v>
      </c>
      <c r="G988" s="5">
        <v>3</v>
      </c>
      <c r="P988">
        <v>2</v>
      </c>
      <c r="Q988" t="str">
        <f>CONCATENATE(C988,E988,G988,I988)</f>
        <v>13</v>
      </c>
    </row>
    <row r="989" spans="1:17" x14ac:dyDescent="0.25">
      <c r="A989">
        <v>1012</v>
      </c>
      <c r="B989">
        <v>181.53395800000001</v>
      </c>
      <c r="C989" s="2">
        <v>1</v>
      </c>
      <c r="F989">
        <v>199.69035300000002</v>
      </c>
      <c r="G989" s="5">
        <v>3</v>
      </c>
      <c r="P989">
        <v>2</v>
      </c>
      <c r="Q989" t="str">
        <f>CONCATENATE(C989,E989,G989,I989)</f>
        <v>13</v>
      </c>
    </row>
    <row r="990" spans="1:17" x14ac:dyDescent="0.25">
      <c r="A990">
        <v>1013</v>
      </c>
      <c r="B990">
        <v>181.53395800000001</v>
      </c>
      <c r="C990" s="2">
        <v>1</v>
      </c>
      <c r="F990">
        <v>199.69035300000002</v>
      </c>
      <c r="G990" s="5">
        <v>3</v>
      </c>
      <c r="H990">
        <v>192.34830400000001</v>
      </c>
      <c r="I990" s="4">
        <v>4</v>
      </c>
      <c r="P990">
        <v>3</v>
      </c>
      <c r="Q990" t="str">
        <f>CONCATENATE(C990,E990,G990,I990)</f>
        <v>134</v>
      </c>
    </row>
    <row r="991" spans="1:17" x14ac:dyDescent="0.25">
      <c r="A991">
        <v>1014</v>
      </c>
      <c r="B991">
        <v>181.53395800000001</v>
      </c>
      <c r="C991" s="2">
        <v>1</v>
      </c>
      <c r="F991">
        <v>199.69035300000002</v>
      </c>
      <c r="G991" s="5">
        <v>3</v>
      </c>
      <c r="H991">
        <v>192.25163900000001</v>
      </c>
      <c r="I991" s="4">
        <v>4</v>
      </c>
      <c r="P991">
        <v>3</v>
      </c>
      <c r="Q991" t="str">
        <f>CONCATENATE(C991,E991,G991,I991)</f>
        <v>134</v>
      </c>
    </row>
    <row r="992" spans="1:17" x14ac:dyDescent="0.25">
      <c r="A992">
        <v>1015</v>
      </c>
      <c r="B992">
        <v>181.53395800000001</v>
      </c>
      <c r="C992" s="2">
        <v>1</v>
      </c>
      <c r="F992">
        <v>199.69035300000002</v>
      </c>
      <c r="G992" s="5">
        <v>3</v>
      </c>
      <c r="H992">
        <v>192.25163900000001</v>
      </c>
      <c r="I992" s="4">
        <v>4</v>
      </c>
      <c r="P992">
        <v>3</v>
      </c>
      <c r="Q992" t="str">
        <f>CONCATENATE(C992,E992,G992,I992)</f>
        <v>134</v>
      </c>
    </row>
    <row r="993" spans="1:17" x14ac:dyDescent="0.25">
      <c r="A993">
        <v>1016</v>
      </c>
      <c r="B993">
        <v>181.53395800000001</v>
      </c>
      <c r="C993" s="2">
        <v>1</v>
      </c>
      <c r="F993">
        <v>199.69035300000002</v>
      </c>
      <c r="G993" s="5">
        <v>3</v>
      </c>
      <c r="H993">
        <v>192.25163900000001</v>
      </c>
      <c r="I993" s="4">
        <v>4</v>
      </c>
      <c r="P993">
        <v>3</v>
      </c>
      <c r="Q993" t="str">
        <f>CONCATENATE(C993,E993,G993,I993)</f>
        <v>134</v>
      </c>
    </row>
    <row r="994" spans="1:17" x14ac:dyDescent="0.25">
      <c r="A994">
        <v>1017</v>
      </c>
      <c r="B994">
        <v>181.53395800000001</v>
      </c>
      <c r="C994" s="2">
        <v>1</v>
      </c>
      <c r="F994">
        <v>199.69035300000002</v>
      </c>
      <c r="G994" s="5">
        <v>3</v>
      </c>
      <c r="H994">
        <v>192.25163900000001</v>
      </c>
      <c r="I994" s="4">
        <v>4</v>
      </c>
      <c r="P994">
        <v>3</v>
      </c>
      <c r="Q994" t="str">
        <f>CONCATENATE(C994,E994,G994,I994)</f>
        <v>134</v>
      </c>
    </row>
    <row r="995" spans="1:17" x14ac:dyDescent="0.25">
      <c r="A995">
        <v>1018</v>
      </c>
      <c r="B995">
        <v>181.53395800000001</v>
      </c>
      <c r="C995" s="2">
        <v>1</v>
      </c>
      <c r="F995">
        <v>199.69035300000002</v>
      </c>
      <c r="G995" s="5">
        <v>3</v>
      </c>
      <c r="H995">
        <v>192.25163900000001</v>
      </c>
      <c r="I995" s="4">
        <v>4</v>
      </c>
      <c r="P995">
        <v>3</v>
      </c>
      <c r="Q995" t="str">
        <f>CONCATENATE(C995,E995,G995,I995)</f>
        <v>134</v>
      </c>
    </row>
    <row r="996" spans="1:17" x14ac:dyDescent="0.25">
      <c r="A996">
        <v>1019</v>
      </c>
      <c r="B996">
        <v>181.53395800000001</v>
      </c>
      <c r="C996" s="2">
        <v>1</v>
      </c>
      <c r="H996">
        <v>192.25163900000001</v>
      </c>
      <c r="I996" s="4">
        <v>4</v>
      </c>
      <c r="P996">
        <v>2</v>
      </c>
      <c r="Q996" t="str">
        <f>CONCATENATE(C996,E996,G996,I996)</f>
        <v>14</v>
      </c>
    </row>
    <row r="997" spans="1:17" x14ac:dyDescent="0.25">
      <c r="A997">
        <v>1020</v>
      </c>
      <c r="B997">
        <v>181.53395800000001</v>
      </c>
      <c r="C997" s="2">
        <v>1</v>
      </c>
      <c r="H997">
        <v>192.25163900000001</v>
      </c>
      <c r="I997" s="4">
        <v>4</v>
      </c>
      <c r="P997">
        <v>2</v>
      </c>
      <c r="Q997" t="str">
        <f>CONCATENATE(C997,E997,G997,I997)</f>
        <v>14</v>
      </c>
    </row>
    <row r="998" spans="1:17" x14ac:dyDescent="0.25">
      <c r="A998">
        <v>1021</v>
      </c>
      <c r="B998">
        <v>181.53395800000001</v>
      </c>
      <c r="C998" s="2">
        <v>1</v>
      </c>
      <c r="H998">
        <v>192.25163900000001</v>
      </c>
      <c r="I998" s="4">
        <v>4</v>
      </c>
      <c r="P998">
        <v>2</v>
      </c>
      <c r="Q998" t="str">
        <f>CONCATENATE(C998,E998,G998,I998)</f>
        <v>14</v>
      </c>
    </row>
    <row r="999" spans="1:17" x14ac:dyDescent="0.25">
      <c r="A999">
        <v>1022</v>
      </c>
      <c r="B999">
        <v>181.53395800000001</v>
      </c>
      <c r="C999" s="2">
        <v>1</v>
      </c>
      <c r="H999">
        <v>192.25163900000001</v>
      </c>
      <c r="I999" s="4">
        <v>4</v>
      </c>
      <c r="P999">
        <v>2</v>
      </c>
      <c r="Q999" t="str">
        <f>CONCATENATE(C999,E999,G999,I999)</f>
        <v>14</v>
      </c>
    </row>
    <row r="1000" spans="1:17" x14ac:dyDescent="0.25">
      <c r="A1000">
        <v>1023</v>
      </c>
      <c r="B1000">
        <v>181.53395800000001</v>
      </c>
      <c r="C1000" s="2">
        <v>1</v>
      </c>
      <c r="H1000">
        <v>192.25163900000001</v>
      </c>
      <c r="I1000" s="4">
        <v>4</v>
      </c>
      <c r="P1000">
        <v>2</v>
      </c>
      <c r="Q1000" t="str">
        <f>CONCATENATE(C1000,E1000,G1000,I1000)</f>
        <v>14</v>
      </c>
    </row>
    <row r="1001" spans="1:17" x14ac:dyDescent="0.25">
      <c r="A1001">
        <v>1024</v>
      </c>
      <c r="B1001">
        <v>181.53395800000001</v>
      </c>
      <c r="C1001" s="2">
        <v>1</v>
      </c>
      <c r="H1001">
        <v>192.25163900000001</v>
      </c>
      <c r="I1001" s="4">
        <v>4</v>
      </c>
      <c r="P1001">
        <v>2</v>
      </c>
      <c r="Q1001" t="str">
        <f>CONCATENATE(C1001,E1001,G1001,I1001)</f>
        <v>14</v>
      </c>
    </row>
    <row r="1002" spans="1:17" x14ac:dyDescent="0.25">
      <c r="A1002">
        <v>1025</v>
      </c>
      <c r="B1002">
        <v>181.53395800000001</v>
      </c>
      <c r="C1002" s="2">
        <v>1</v>
      </c>
      <c r="H1002">
        <v>192.25163900000001</v>
      </c>
      <c r="I1002" s="4">
        <v>4</v>
      </c>
      <c r="P1002">
        <v>2</v>
      </c>
      <c r="Q1002" t="str">
        <f>CONCATENATE(C1002,E1002,G1002,I1002)</f>
        <v>14</v>
      </c>
    </row>
    <row r="1003" spans="1:17" x14ac:dyDescent="0.25">
      <c r="A1003">
        <v>1026</v>
      </c>
      <c r="B1003">
        <v>181.53395800000001</v>
      </c>
      <c r="C1003" s="2">
        <v>1</v>
      </c>
      <c r="H1003">
        <v>192.25163900000001</v>
      </c>
      <c r="I1003" s="4">
        <v>4</v>
      </c>
      <c r="P1003">
        <v>2</v>
      </c>
      <c r="Q1003" t="str">
        <f>CONCATENATE(C1003,E1003,G1003,I1003)</f>
        <v>14</v>
      </c>
    </row>
    <row r="1004" spans="1:17" x14ac:dyDescent="0.25">
      <c r="A1004">
        <v>1027</v>
      </c>
      <c r="B1004">
        <v>181.53395800000001</v>
      </c>
      <c r="C1004" s="2">
        <v>1</v>
      </c>
      <c r="H1004">
        <v>192.25163900000001</v>
      </c>
      <c r="I1004" s="4">
        <v>4</v>
      </c>
      <c r="P1004">
        <v>2</v>
      </c>
      <c r="Q1004" t="str">
        <f>CONCATENATE(C1004,E1004,G1004,I1004)</f>
        <v>14</v>
      </c>
    </row>
    <row r="1005" spans="1:17" x14ac:dyDescent="0.25">
      <c r="A1005">
        <v>1028</v>
      </c>
      <c r="B1005">
        <v>181.53395800000001</v>
      </c>
      <c r="C1005" s="2">
        <v>1</v>
      </c>
      <c r="H1005">
        <v>192.25163900000001</v>
      </c>
      <c r="I1005" s="4">
        <v>4</v>
      </c>
      <c r="P1005">
        <v>2</v>
      </c>
      <c r="Q1005" t="str">
        <f>CONCATENATE(C1005,E1005,G1005,I1005)</f>
        <v>14</v>
      </c>
    </row>
    <row r="1006" spans="1:17" x14ac:dyDescent="0.25">
      <c r="A1006">
        <v>1029</v>
      </c>
      <c r="B1006">
        <v>181.53395800000001</v>
      </c>
      <c r="C1006" s="2">
        <v>1</v>
      </c>
      <c r="D1006">
        <v>174.332404</v>
      </c>
      <c r="E1006" s="3">
        <v>2</v>
      </c>
      <c r="H1006">
        <v>192.25163900000001</v>
      </c>
      <c r="I1006" s="4">
        <v>4</v>
      </c>
      <c r="P1006">
        <v>3</v>
      </c>
      <c r="Q1006" t="str">
        <f>CONCATENATE(C1006,E1006,G1006,I1006)</f>
        <v>124</v>
      </c>
    </row>
    <row r="1007" spans="1:17" x14ac:dyDescent="0.25">
      <c r="A1007">
        <v>1030</v>
      </c>
      <c r="B1007">
        <v>181.53395800000001</v>
      </c>
      <c r="C1007" s="2">
        <v>1</v>
      </c>
      <c r="D1007">
        <v>174.339879</v>
      </c>
      <c r="E1007" s="3">
        <v>2</v>
      </c>
      <c r="H1007">
        <v>192.25163900000001</v>
      </c>
      <c r="I1007" s="4">
        <v>4</v>
      </c>
      <c r="P1007">
        <v>3</v>
      </c>
      <c r="Q1007" t="str">
        <f>CONCATENATE(C1007,E1007,G1007,I1007)</f>
        <v>124</v>
      </c>
    </row>
    <row r="1008" spans="1:17" x14ac:dyDescent="0.25">
      <c r="A1008">
        <v>1031</v>
      </c>
      <c r="B1008">
        <v>181.50133399999999</v>
      </c>
      <c r="C1008" s="2">
        <v>1</v>
      </c>
      <c r="D1008">
        <v>174.339879</v>
      </c>
      <c r="E1008" s="3">
        <v>2</v>
      </c>
      <c r="H1008">
        <v>192.25163900000001</v>
      </c>
      <c r="I1008" s="4">
        <v>4</v>
      </c>
      <c r="P1008">
        <v>3</v>
      </c>
      <c r="Q1008" t="str">
        <f>CONCATENATE(C1008,E1008,G1008,I1008)</f>
        <v>124</v>
      </c>
    </row>
    <row r="1009" spans="1:17" x14ac:dyDescent="0.25">
      <c r="A1009">
        <v>1032</v>
      </c>
      <c r="B1009">
        <v>181.50133399999999</v>
      </c>
      <c r="C1009" s="2">
        <v>1</v>
      </c>
      <c r="D1009">
        <v>174.339879</v>
      </c>
      <c r="E1009" s="3">
        <v>2</v>
      </c>
      <c r="H1009">
        <v>192.25163900000001</v>
      </c>
      <c r="I1009" s="4">
        <v>4</v>
      </c>
      <c r="P1009">
        <v>3</v>
      </c>
      <c r="Q1009" t="str">
        <f>CONCATENATE(C1009,E1009,G1009,I1009)</f>
        <v>124</v>
      </c>
    </row>
    <row r="1010" spans="1:17" x14ac:dyDescent="0.25">
      <c r="A1010">
        <v>1033</v>
      </c>
      <c r="B1010">
        <v>181.50133399999999</v>
      </c>
      <c r="C1010" s="2">
        <v>1</v>
      </c>
      <c r="D1010">
        <v>174.339879</v>
      </c>
      <c r="E1010" s="3">
        <v>2</v>
      </c>
      <c r="H1010">
        <v>192.25163900000001</v>
      </c>
      <c r="I1010" s="4">
        <v>4</v>
      </c>
      <c r="P1010">
        <v>3</v>
      </c>
      <c r="Q1010" t="str">
        <f>CONCATENATE(C1010,E1010,G1010,I1010)</f>
        <v>124</v>
      </c>
    </row>
    <row r="1011" spans="1:17" x14ac:dyDescent="0.25">
      <c r="A1011">
        <v>1034</v>
      </c>
      <c r="D1011">
        <v>174.339879</v>
      </c>
      <c r="E1011" s="3">
        <v>2</v>
      </c>
      <c r="H1011">
        <v>192.25163900000001</v>
      </c>
      <c r="I1011" s="4">
        <v>4</v>
      </c>
      <c r="P1011">
        <v>2</v>
      </c>
      <c r="Q1011" t="str">
        <f>CONCATENATE(C1011,E1011,G1011,I1011)</f>
        <v>24</v>
      </c>
    </row>
    <row r="1012" spans="1:17" x14ac:dyDescent="0.25">
      <c r="A1012">
        <v>1035</v>
      </c>
      <c r="D1012">
        <v>174.339879</v>
      </c>
      <c r="E1012" s="3">
        <v>2</v>
      </c>
      <c r="F1012">
        <v>185.04145299999999</v>
      </c>
      <c r="G1012" s="5">
        <v>3</v>
      </c>
      <c r="H1012">
        <v>192.25163900000001</v>
      </c>
      <c r="I1012" s="4">
        <v>4</v>
      </c>
      <c r="P1012">
        <v>3</v>
      </c>
      <c r="Q1012" t="str">
        <f>CONCATENATE(C1012,E1012,G1012,I1012)</f>
        <v>234</v>
      </c>
    </row>
    <row r="1013" spans="1:17" x14ac:dyDescent="0.25">
      <c r="A1013">
        <v>1036</v>
      </c>
      <c r="D1013">
        <v>174.339879</v>
      </c>
      <c r="E1013" s="3">
        <v>2</v>
      </c>
      <c r="F1013">
        <v>184.959689</v>
      </c>
      <c r="G1013" s="5">
        <v>3</v>
      </c>
      <c r="H1013">
        <v>192.25163900000001</v>
      </c>
      <c r="I1013" s="4">
        <v>4</v>
      </c>
      <c r="P1013">
        <v>3</v>
      </c>
      <c r="Q1013" t="str">
        <f>CONCATENATE(C1013,E1013,G1013,I1013)</f>
        <v>234</v>
      </c>
    </row>
    <row r="1014" spans="1:17" x14ac:dyDescent="0.25">
      <c r="A1014">
        <v>1037</v>
      </c>
      <c r="D1014">
        <v>174.339879</v>
      </c>
      <c r="E1014" s="3">
        <v>2</v>
      </c>
      <c r="F1014">
        <v>184.959689</v>
      </c>
      <c r="G1014" s="5">
        <v>3</v>
      </c>
      <c r="H1014">
        <v>192.25163900000001</v>
      </c>
      <c r="I1014" s="4">
        <v>4</v>
      </c>
      <c r="P1014">
        <v>3</v>
      </c>
      <c r="Q1014" t="str">
        <f>CONCATENATE(C1014,E1014,G1014,I1014)</f>
        <v>234</v>
      </c>
    </row>
    <row r="1015" spans="1:17" x14ac:dyDescent="0.25">
      <c r="A1015">
        <v>1038</v>
      </c>
      <c r="D1015">
        <v>174.339879</v>
      </c>
      <c r="E1015" s="3">
        <v>2</v>
      </c>
      <c r="F1015">
        <v>184.959689</v>
      </c>
      <c r="G1015" s="5">
        <v>3</v>
      </c>
      <c r="H1015">
        <v>192.25163900000001</v>
      </c>
      <c r="I1015" s="4">
        <v>4</v>
      </c>
      <c r="P1015">
        <v>3</v>
      </c>
      <c r="Q1015" t="str">
        <f>CONCATENATE(C1015,E1015,G1015,I1015)</f>
        <v>234</v>
      </c>
    </row>
    <row r="1016" spans="1:17" x14ac:dyDescent="0.25">
      <c r="A1016">
        <v>1039</v>
      </c>
      <c r="D1016">
        <v>174.339879</v>
      </c>
      <c r="E1016" s="3">
        <v>2</v>
      </c>
      <c r="F1016">
        <v>184.959689</v>
      </c>
      <c r="G1016" s="5">
        <v>3</v>
      </c>
      <c r="H1016">
        <v>192.25163900000001</v>
      </c>
      <c r="I1016" s="4">
        <v>4</v>
      </c>
      <c r="P1016">
        <v>3</v>
      </c>
      <c r="Q1016" t="str">
        <f>CONCATENATE(C1016,E1016,G1016,I1016)</f>
        <v>234</v>
      </c>
    </row>
    <row r="1017" spans="1:17" x14ac:dyDescent="0.25">
      <c r="A1017">
        <v>1040</v>
      </c>
      <c r="D1017">
        <v>174.339879</v>
      </c>
      <c r="E1017" s="3">
        <v>2</v>
      </c>
      <c r="F1017">
        <v>184.959689</v>
      </c>
      <c r="G1017" s="5">
        <v>3</v>
      </c>
      <c r="H1017">
        <v>192.25163900000001</v>
      </c>
      <c r="I1017" s="4">
        <v>4</v>
      </c>
      <c r="P1017">
        <v>3</v>
      </c>
      <c r="Q1017" t="str">
        <f>CONCATENATE(C1017,E1017,G1017,I1017)</f>
        <v>234</v>
      </c>
    </row>
    <row r="1018" spans="1:17" x14ac:dyDescent="0.25">
      <c r="A1018">
        <v>1041</v>
      </c>
      <c r="D1018">
        <v>174.339879</v>
      </c>
      <c r="E1018" s="3">
        <v>2</v>
      </c>
      <c r="F1018">
        <v>184.959689</v>
      </c>
      <c r="G1018" s="5">
        <v>3</v>
      </c>
      <c r="H1018">
        <v>192.25163900000001</v>
      </c>
      <c r="I1018" s="4">
        <v>4</v>
      </c>
      <c r="P1018">
        <v>3</v>
      </c>
      <c r="Q1018" t="str">
        <f>CONCATENATE(C1018,E1018,G1018,I1018)</f>
        <v>234</v>
      </c>
    </row>
    <row r="1019" spans="1:17" x14ac:dyDescent="0.25">
      <c r="A1019">
        <v>1042</v>
      </c>
      <c r="D1019">
        <v>174.339879</v>
      </c>
      <c r="E1019" s="3">
        <v>2</v>
      </c>
      <c r="F1019">
        <v>184.959689</v>
      </c>
      <c r="G1019" s="5">
        <v>3</v>
      </c>
      <c r="H1019">
        <v>192.25163900000001</v>
      </c>
      <c r="I1019" s="4">
        <v>4</v>
      </c>
      <c r="P1019">
        <v>3</v>
      </c>
      <c r="Q1019" t="str">
        <f>CONCATENATE(C1019,E1019,G1019,I1019)</f>
        <v>234</v>
      </c>
    </row>
    <row r="1020" spans="1:17" x14ac:dyDescent="0.25">
      <c r="A1020">
        <v>1043</v>
      </c>
      <c r="D1020">
        <v>174.339879</v>
      </c>
      <c r="E1020" s="3">
        <v>2</v>
      </c>
      <c r="F1020">
        <v>184.959689</v>
      </c>
      <c r="G1020" s="5">
        <v>3</v>
      </c>
      <c r="H1020">
        <v>192.25163900000001</v>
      </c>
      <c r="I1020" s="4">
        <v>4</v>
      </c>
      <c r="P1020">
        <v>3</v>
      </c>
      <c r="Q1020" t="str">
        <f>CONCATENATE(C1020,E1020,G1020,I1020)</f>
        <v>234</v>
      </c>
    </row>
    <row r="1021" spans="1:17" x14ac:dyDescent="0.25">
      <c r="A1021">
        <v>1044</v>
      </c>
      <c r="D1021">
        <v>174.339879</v>
      </c>
      <c r="E1021" s="3">
        <v>2</v>
      </c>
      <c r="F1021">
        <v>184.959689</v>
      </c>
      <c r="G1021" s="5">
        <v>3</v>
      </c>
      <c r="H1021">
        <v>192.34830400000001</v>
      </c>
      <c r="I1021" s="4">
        <v>4</v>
      </c>
      <c r="P1021">
        <v>3</v>
      </c>
      <c r="Q1021" t="str">
        <f>CONCATENATE(C1021,E1021,G1021,I1021)</f>
        <v>234</v>
      </c>
    </row>
    <row r="1022" spans="1:17" x14ac:dyDescent="0.25">
      <c r="A1022">
        <v>1045</v>
      </c>
      <c r="D1022">
        <v>174.339879</v>
      </c>
      <c r="E1022" s="3">
        <v>2</v>
      </c>
      <c r="F1022">
        <v>184.959689</v>
      </c>
      <c r="G1022" s="5">
        <v>3</v>
      </c>
      <c r="P1022">
        <v>2</v>
      </c>
      <c r="Q1022" t="str">
        <f>CONCATENATE(C1022,E1022,G1022,I1022)</f>
        <v>23</v>
      </c>
    </row>
    <row r="1023" spans="1:17" x14ac:dyDescent="0.25">
      <c r="A1023">
        <v>1046</v>
      </c>
      <c r="D1023">
        <v>174.339879</v>
      </c>
      <c r="E1023" s="3">
        <v>2</v>
      </c>
      <c r="F1023">
        <v>184.959689</v>
      </c>
      <c r="G1023" s="5">
        <v>3</v>
      </c>
      <c r="P1023">
        <v>2</v>
      </c>
      <c r="Q1023" t="str">
        <f>CONCATENATE(C1023,E1023,G1023,I1023)</f>
        <v>23</v>
      </c>
    </row>
    <row r="1024" spans="1:17" x14ac:dyDescent="0.25">
      <c r="A1024">
        <v>1047</v>
      </c>
      <c r="D1024">
        <v>174.339879</v>
      </c>
      <c r="E1024" s="3">
        <v>2</v>
      </c>
      <c r="F1024">
        <v>184.959689</v>
      </c>
      <c r="G1024" s="5">
        <v>3</v>
      </c>
      <c r="P1024">
        <v>2</v>
      </c>
      <c r="Q1024" t="str">
        <f>CONCATENATE(C1024,E1024,G1024,I1024)</f>
        <v>23</v>
      </c>
    </row>
    <row r="1025" spans="1:17" x14ac:dyDescent="0.25">
      <c r="A1025">
        <v>1048</v>
      </c>
      <c r="D1025">
        <v>174.339879</v>
      </c>
      <c r="E1025" s="3">
        <v>2</v>
      </c>
      <c r="F1025">
        <v>184.959689</v>
      </c>
      <c r="G1025" s="5">
        <v>3</v>
      </c>
      <c r="P1025">
        <v>2</v>
      </c>
      <c r="Q1025" t="str">
        <f>CONCATENATE(C1025,E1025,G1025,I1025)</f>
        <v>23</v>
      </c>
    </row>
    <row r="1026" spans="1:17" x14ac:dyDescent="0.25">
      <c r="A1026">
        <v>1049</v>
      </c>
      <c r="B1026">
        <v>167.636888</v>
      </c>
      <c r="C1026" s="2">
        <v>1</v>
      </c>
      <c r="D1026">
        <v>174.339879</v>
      </c>
      <c r="E1026" s="3">
        <v>2</v>
      </c>
      <c r="F1026">
        <v>184.959689</v>
      </c>
      <c r="G1026" s="5">
        <v>3</v>
      </c>
      <c r="P1026">
        <v>3</v>
      </c>
      <c r="Q1026" t="str">
        <f>CONCATENATE(C1026,E1026,G1026,I1026)</f>
        <v>123</v>
      </c>
    </row>
    <row r="1027" spans="1:17" x14ac:dyDescent="0.25">
      <c r="A1027">
        <v>1050</v>
      </c>
      <c r="B1027">
        <v>167.635223</v>
      </c>
      <c r="C1027" s="2">
        <v>1</v>
      </c>
      <c r="D1027">
        <v>174.339879</v>
      </c>
      <c r="E1027" s="3">
        <v>2</v>
      </c>
      <c r="F1027">
        <v>184.959689</v>
      </c>
      <c r="G1027" s="5">
        <v>3</v>
      </c>
      <c r="P1027">
        <v>3</v>
      </c>
      <c r="Q1027" t="str">
        <f>CONCATENATE(C1027,E1027,G1027,I1027)</f>
        <v>123</v>
      </c>
    </row>
    <row r="1028" spans="1:17" x14ac:dyDescent="0.25">
      <c r="A1028">
        <v>1051</v>
      </c>
      <c r="B1028">
        <v>167.635223</v>
      </c>
      <c r="C1028" s="2">
        <v>1</v>
      </c>
      <c r="D1028">
        <v>174.339879</v>
      </c>
      <c r="E1028" s="3">
        <v>2</v>
      </c>
      <c r="F1028">
        <v>184.959689</v>
      </c>
      <c r="G1028" s="5">
        <v>3</v>
      </c>
      <c r="P1028">
        <v>3</v>
      </c>
      <c r="Q1028" t="str">
        <f>CONCATENATE(C1028,E1028,G1028,I1028)</f>
        <v>123</v>
      </c>
    </row>
    <row r="1029" spans="1:17" x14ac:dyDescent="0.25">
      <c r="A1029">
        <v>1052</v>
      </c>
      <c r="B1029">
        <v>167.635223</v>
      </c>
      <c r="C1029" s="2">
        <v>1</v>
      </c>
      <c r="D1029">
        <v>174.339879</v>
      </c>
      <c r="E1029" s="3">
        <v>2</v>
      </c>
      <c r="F1029">
        <v>184.959689</v>
      </c>
      <c r="G1029" s="5">
        <v>3</v>
      </c>
      <c r="P1029">
        <v>3</v>
      </c>
      <c r="Q1029" t="str">
        <f>CONCATENATE(C1029,E1029,G1029,I1029)</f>
        <v>123</v>
      </c>
    </row>
    <row r="1030" spans="1:17" x14ac:dyDescent="0.25">
      <c r="A1030">
        <v>1053</v>
      </c>
      <c r="B1030">
        <v>167.635223</v>
      </c>
      <c r="C1030" s="2">
        <v>1</v>
      </c>
      <c r="D1030">
        <v>174.339879</v>
      </c>
      <c r="E1030" s="3">
        <v>2</v>
      </c>
      <c r="F1030">
        <v>184.959689</v>
      </c>
      <c r="G1030" s="5">
        <v>3</v>
      </c>
      <c r="P1030">
        <v>3</v>
      </c>
      <c r="Q1030" t="str">
        <f>CONCATENATE(C1030,E1030,G1030,I1030)</f>
        <v>123</v>
      </c>
    </row>
    <row r="1031" spans="1:17" x14ac:dyDescent="0.25">
      <c r="A1031">
        <v>1054</v>
      </c>
      <c r="B1031">
        <v>167.635223</v>
      </c>
      <c r="C1031" s="2">
        <v>1</v>
      </c>
      <c r="D1031">
        <v>174.332404</v>
      </c>
      <c r="E1031" s="3">
        <v>2</v>
      </c>
      <c r="F1031">
        <v>184.959689</v>
      </c>
      <c r="G1031" s="5">
        <v>3</v>
      </c>
      <c r="P1031">
        <v>3</v>
      </c>
      <c r="Q1031" t="str">
        <f>CONCATENATE(C1031,E1031,G1031,I1031)</f>
        <v>123</v>
      </c>
    </row>
    <row r="1032" spans="1:17" x14ac:dyDescent="0.25">
      <c r="A1032">
        <v>1055</v>
      </c>
      <c r="B1032">
        <v>167.635223</v>
      </c>
      <c r="C1032" s="2">
        <v>1</v>
      </c>
      <c r="F1032">
        <v>184.959689</v>
      </c>
      <c r="G1032" s="5">
        <v>3</v>
      </c>
      <c r="P1032">
        <v>2</v>
      </c>
      <c r="Q1032" t="str">
        <f>CONCATENATE(C1032,E1032,G1032,I1032)</f>
        <v>13</v>
      </c>
    </row>
    <row r="1033" spans="1:17" x14ac:dyDescent="0.25">
      <c r="A1033">
        <v>1056</v>
      </c>
      <c r="B1033">
        <v>167.635223</v>
      </c>
      <c r="C1033" s="2">
        <v>1</v>
      </c>
      <c r="F1033">
        <v>184.959689</v>
      </c>
      <c r="G1033" s="5">
        <v>3</v>
      </c>
      <c r="P1033">
        <v>2</v>
      </c>
      <c r="Q1033" t="str">
        <f>CONCATENATE(C1033,E1033,G1033,I1033)</f>
        <v>13</v>
      </c>
    </row>
    <row r="1034" spans="1:17" x14ac:dyDescent="0.25">
      <c r="A1034">
        <v>1057</v>
      </c>
      <c r="B1034">
        <v>167.635223</v>
      </c>
      <c r="C1034" s="2">
        <v>1</v>
      </c>
      <c r="F1034">
        <v>184.959689</v>
      </c>
      <c r="G1034" s="5">
        <v>3</v>
      </c>
      <c r="H1034">
        <v>177.51577900000001</v>
      </c>
      <c r="I1034" s="4">
        <v>4</v>
      </c>
      <c r="P1034">
        <v>3</v>
      </c>
      <c r="Q1034" t="str">
        <f>CONCATENATE(C1034,E1034,G1034,I1034)</f>
        <v>134</v>
      </c>
    </row>
    <row r="1035" spans="1:17" x14ac:dyDescent="0.25">
      <c r="A1035">
        <v>1058</v>
      </c>
      <c r="B1035">
        <v>167.635223</v>
      </c>
      <c r="C1035" s="2">
        <v>1</v>
      </c>
      <c r="F1035">
        <v>184.959689</v>
      </c>
      <c r="G1035" s="5">
        <v>3</v>
      </c>
      <c r="H1035">
        <v>177.42305500000001</v>
      </c>
      <c r="I1035" s="4">
        <v>4</v>
      </c>
      <c r="P1035">
        <v>3</v>
      </c>
      <c r="Q1035" t="str">
        <f>CONCATENATE(C1035,E1035,G1035,I1035)</f>
        <v>134</v>
      </c>
    </row>
    <row r="1036" spans="1:17" x14ac:dyDescent="0.25">
      <c r="A1036">
        <v>1059</v>
      </c>
      <c r="B1036">
        <v>167.635223</v>
      </c>
      <c r="C1036" s="2">
        <v>1</v>
      </c>
      <c r="F1036">
        <v>184.959689</v>
      </c>
      <c r="G1036" s="5">
        <v>3</v>
      </c>
      <c r="H1036">
        <v>177.42305500000001</v>
      </c>
      <c r="I1036" s="4">
        <v>4</v>
      </c>
      <c r="P1036">
        <v>3</v>
      </c>
      <c r="Q1036" t="str">
        <f>CONCATENATE(C1036,E1036,G1036,I1036)</f>
        <v>134</v>
      </c>
    </row>
    <row r="1037" spans="1:17" x14ac:dyDescent="0.25">
      <c r="A1037">
        <v>1060</v>
      </c>
      <c r="B1037">
        <v>167.635223</v>
      </c>
      <c r="C1037" s="2">
        <v>1</v>
      </c>
      <c r="F1037">
        <v>184.959689</v>
      </c>
      <c r="G1037" s="5">
        <v>3</v>
      </c>
      <c r="H1037">
        <v>177.42305500000001</v>
      </c>
      <c r="I1037" s="4">
        <v>4</v>
      </c>
      <c r="P1037">
        <v>3</v>
      </c>
      <c r="Q1037" t="str">
        <f>CONCATENATE(C1037,E1037,G1037,I1037)</f>
        <v>134</v>
      </c>
    </row>
    <row r="1038" spans="1:17" x14ac:dyDescent="0.25">
      <c r="A1038">
        <v>1061</v>
      </c>
      <c r="B1038">
        <v>167.635223</v>
      </c>
      <c r="C1038" s="2">
        <v>1</v>
      </c>
      <c r="F1038">
        <v>185.04145299999999</v>
      </c>
      <c r="G1038" s="5">
        <v>3</v>
      </c>
      <c r="H1038">
        <v>177.42305500000001</v>
      </c>
      <c r="I1038" s="4">
        <v>4</v>
      </c>
      <c r="P1038">
        <v>3</v>
      </c>
      <c r="Q1038" t="str">
        <f>CONCATENATE(C1038,E1038,G1038,I1038)</f>
        <v>134</v>
      </c>
    </row>
    <row r="1039" spans="1:17" x14ac:dyDescent="0.25">
      <c r="A1039">
        <v>1062</v>
      </c>
      <c r="B1039">
        <v>167.635223</v>
      </c>
      <c r="C1039" s="2">
        <v>1</v>
      </c>
      <c r="F1039">
        <v>185.04145299999999</v>
      </c>
      <c r="G1039" s="5">
        <v>3</v>
      </c>
      <c r="H1039">
        <v>177.42305500000001</v>
      </c>
      <c r="I1039" s="4">
        <v>4</v>
      </c>
      <c r="P1039">
        <v>3</v>
      </c>
      <c r="Q1039" t="str">
        <f>CONCATENATE(C1039,E1039,G1039,I1039)</f>
        <v>134</v>
      </c>
    </row>
    <row r="1040" spans="1:17" x14ac:dyDescent="0.25">
      <c r="A1040">
        <v>1063</v>
      </c>
      <c r="B1040">
        <v>167.635223</v>
      </c>
      <c r="C1040" s="2">
        <v>1</v>
      </c>
      <c r="F1040">
        <v>185.04145299999999</v>
      </c>
      <c r="G1040" s="5">
        <v>3</v>
      </c>
      <c r="H1040">
        <v>177.42305500000001</v>
      </c>
      <c r="I1040" s="4">
        <v>4</v>
      </c>
      <c r="P1040">
        <v>3</v>
      </c>
      <c r="Q1040" t="str">
        <f>CONCATENATE(C1040,E1040,G1040,I1040)</f>
        <v>134</v>
      </c>
    </row>
    <row r="1041" spans="1:17" x14ac:dyDescent="0.25">
      <c r="A1041">
        <v>1064</v>
      </c>
      <c r="B1041">
        <v>167.635223</v>
      </c>
      <c r="C1041" s="2">
        <v>1</v>
      </c>
      <c r="H1041">
        <v>177.42305500000001</v>
      </c>
      <c r="I1041" s="4">
        <v>4</v>
      </c>
      <c r="P1041">
        <v>2</v>
      </c>
      <c r="Q1041" t="str">
        <f>CONCATENATE(C1041,E1041,G1041,I1041)</f>
        <v>14</v>
      </c>
    </row>
    <row r="1042" spans="1:17" x14ac:dyDescent="0.25">
      <c r="A1042">
        <v>1065</v>
      </c>
      <c r="B1042">
        <v>167.635223</v>
      </c>
      <c r="C1042" s="2">
        <v>1</v>
      </c>
      <c r="H1042">
        <v>177.42305500000001</v>
      </c>
      <c r="I1042" s="4">
        <v>4</v>
      </c>
      <c r="P1042">
        <v>2</v>
      </c>
      <c r="Q1042" t="str">
        <f>CONCATENATE(C1042,E1042,G1042,I1042)</f>
        <v>14</v>
      </c>
    </row>
    <row r="1043" spans="1:17" x14ac:dyDescent="0.25">
      <c r="A1043">
        <v>1066</v>
      </c>
      <c r="B1043">
        <v>167.635223</v>
      </c>
      <c r="C1043" s="2">
        <v>1</v>
      </c>
      <c r="H1043">
        <v>177.42305500000001</v>
      </c>
      <c r="I1043" s="4">
        <v>4</v>
      </c>
      <c r="P1043">
        <v>2</v>
      </c>
      <c r="Q1043" t="str">
        <f>CONCATENATE(C1043,E1043,G1043,I1043)</f>
        <v>14</v>
      </c>
    </row>
    <row r="1044" spans="1:17" x14ac:dyDescent="0.25">
      <c r="A1044">
        <v>1067</v>
      </c>
      <c r="B1044">
        <v>167.635223</v>
      </c>
      <c r="C1044" s="2">
        <v>1</v>
      </c>
      <c r="D1044">
        <v>162.340137</v>
      </c>
      <c r="E1044" s="3">
        <v>2</v>
      </c>
      <c r="H1044">
        <v>177.42305500000001</v>
      </c>
      <c r="I1044" s="4">
        <v>4</v>
      </c>
      <c r="P1044">
        <v>3</v>
      </c>
      <c r="Q1044" t="str">
        <f>CONCATENATE(C1044,E1044,G1044,I1044)</f>
        <v>124</v>
      </c>
    </row>
    <row r="1045" spans="1:17" x14ac:dyDescent="0.25">
      <c r="A1045">
        <v>1068</v>
      </c>
      <c r="B1045">
        <v>167.635223</v>
      </c>
      <c r="C1045" s="2">
        <v>1</v>
      </c>
      <c r="D1045">
        <v>162.300847</v>
      </c>
      <c r="E1045" s="3">
        <v>2</v>
      </c>
      <c r="H1045">
        <v>177.42305500000001</v>
      </c>
      <c r="I1045" s="4">
        <v>4</v>
      </c>
      <c r="P1045">
        <v>3</v>
      </c>
      <c r="Q1045" t="str">
        <f>CONCATENATE(C1045,E1045,G1045,I1045)</f>
        <v>124</v>
      </c>
    </row>
    <row r="1046" spans="1:17" x14ac:dyDescent="0.25">
      <c r="A1046">
        <v>1069</v>
      </c>
      <c r="B1046">
        <v>167.635223</v>
      </c>
      <c r="C1046" s="2">
        <v>1</v>
      </c>
      <c r="D1046">
        <v>162.300847</v>
      </c>
      <c r="E1046" s="3">
        <v>2</v>
      </c>
      <c r="H1046">
        <v>177.42305500000001</v>
      </c>
      <c r="I1046" s="4">
        <v>4</v>
      </c>
      <c r="P1046">
        <v>3</v>
      </c>
      <c r="Q1046" t="str">
        <f>CONCATENATE(C1046,E1046,G1046,I1046)</f>
        <v>124</v>
      </c>
    </row>
    <row r="1047" spans="1:17" x14ac:dyDescent="0.25">
      <c r="A1047">
        <v>1070</v>
      </c>
      <c r="B1047">
        <v>167.635223</v>
      </c>
      <c r="C1047" s="2">
        <v>1</v>
      </c>
      <c r="D1047">
        <v>162.300847</v>
      </c>
      <c r="E1047" s="3">
        <v>2</v>
      </c>
      <c r="H1047">
        <v>177.42305500000001</v>
      </c>
      <c r="I1047" s="4">
        <v>4</v>
      </c>
      <c r="P1047">
        <v>3</v>
      </c>
      <c r="Q1047" t="str">
        <f>CONCATENATE(C1047,E1047,G1047,I1047)</f>
        <v>124</v>
      </c>
    </row>
    <row r="1048" spans="1:17" x14ac:dyDescent="0.25">
      <c r="A1048">
        <v>1071</v>
      </c>
      <c r="B1048">
        <v>167.635223</v>
      </c>
      <c r="C1048" s="2">
        <v>1</v>
      </c>
      <c r="D1048">
        <v>162.300847</v>
      </c>
      <c r="E1048" s="3">
        <v>2</v>
      </c>
      <c r="H1048">
        <v>177.42305500000001</v>
      </c>
      <c r="I1048" s="4">
        <v>4</v>
      </c>
      <c r="P1048">
        <v>3</v>
      </c>
      <c r="Q1048" t="str">
        <f>CONCATENATE(C1048,E1048,G1048,I1048)</f>
        <v>124</v>
      </c>
    </row>
    <row r="1049" spans="1:17" x14ac:dyDescent="0.25">
      <c r="A1049">
        <v>1072</v>
      </c>
      <c r="B1049">
        <v>167.635223</v>
      </c>
      <c r="C1049" s="2">
        <v>1</v>
      </c>
      <c r="D1049">
        <v>162.300847</v>
      </c>
      <c r="E1049" s="3">
        <v>2</v>
      </c>
      <c r="H1049">
        <v>177.42305500000001</v>
      </c>
      <c r="I1049" s="4">
        <v>4</v>
      </c>
      <c r="P1049">
        <v>3</v>
      </c>
      <c r="Q1049" t="str">
        <f>CONCATENATE(C1049,E1049,G1049,I1049)</f>
        <v>124</v>
      </c>
    </row>
    <row r="1050" spans="1:17" x14ac:dyDescent="0.25">
      <c r="A1050">
        <v>1073</v>
      </c>
      <c r="B1050">
        <v>167.635223</v>
      </c>
      <c r="C1050" s="2">
        <v>1</v>
      </c>
      <c r="D1050">
        <v>162.300847</v>
      </c>
      <c r="E1050" s="3">
        <v>2</v>
      </c>
      <c r="H1050">
        <v>177.42305500000001</v>
      </c>
      <c r="I1050" s="4">
        <v>4</v>
      </c>
      <c r="P1050">
        <v>3</v>
      </c>
      <c r="Q1050" t="str">
        <f>CONCATENATE(C1050,E1050,G1050,I1050)</f>
        <v>124</v>
      </c>
    </row>
    <row r="1051" spans="1:17" x14ac:dyDescent="0.25">
      <c r="A1051">
        <v>1074</v>
      </c>
      <c r="B1051">
        <v>167.636888</v>
      </c>
      <c r="C1051" s="2">
        <v>1</v>
      </c>
      <c r="D1051">
        <v>162.300847</v>
      </c>
      <c r="E1051" s="3">
        <v>2</v>
      </c>
      <c r="H1051">
        <v>177.42305500000001</v>
      </c>
      <c r="I1051" s="4">
        <v>4</v>
      </c>
      <c r="P1051">
        <v>3</v>
      </c>
      <c r="Q1051" t="str">
        <f>CONCATENATE(C1051,E1051,G1051,I1051)</f>
        <v>124</v>
      </c>
    </row>
    <row r="1052" spans="1:17" x14ac:dyDescent="0.25">
      <c r="A1052">
        <v>1075</v>
      </c>
      <c r="D1052">
        <v>162.300847</v>
      </c>
      <c r="E1052" s="3">
        <v>2</v>
      </c>
      <c r="H1052">
        <v>177.42305500000001</v>
      </c>
      <c r="I1052" s="4">
        <v>4</v>
      </c>
      <c r="P1052">
        <v>2</v>
      </c>
      <c r="Q1052" t="str">
        <f>CONCATENATE(C1052,E1052,G1052,I1052)</f>
        <v>24</v>
      </c>
    </row>
    <row r="1053" spans="1:17" x14ac:dyDescent="0.25">
      <c r="A1053">
        <v>1076</v>
      </c>
      <c r="D1053">
        <v>162.300847</v>
      </c>
      <c r="E1053" s="3">
        <v>2</v>
      </c>
      <c r="H1053">
        <v>177.42305500000001</v>
      </c>
      <c r="I1053" s="4">
        <v>4</v>
      </c>
      <c r="P1053">
        <v>2</v>
      </c>
      <c r="Q1053" t="str">
        <f>CONCATENATE(C1053,E1053,G1053,I1053)</f>
        <v>24</v>
      </c>
    </row>
    <row r="1054" spans="1:17" x14ac:dyDescent="0.25">
      <c r="A1054">
        <v>1077</v>
      </c>
      <c r="D1054">
        <v>162.300847</v>
      </c>
      <c r="E1054" s="3">
        <v>2</v>
      </c>
      <c r="H1054">
        <v>177.42305500000001</v>
      </c>
      <c r="I1054" s="4">
        <v>4</v>
      </c>
      <c r="P1054">
        <v>2</v>
      </c>
      <c r="Q1054" t="str">
        <f>CONCATENATE(C1054,E1054,G1054,I1054)</f>
        <v>24</v>
      </c>
    </row>
    <row r="1055" spans="1:17" x14ac:dyDescent="0.25">
      <c r="A1055">
        <v>1078</v>
      </c>
      <c r="D1055">
        <v>162.300847</v>
      </c>
      <c r="E1055" s="3">
        <v>2</v>
      </c>
      <c r="F1055">
        <v>170.96252699999999</v>
      </c>
      <c r="G1055" s="5">
        <v>3</v>
      </c>
      <c r="H1055">
        <v>177.42305500000001</v>
      </c>
      <c r="I1055" s="4">
        <v>4</v>
      </c>
      <c r="P1055">
        <v>3</v>
      </c>
      <c r="Q1055" t="str">
        <f>CONCATENATE(C1055,E1055,G1055,I1055)</f>
        <v>234</v>
      </c>
    </row>
    <row r="1056" spans="1:17" x14ac:dyDescent="0.25">
      <c r="A1056">
        <v>1079</v>
      </c>
      <c r="D1056">
        <v>162.300847</v>
      </c>
      <c r="E1056" s="3">
        <v>2</v>
      </c>
      <c r="F1056">
        <v>170.86520899999999</v>
      </c>
      <c r="G1056" s="5">
        <v>3</v>
      </c>
      <c r="H1056">
        <v>177.42305500000001</v>
      </c>
      <c r="I1056" s="4">
        <v>4</v>
      </c>
      <c r="P1056">
        <v>3</v>
      </c>
      <c r="Q1056" t="str">
        <f>CONCATENATE(C1056,E1056,G1056,I1056)</f>
        <v>234</v>
      </c>
    </row>
    <row r="1057" spans="1:17" x14ac:dyDescent="0.25">
      <c r="A1057">
        <v>1080</v>
      </c>
      <c r="D1057">
        <v>162.300847</v>
      </c>
      <c r="E1057" s="3">
        <v>2</v>
      </c>
      <c r="F1057">
        <v>170.86520899999999</v>
      </c>
      <c r="G1057" s="5">
        <v>3</v>
      </c>
      <c r="H1057">
        <v>177.42305500000001</v>
      </c>
      <c r="I1057" s="4">
        <v>4</v>
      </c>
      <c r="P1057">
        <v>3</v>
      </c>
      <c r="Q1057" t="str">
        <f>CONCATENATE(C1057,E1057,G1057,I1057)</f>
        <v>234</v>
      </c>
    </row>
    <row r="1058" spans="1:17" x14ac:dyDescent="0.25">
      <c r="A1058">
        <v>1081</v>
      </c>
      <c r="D1058">
        <v>162.300847</v>
      </c>
      <c r="E1058" s="3">
        <v>2</v>
      </c>
      <c r="F1058">
        <v>170.86520899999999</v>
      </c>
      <c r="G1058" s="5">
        <v>3</v>
      </c>
      <c r="H1058">
        <v>177.42305500000001</v>
      </c>
      <c r="I1058" s="4">
        <v>4</v>
      </c>
      <c r="P1058">
        <v>3</v>
      </c>
      <c r="Q1058" t="str">
        <f>CONCATENATE(C1058,E1058,G1058,I1058)</f>
        <v>234</v>
      </c>
    </row>
    <row r="1059" spans="1:17" x14ac:dyDescent="0.25">
      <c r="A1059">
        <v>1082</v>
      </c>
      <c r="D1059">
        <v>162.300847</v>
      </c>
      <c r="E1059" s="3">
        <v>2</v>
      </c>
      <c r="F1059">
        <v>170.86520899999999</v>
      </c>
      <c r="G1059" s="5">
        <v>3</v>
      </c>
      <c r="H1059">
        <v>177.42305500000001</v>
      </c>
      <c r="I1059" s="4">
        <v>4</v>
      </c>
      <c r="P1059">
        <v>3</v>
      </c>
      <c r="Q1059" t="str">
        <f>CONCATENATE(C1059,E1059,G1059,I1059)</f>
        <v>234</v>
      </c>
    </row>
    <row r="1060" spans="1:17" x14ac:dyDescent="0.25">
      <c r="A1060">
        <v>1083</v>
      </c>
      <c r="D1060">
        <v>162.300847</v>
      </c>
      <c r="E1060" s="3">
        <v>2</v>
      </c>
      <c r="F1060">
        <v>170.86520899999999</v>
      </c>
      <c r="G1060" s="5">
        <v>3</v>
      </c>
      <c r="H1060">
        <v>177.42305500000001</v>
      </c>
      <c r="I1060" s="4">
        <v>4</v>
      </c>
      <c r="P1060">
        <v>3</v>
      </c>
      <c r="Q1060" t="str">
        <f>CONCATENATE(C1060,E1060,G1060,I1060)</f>
        <v>234</v>
      </c>
    </row>
    <row r="1061" spans="1:17" x14ac:dyDescent="0.25">
      <c r="A1061">
        <v>1084</v>
      </c>
      <c r="D1061">
        <v>162.300847</v>
      </c>
      <c r="E1061" s="3">
        <v>2</v>
      </c>
      <c r="F1061">
        <v>170.86520899999999</v>
      </c>
      <c r="G1061" s="5">
        <v>3</v>
      </c>
      <c r="H1061">
        <v>177.42305500000001</v>
      </c>
      <c r="I1061" s="4">
        <v>4</v>
      </c>
      <c r="P1061">
        <v>3</v>
      </c>
      <c r="Q1061" t="str">
        <f>CONCATENATE(C1061,E1061,G1061,I1061)</f>
        <v>234</v>
      </c>
    </row>
    <row r="1062" spans="1:17" x14ac:dyDescent="0.25">
      <c r="A1062">
        <v>1085</v>
      </c>
      <c r="D1062">
        <v>162.300847</v>
      </c>
      <c r="E1062" s="3">
        <v>2</v>
      </c>
      <c r="F1062">
        <v>170.86520899999999</v>
      </c>
      <c r="G1062" s="5">
        <v>3</v>
      </c>
      <c r="H1062">
        <v>177.42305500000001</v>
      </c>
      <c r="I1062" s="4">
        <v>4</v>
      </c>
      <c r="P1062">
        <v>3</v>
      </c>
      <c r="Q1062" t="str">
        <f>CONCATENATE(C1062,E1062,G1062,I1062)</f>
        <v>234</v>
      </c>
    </row>
    <row r="1063" spans="1:17" x14ac:dyDescent="0.25">
      <c r="A1063">
        <v>1086</v>
      </c>
      <c r="B1063">
        <v>157.262114</v>
      </c>
      <c r="C1063" s="2">
        <v>1</v>
      </c>
      <c r="D1063">
        <v>162.300847</v>
      </c>
      <c r="E1063" s="3">
        <v>2</v>
      </c>
      <c r="F1063">
        <v>170.86520899999999</v>
      </c>
      <c r="G1063" s="5">
        <v>3</v>
      </c>
      <c r="H1063">
        <v>177.51577900000001</v>
      </c>
      <c r="I1063" s="4">
        <v>4</v>
      </c>
      <c r="P1063">
        <v>4</v>
      </c>
      <c r="Q1063" t="str">
        <f>CONCATENATE(C1063,E1063,G1063,I1063)</f>
        <v>1234</v>
      </c>
    </row>
    <row r="1064" spans="1:17" x14ac:dyDescent="0.25">
      <c r="A1064">
        <v>1087</v>
      </c>
      <c r="B1064">
        <v>157.30908099999999</v>
      </c>
      <c r="C1064" s="2">
        <v>1</v>
      </c>
      <c r="D1064">
        <v>162.300847</v>
      </c>
      <c r="E1064" s="3">
        <v>2</v>
      </c>
      <c r="F1064">
        <v>170.86520899999999</v>
      </c>
      <c r="G1064" s="5">
        <v>3</v>
      </c>
      <c r="P1064">
        <v>3</v>
      </c>
      <c r="Q1064" t="str">
        <f>CONCATENATE(C1064,E1064,G1064,I1064)</f>
        <v>123</v>
      </c>
    </row>
    <row r="1065" spans="1:17" x14ac:dyDescent="0.25">
      <c r="A1065">
        <v>1088</v>
      </c>
      <c r="B1065">
        <v>157.30908099999999</v>
      </c>
      <c r="C1065" s="2">
        <v>1</v>
      </c>
      <c r="D1065">
        <v>162.300847</v>
      </c>
      <c r="E1065" s="3">
        <v>2</v>
      </c>
      <c r="F1065">
        <v>170.86520899999999</v>
      </c>
      <c r="G1065" s="5">
        <v>3</v>
      </c>
      <c r="P1065">
        <v>3</v>
      </c>
      <c r="Q1065" t="str">
        <f>CONCATENATE(C1065,E1065,G1065,I1065)</f>
        <v>123</v>
      </c>
    </row>
    <row r="1066" spans="1:17" x14ac:dyDescent="0.25">
      <c r="A1066">
        <v>1089</v>
      </c>
      <c r="B1066">
        <v>157.30908099999999</v>
      </c>
      <c r="C1066" s="2">
        <v>1</v>
      </c>
      <c r="D1066">
        <v>162.300847</v>
      </c>
      <c r="E1066" s="3">
        <v>2</v>
      </c>
      <c r="F1066">
        <v>170.86520899999999</v>
      </c>
      <c r="G1066" s="5">
        <v>3</v>
      </c>
      <c r="P1066">
        <v>3</v>
      </c>
      <c r="Q1066" t="str">
        <f>CONCATENATE(C1066,E1066,G1066,I1066)</f>
        <v>123</v>
      </c>
    </row>
    <row r="1067" spans="1:17" x14ac:dyDescent="0.25">
      <c r="A1067">
        <v>1090</v>
      </c>
      <c r="B1067">
        <v>157.30908099999999</v>
      </c>
      <c r="C1067" s="2">
        <v>1</v>
      </c>
      <c r="D1067">
        <v>162.300847</v>
      </c>
      <c r="E1067" s="3">
        <v>2</v>
      </c>
      <c r="F1067">
        <v>170.86520899999999</v>
      </c>
      <c r="G1067" s="5">
        <v>3</v>
      </c>
      <c r="P1067">
        <v>3</v>
      </c>
      <c r="Q1067" t="str">
        <f>CONCATENATE(C1067,E1067,G1067,I1067)</f>
        <v>123</v>
      </c>
    </row>
    <row r="1068" spans="1:17" x14ac:dyDescent="0.25">
      <c r="A1068">
        <v>1091</v>
      </c>
      <c r="B1068">
        <v>157.30908099999999</v>
      </c>
      <c r="C1068" s="2">
        <v>1</v>
      </c>
      <c r="D1068">
        <v>162.300847</v>
      </c>
      <c r="E1068" s="3">
        <v>2</v>
      </c>
      <c r="F1068">
        <v>170.86520899999999</v>
      </c>
      <c r="G1068" s="5">
        <v>3</v>
      </c>
      <c r="P1068">
        <v>3</v>
      </c>
      <c r="Q1068" t="str">
        <f>CONCATENATE(C1068,E1068,G1068,I1068)</f>
        <v>123</v>
      </c>
    </row>
    <row r="1069" spans="1:17" x14ac:dyDescent="0.25">
      <c r="A1069">
        <v>1092</v>
      </c>
      <c r="B1069">
        <v>157.30908099999999</v>
      </c>
      <c r="C1069" s="2">
        <v>1</v>
      </c>
      <c r="D1069">
        <v>162.340137</v>
      </c>
      <c r="E1069" s="3">
        <v>2</v>
      </c>
      <c r="F1069">
        <v>170.86520899999999</v>
      </c>
      <c r="G1069" s="5">
        <v>3</v>
      </c>
      <c r="P1069">
        <v>3</v>
      </c>
      <c r="Q1069" t="str">
        <f>CONCATENATE(C1069,E1069,G1069,I1069)</f>
        <v>123</v>
      </c>
    </row>
    <row r="1070" spans="1:17" x14ac:dyDescent="0.25">
      <c r="A1070">
        <v>1093</v>
      </c>
      <c r="B1070">
        <v>157.30908099999999</v>
      </c>
      <c r="C1070" s="2">
        <v>1</v>
      </c>
      <c r="F1070">
        <v>170.86520899999999</v>
      </c>
      <c r="G1070" s="5">
        <v>3</v>
      </c>
      <c r="P1070">
        <v>2</v>
      </c>
      <c r="Q1070" t="str">
        <f>CONCATENATE(C1070,E1070,G1070,I1070)</f>
        <v>13</v>
      </c>
    </row>
    <row r="1071" spans="1:17" x14ac:dyDescent="0.25">
      <c r="A1071">
        <v>1094</v>
      </c>
      <c r="B1071">
        <v>157.30908099999999</v>
      </c>
      <c r="C1071" s="2">
        <v>1</v>
      </c>
      <c r="F1071">
        <v>170.86520899999999</v>
      </c>
      <c r="G1071" s="5">
        <v>3</v>
      </c>
      <c r="P1071">
        <v>2</v>
      </c>
      <c r="Q1071" t="str">
        <f>CONCATENATE(C1071,E1071,G1071,I1071)</f>
        <v>13</v>
      </c>
    </row>
    <row r="1072" spans="1:17" x14ac:dyDescent="0.25">
      <c r="A1072">
        <v>1095</v>
      </c>
      <c r="B1072">
        <v>157.30908099999999</v>
      </c>
      <c r="C1072" s="2">
        <v>1</v>
      </c>
      <c r="F1072">
        <v>170.86520899999999</v>
      </c>
      <c r="G1072" s="5">
        <v>3</v>
      </c>
      <c r="P1072">
        <v>2</v>
      </c>
      <c r="Q1072" t="str">
        <f>CONCATENATE(C1072,E1072,G1072,I1072)</f>
        <v>13</v>
      </c>
    </row>
    <row r="1073" spans="1:17" x14ac:dyDescent="0.25">
      <c r="A1073">
        <v>1096</v>
      </c>
      <c r="B1073">
        <v>157.30908099999999</v>
      </c>
      <c r="C1073" s="2">
        <v>1</v>
      </c>
      <c r="F1073">
        <v>170.86520899999999</v>
      </c>
      <c r="G1073" s="5">
        <v>3</v>
      </c>
      <c r="P1073">
        <v>2</v>
      </c>
      <c r="Q1073" t="str">
        <f>CONCATENATE(C1073,E1073,G1073,I1073)</f>
        <v>13</v>
      </c>
    </row>
    <row r="1074" spans="1:17" x14ac:dyDescent="0.25">
      <c r="A1074">
        <v>1097</v>
      </c>
      <c r="B1074">
        <v>157.30908099999999</v>
      </c>
      <c r="C1074" s="2">
        <v>1</v>
      </c>
      <c r="F1074">
        <v>170.86520899999999</v>
      </c>
      <c r="G1074" s="5">
        <v>3</v>
      </c>
      <c r="P1074">
        <v>2</v>
      </c>
      <c r="Q1074" t="str">
        <f>CONCATENATE(C1074,E1074,G1074,I1074)</f>
        <v>13</v>
      </c>
    </row>
    <row r="1075" spans="1:17" x14ac:dyDescent="0.25">
      <c r="A1075">
        <v>1098</v>
      </c>
      <c r="B1075">
        <v>157.30908099999999</v>
      </c>
      <c r="C1075" s="2">
        <v>1</v>
      </c>
      <c r="F1075">
        <v>170.86520899999999</v>
      </c>
      <c r="G1075" s="5">
        <v>3</v>
      </c>
      <c r="P1075">
        <v>2</v>
      </c>
      <c r="Q1075" t="str">
        <f>CONCATENATE(C1075,E1075,G1075,I1075)</f>
        <v>13</v>
      </c>
    </row>
    <row r="1076" spans="1:17" x14ac:dyDescent="0.25">
      <c r="A1076">
        <v>1099</v>
      </c>
      <c r="B1076">
        <v>157.30908099999999</v>
      </c>
      <c r="C1076" s="2">
        <v>1</v>
      </c>
      <c r="F1076">
        <v>170.86520899999999</v>
      </c>
      <c r="G1076" s="5">
        <v>3</v>
      </c>
      <c r="P1076">
        <v>2</v>
      </c>
      <c r="Q1076" t="str">
        <f>CONCATENATE(C1076,E1076,G1076,I1076)</f>
        <v>13</v>
      </c>
    </row>
    <row r="1077" spans="1:17" x14ac:dyDescent="0.25">
      <c r="A1077">
        <v>1100</v>
      </c>
      <c r="B1077">
        <v>157.30908099999999</v>
      </c>
      <c r="C1077" s="2">
        <v>1</v>
      </c>
      <c r="F1077">
        <v>170.86520899999999</v>
      </c>
      <c r="G1077" s="5">
        <v>3</v>
      </c>
      <c r="P1077">
        <v>2</v>
      </c>
      <c r="Q1077" t="str">
        <f>CONCATENATE(C1077,E1077,G1077,I1077)</f>
        <v>13</v>
      </c>
    </row>
    <row r="1078" spans="1:17" x14ac:dyDescent="0.25">
      <c r="A1078">
        <v>1101</v>
      </c>
      <c r="B1078">
        <v>157.30908099999999</v>
      </c>
      <c r="C1078" s="2">
        <v>1</v>
      </c>
      <c r="F1078">
        <v>170.86520899999999</v>
      </c>
      <c r="G1078" s="5">
        <v>3</v>
      </c>
      <c r="P1078">
        <v>2</v>
      </c>
      <c r="Q1078" t="str">
        <f>CONCATENATE(C1078,E1078,G1078,I1078)</f>
        <v>13</v>
      </c>
    </row>
    <row r="1079" spans="1:17" x14ac:dyDescent="0.25">
      <c r="A1079">
        <v>1102</v>
      </c>
      <c r="B1079">
        <v>157.30908099999999</v>
      </c>
      <c r="C1079" s="2">
        <v>1</v>
      </c>
      <c r="F1079">
        <v>170.86520899999999</v>
      </c>
      <c r="G1079" s="5">
        <v>3</v>
      </c>
      <c r="P1079">
        <v>2</v>
      </c>
      <c r="Q1079" t="str">
        <f>CONCATENATE(C1079,E1079,G1079,I1079)</f>
        <v>13</v>
      </c>
    </row>
    <row r="1080" spans="1:17" x14ac:dyDescent="0.25">
      <c r="A1080">
        <v>1103</v>
      </c>
      <c r="B1080">
        <v>157.30908099999999</v>
      </c>
      <c r="C1080" s="2">
        <v>1</v>
      </c>
      <c r="D1080">
        <v>153.736536</v>
      </c>
      <c r="E1080" s="3">
        <v>2</v>
      </c>
      <c r="F1080">
        <v>170.86520899999999</v>
      </c>
      <c r="G1080" s="5">
        <v>3</v>
      </c>
      <c r="P1080">
        <v>3</v>
      </c>
      <c r="Q1080" t="str">
        <f>CONCATENATE(C1080,E1080,G1080,I1080)</f>
        <v>123</v>
      </c>
    </row>
    <row r="1081" spans="1:17" x14ac:dyDescent="0.25">
      <c r="A1081">
        <v>1104</v>
      </c>
      <c r="B1081">
        <v>157.30908099999999</v>
      </c>
      <c r="C1081" s="2">
        <v>1</v>
      </c>
      <c r="D1081">
        <v>153.736536</v>
      </c>
      <c r="E1081" s="3">
        <v>2</v>
      </c>
      <c r="F1081">
        <v>170.86520899999999</v>
      </c>
      <c r="G1081" s="5">
        <v>3</v>
      </c>
      <c r="I1081" s="4" t="s">
        <v>233</v>
      </c>
      <c r="N1081">
        <v>163.92647099999999</v>
      </c>
      <c r="O1081">
        <v>1104</v>
      </c>
      <c r="P1081">
        <v>4</v>
      </c>
      <c r="Q1081" t="str">
        <f>CONCATENATE(C1081,E1081,G1081,I1081)</f>
        <v>1234D</v>
      </c>
    </row>
    <row r="1082" spans="1:17" x14ac:dyDescent="0.25">
      <c r="A1082">
        <v>1105</v>
      </c>
      <c r="B1082">
        <v>157.30908099999999</v>
      </c>
      <c r="C1082" s="2">
        <v>1</v>
      </c>
      <c r="D1082">
        <v>153.736536</v>
      </c>
      <c r="E1082" s="3">
        <v>2</v>
      </c>
      <c r="F1082">
        <v>170.96252699999999</v>
      </c>
      <c r="G1082" s="5">
        <v>3</v>
      </c>
      <c r="I1082" s="4" t="s">
        <v>233</v>
      </c>
      <c r="N1082">
        <v>164.16055</v>
      </c>
      <c r="P1082">
        <v>4</v>
      </c>
      <c r="Q1082" t="str">
        <f>CONCATENATE(C1082,E1082,G1082,I1082)</f>
        <v>1234D</v>
      </c>
    </row>
    <row r="1083" spans="1:17" x14ac:dyDescent="0.25">
      <c r="A1083">
        <v>1106</v>
      </c>
      <c r="B1083">
        <v>157.30908099999999</v>
      </c>
      <c r="C1083" s="2">
        <v>1</v>
      </c>
      <c r="D1083">
        <v>153.736536</v>
      </c>
      <c r="E1083" s="3">
        <v>2</v>
      </c>
      <c r="F1083">
        <v>170.96252699999999</v>
      </c>
      <c r="G1083" s="5">
        <v>3</v>
      </c>
      <c r="I1083" s="4" t="s">
        <v>233</v>
      </c>
      <c r="N1083">
        <v>164.16055</v>
      </c>
      <c r="P1083">
        <v>4</v>
      </c>
      <c r="Q1083" t="str">
        <f>CONCATENATE(C1083,E1083,G1083,I1083)</f>
        <v>1234D</v>
      </c>
    </row>
    <row r="1084" spans="1:17" x14ac:dyDescent="0.25">
      <c r="A1084">
        <v>1107</v>
      </c>
      <c r="B1084">
        <v>157.30908099999999</v>
      </c>
      <c r="C1084" s="2">
        <v>1</v>
      </c>
      <c r="D1084">
        <v>153.736536</v>
      </c>
      <c r="E1084" s="3">
        <v>2</v>
      </c>
      <c r="I1084" s="4" t="s">
        <v>233</v>
      </c>
      <c r="N1084">
        <v>164.16055</v>
      </c>
      <c r="P1084">
        <v>3</v>
      </c>
      <c r="Q1084" t="str">
        <f>CONCATENATE(C1084,E1084,G1084,I1084)</f>
        <v>124D</v>
      </c>
    </row>
    <row r="1085" spans="1:17" x14ac:dyDescent="0.25">
      <c r="A1085">
        <v>1108</v>
      </c>
      <c r="B1085">
        <v>157.30908099999999</v>
      </c>
      <c r="C1085" s="2">
        <v>1</v>
      </c>
      <c r="D1085">
        <v>153.736536</v>
      </c>
      <c r="E1085" s="3">
        <v>2</v>
      </c>
      <c r="I1085" s="4" t="s">
        <v>233</v>
      </c>
      <c r="N1085">
        <v>164.16055</v>
      </c>
      <c r="P1085">
        <v>3</v>
      </c>
      <c r="Q1085" t="str">
        <f>CONCATENATE(C1085,E1085,G1085,I1085)</f>
        <v>124D</v>
      </c>
    </row>
    <row r="1086" spans="1:17" x14ac:dyDescent="0.25">
      <c r="A1086">
        <v>1109</v>
      </c>
      <c r="B1086">
        <v>157.30908099999999</v>
      </c>
      <c r="C1086" s="2">
        <v>1</v>
      </c>
      <c r="D1086">
        <v>153.736536</v>
      </c>
      <c r="E1086" s="3">
        <v>2</v>
      </c>
      <c r="I1086" s="4" t="s">
        <v>233</v>
      </c>
      <c r="N1086">
        <v>164.16055</v>
      </c>
      <c r="P1086">
        <v>3</v>
      </c>
      <c r="Q1086" t="str">
        <f>CONCATENATE(C1086,E1086,G1086,I1086)</f>
        <v>124D</v>
      </c>
    </row>
    <row r="1087" spans="1:17" x14ac:dyDescent="0.25">
      <c r="A1087">
        <v>1110</v>
      </c>
      <c r="B1087">
        <v>157.30908099999999</v>
      </c>
      <c r="C1087" s="2">
        <v>1</v>
      </c>
      <c r="D1087">
        <v>153.736536</v>
      </c>
      <c r="E1087" s="3">
        <v>2</v>
      </c>
      <c r="I1087" s="4" t="s">
        <v>233</v>
      </c>
      <c r="N1087">
        <v>164.16055</v>
      </c>
      <c r="P1087">
        <v>3</v>
      </c>
      <c r="Q1087" t="str">
        <f>CONCATENATE(C1087,E1087,G1087,I1087)</f>
        <v>124D</v>
      </c>
    </row>
    <row r="1088" spans="1:17" x14ac:dyDescent="0.25">
      <c r="A1088">
        <v>1111</v>
      </c>
      <c r="B1088">
        <v>157.30908099999999</v>
      </c>
      <c r="C1088" s="2">
        <v>1</v>
      </c>
      <c r="D1088">
        <v>153.736536</v>
      </c>
      <c r="E1088" s="3">
        <v>2</v>
      </c>
      <c r="I1088" s="4" t="s">
        <v>233</v>
      </c>
      <c r="N1088">
        <v>164.16055</v>
      </c>
      <c r="P1088">
        <v>3</v>
      </c>
      <c r="Q1088" t="str">
        <f>CONCATENATE(C1088,E1088,G1088,I1088)</f>
        <v>124D</v>
      </c>
    </row>
    <row r="1089" spans="1:17" x14ac:dyDescent="0.25">
      <c r="A1089">
        <v>1112</v>
      </c>
      <c r="B1089">
        <v>157.262114</v>
      </c>
      <c r="C1089" s="2">
        <v>1</v>
      </c>
      <c r="D1089">
        <v>153.736536</v>
      </c>
      <c r="E1089" s="3">
        <v>2</v>
      </c>
      <c r="I1089" s="4" t="s">
        <v>233</v>
      </c>
      <c r="N1089">
        <v>164.16055</v>
      </c>
      <c r="P1089">
        <v>3</v>
      </c>
      <c r="Q1089" t="str">
        <f>CONCATENATE(C1089,E1089,G1089,I1089)</f>
        <v>124D</v>
      </c>
    </row>
    <row r="1090" spans="1:17" x14ac:dyDescent="0.25">
      <c r="A1090">
        <v>1113</v>
      </c>
      <c r="D1090">
        <v>153.736536</v>
      </c>
      <c r="E1090" s="3">
        <v>2</v>
      </c>
      <c r="I1090" s="4" t="s">
        <v>233</v>
      </c>
      <c r="N1090">
        <v>164.16055</v>
      </c>
      <c r="P1090">
        <v>2</v>
      </c>
      <c r="Q1090" t="str">
        <f>CONCATENATE(C1090,E1090,G1090,I1090)</f>
        <v>24D</v>
      </c>
    </row>
    <row r="1091" spans="1:17" x14ac:dyDescent="0.25">
      <c r="A1091">
        <v>1114</v>
      </c>
      <c r="D1091">
        <v>153.736536</v>
      </c>
      <c r="E1091" s="3">
        <v>2</v>
      </c>
      <c r="I1091" s="4" t="s">
        <v>233</v>
      </c>
      <c r="N1091">
        <v>164.16055</v>
      </c>
      <c r="P1091">
        <v>2</v>
      </c>
      <c r="Q1091" t="str">
        <f>CONCATENATE(C1091,E1091,G1091,I1091)</f>
        <v>24D</v>
      </c>
    </row>
    <row r="1092" spans="1:17" x14ac:dyDescent="0.25">
      <c r="A1092">
        <v>1115</v>
      </c>
      <c r="D1092">
        <v>153.736536</v>
      </c>
      <c r="E1092" s="3">
        <v>2</v>
      </c>
      <c r="I1092" s="4" t="s">
        <v>233</v>
      </c>
      <c r="N1092">
        <v>164.16055</v>
      </c>
      <c r="P1092">
        <v>2</v>
      </c>
      <c r="Q1092" t="str">
        <f>CONCATENATE(C1092,E1092,G1092,I1092)</f>
        <v>24D</v>
      </c>
    </row>
    <row r="1093" spans="1:17" x14ac:dyDescent="0.25">
      <c r="A1093">
        <v>1116</v>
      </c>
      <c r="D1093">
        <v>153.736536</v>
      </c>
      <c r="E1093" s="3">
        <v>2</v>
      </c>
      <c r="I1093" s="4" t="s">
        <v>233</v>
      </c>
      <c r="N1093">
        <v>164.16055</v>
      </c>
      <c r="P1093">
        <v>2</v>
      </c>
      <c r="Q1093" t="str">
        <f>CONCATENATE(C1093,E1093,G1093,I1093)</f>
        <v>24D</v>
      </c>
    </row>
    <row r="1094" spans="1:17" x14ac:dyDescent="0.25">
      <c r="A1094">
        <v>1117</v>
      </c>
      <c r="D1094">
        <v>153.736536</v>
      </c>
      <c r="E1094" s="3">
        <v>2</v>
      </c>
      <c r="I1094" s="4" t="s">
        <v>233</v>
      </c>
      <c r="N1094">
        <v>164.16055</v>
      </c>
      <c r="P1094">
        <v>2</v>
      </c>
      <c r="Q1094" t="str">
        <f>CONCATENATE(C1094,E1094,G1094,I1094)</f>
        <v>24D</v>
      </c>
    </row>
    <row r="1095" spans="1:17" x14ac:dyDescent="0.25">
      <c r="A1095">
        <v>1118</v>
      </c>
      <c r="D1095">
        <v>153.736536</v>
      </c>
      <c r="E1095" s="3">
        <v>2</v>
      </c>
      <c r="I1095" s="4" t="s">
        <v>233</v>
      </c>
      <c r="N1095">
        <v>164.16055</v>
      </c>
      <c r="P1095">
        <v>2</v>
      </c>
      <c r="Q1095" t="str">
        <f>CONCATENATE(C1095,E1095,G1095,I1095)</f>
        <v>24D</v>
      </c>
    </row>
    <row r="1096" spans="1:17" x14ac:dyDescent="0.25">
      <c r="A1096">
        <v>1119</v>
      </c>
      <c r="D1096">
        <v>153.736536</v>
      </c>
      <c r="E1096" s="3">
        <v>2</v>
      </c>
      <c r="I1096" s="4" t="s">
        <v>233</v>
      </c>
      <c r="N1096">
        <v>164.16055</v>
      </c>
      <c r="P1096">
        <v>2</v>
      </c>
      <c r="Q1096" t="str">
        <f>CONCATENATE(C1096,E1096,G1096,I1096)</f>
        <v>24D</v>
      </c>
    </row>
    <row r="1097" spans="1:17" x14ac:dyDescent="0.25">
      <c r="A1097">
        <v>1120</v>
      </c>
      <c r="B1097">
        <v>151.865318</v>
      </c>
      <c r="C1097" s="2">
        <v>1</v>
      </c>
      <c r="D1097">
        <v>153.736536</v>
      </c>
      <c r="E1097" s="3">
        <v>2</v>
      </c>
      <c r="I1097" s="4" t="s">
        <v>233</v>
      </c>
      <c r="N1097">
        <v>164.16055</v>
      </c>
      <c r="P1097">
        <v>3</v>
      </c>
      <c r="Q1097" t="str">
        <f>CONCATENATE(C1097,E1097,G1097,I1097)</f>
        <v>124D</v>
      </c>
    </row>
    <row r="1098" spans="1:17" x14ac:dyDescent="0.25">
      <c r="A1098">
        <v>1121</v>
      </c>
      <c r="B1098">
        <v>151.82789600000001</v>
      </c>
      <c r="C1098" s="2">
        <v>1</v>
      </c>
      <c r="D1098">
        <v>153.736536</v>
      </c>
      <c r="E1098" s="3">
        <v>2</v>
      </c>
      <c r="I1098" s="4" t="s">
        <v>233</v>
      </c>
      <c r="N1098">
        <v>164.16055</v>
      </c>
      <c r="P1098">
        <v>3</v>
      </c>
      <c r="Q1098" t="str">
        <f>CONCATENATE(C1098,E1098,G1098,I1098)</f>
        <v>124D</v>
      </c>
    </row>
    <row r="1099" spans="1:17" x14ac:dyDescent="0.25">
      <c r="A1099">
        <v>1122</v>
      </c>
      <c r="B1099">
        <v>151.82789600000001</v>
      </c>
      <c r="C1099" s="2">
        <v>1</v>
      </c>
      <c r="D1099">
        <v>153.736536</v>
      </c>
      <c r="E1099" s="3">
        <v>2</v>
      </c>
      <c r="I1099" s="4" t="s">
        <v>233</v>
      </c>
      <c r="N1099">
        <v>164.16055</v>
      </c>
      <c r="P1099">
        <v>3</v>
      </c>
      <c r="Q1099" t="str">
        <f>CONCATENATE(C1099,E1099,G1099,I1099)</f>
        <v>124D</v>
      </c>
    </row>
    <row r="1100" spans="1:17" x14ac:dyDescent="0.25">
      <c r="A1100">
        <v>1123</v>
      </c>
      <c r="B1100">
        <v>151.82789600000001</v>
      </c>
      <c r="C1100" s="2">
        <v>1</v>
      </c>
      <c r="D1100">
        <v>153.736536</v>
      </c>
      <c r="E1100" s="3">
        <v>2</v>
      </c>
      <c r="G1100" s="5" t="s">
        <v>234</v>
      </c>
      <c r="I1100" s="4" t="s">
        <v>233</v>
      </c>
      <c r="L1100">
        <v>161.94197700000001</v>
      </c>
      <c r="M1100">
        <v>1123</v>
      </c>
      <c r="N1100">
        <v>164.16055</v>
      </c>
      <c r="P1100">
        <v>4</v>
      </c>
      <c r="Q1100" t="str">
        <f>CONCATENATE(C1100,E1100,G1100,I1100)</f>
        <v>123D4D</v>
      </c>
    </row>
    <row r="1101" spans="1:17" x14ac:dyDescent="0.25">
      <c r="A1101">
        <v>1124</v>
      </c>
      <c r="B1101">
        <v>151.82789600000001</v>
      </c>
      <c r="C1101" s="2">
        <v>1</v>
      </c>
      <c r="D1101">
        <v>153.736536</v>
      </c>
      <c r="E1101" s="3">
        <v>2</v>
      </c>
      <c r="G1101" s="5" t="s">
        <v>234</v>
      </c>
      <c r="I1101" s="4" t="s">
        <v>233</v>
      </c>
      <c r="L1101">
        <v>161.95828900000001</v>
      </c>
      <c r="N1101">
        <v>164.16055</v>
      </c>
      <c r="P1101">
        <v>4</v>
      </c>
      <c r="Q1101" t="str">
        <f>CONCATENATE(C1101,E1101,G1101,I1101)</f>
        <v>123D4D</v>
      </c>
    </row>
    <row r="1102" spans="1:17" x14ac:dyDescent="0.25">
      <c r="A1102">
        <v>1125</v>
      </c>
      <c r="B1102">
        <v>151.82789600000001</v>
      </c>
      <c r="C1102" s="2">
        <v>1</v>
      </c>
      <c r="D1102">
        <v>153.736536</v>
      </c>
      <c r="E1102" s="3">
        <v>2</v>
      </c>
      <c r="G1102" s="5" t="s">
        <v>234</v>
      </c>
      <c r="I1102" s="4" t="s">
        <v>233</v>
      </c>
      <c r="L1102">
        <v>161.95828900000001</v>
      </c>
      <c r="N1102">
        <v>164.16055</v>
      </c>
      <c r="P1102">
        <v>4</v>
      </c>
      <c r="Q1102" t="str">
        <f>CONCATENATE(C1102,E1102,G1102,I1102)</f>
        <v>123D4D</v>
      </c>
    </row>
    <row r="1103" spans="1:17" x14ac:dyDescent="0.25">
      <c r="A1103">
        <v>1126</v>
      </c>
      <c r="B1103">
        <v>151.82789600000001</v>
      </c>
      <c r="C1103" s="2">
        <v>1</v>
      </c>
      <c r="D1103">
        <v>153.736536</v>
      </c>
      <c r="E1103" s="3">
        <v>2</v>
      </c>
      <c r="G1103" s="5" t="s">
        <v>234</v>
      </c>
      <c r="I1103" s="4" t="s">
        <v>233</v>
      </c>
      <c r="L1103">
        <v>161.95828900000001</v>
      </c>
      <c r="N1103">
        <v>164.16055</v>
      </c>
      <c r="P1103">
        <v>4</v>
      </c>
      <c r="Q1103" t="str">
        <f>CONCATENATE(C1103,E1103,G1103,I1103)</f>
        <v>123D4D</v>
      </c>
    </row>
    <row r="1104" spans="1:17" x14ac:dyDescent="0.25">
      <c r="A1104">
        <v>1127</v>
      </c>
      <c r="B1104">
        <v>151.82789600000001</v>
      </c>
      <c r="C1104" s="2">
        <v>1</v>
      </c>
      <c r="D1104">
        <v>153.736536</v>
      </c>
      <c r="E1104" s="3">
        <v>2</v>
      </c>
      <c r="G1104" s="5" t="s">
        <v>234</v>
      </c>
      <c r="I1104" s="4" t="s">
        <v>233</v>
      </c>
      <c r="L1104">
        <v>161.95828900000001</v>
      </c>
      <c r="N1104">
        <v>164.16055</v>
      </c>
      <c r="P1104">
        <v>4</v>
      </c>
      <c r="Q1104" t="str">
        <f>CONCATENATE(C1104,E1104,G1104,I1104)</f>
        <v>123D4D</v>
      </c>
    </row>
    <row r="1105" spans="1:17" x14ac:dyDescent="0.25">
      <c r="A1105">
        <v>1128</v>
      </c>
      <c r="B1105">
        <v>151.82789600000001</v>
      </c>
      <c r="C1105" s="2">
        <v>1</v>
      </c>
      <c r="D1105">
        <v>153.736536</v>
      </c>
      <c r="E1105" s="3">
        <v>2</v>
      </c>
      <c r="G1105" s="5" t="s">
        <v>234</v>
      </c>
      <c r="I1105" s="4" t="s">
        <v>233</v>
      </c>
      <c r="L1105">
        <v>161.95828900000001</v>
      </c>
      <c r="N1105">
        <v>164.16055</v>
      </c>
      <c r="P1105">
        <v>4</v>
      </c>
      <c r="Q1105" t="str">
        <f>CONCATENATE(C1105,E1105,G1105,I1105)</f>
        <v>123D4D</v>
      </c>
    </row>
    <row r="1106" spans="1:17" x14ac:dyDescent="0.25">
      <c r="A1106">
        <v>1129</v>
      </c>
      <c r="B1106">
        <v>151.82789600000001</v>
      </c>
      <c r="C1106" s="2">
        <v>1</v>
      </c>
      <c r="D1106">
        <v>153.736536</v>
      </c>
      <c r="E1106" s="3">
        <v>2</v>
      </c>
      <c r="G1106" s="5" t="s">
        <v>234</v>
      </c>
      <c r="I1106" s="4" t="s">
        <v>233</v>
      </c>
      <c r="L1106">
        <v>161.95828900000001</v>
      </c>
      <c r="N1106">
        <v>164.16055</v>
      </c>
      <c r="P1106">
        <v>4</v>
      </c>
      <c r="Q1106" t="str">
        <f>CONCATENATE(C1106,E1106,G1106,I1106)</f>
        <v>123D4D</v>
      </c>
    </row>
    <row r="1107" spans="1:17" x14ac:dyDescent="0.25">
      <c r="A1107">
        <v>1130</v>
      </c>
      <c r="B1107">
        <v>151.82789600000001</v>
      </c>
      <c r="C1107" s="2">
        <v>1</v>
      </c>
      <c r="D1107">
        <v>153.736536</v>
      </c>
      <c r="E1107" s="3">
        <v>2</v>
      </c>
      <c r="G1107" s="5" t="s">
        <v>234</v>
      </c>
      <c r="I1107" s="4" t="s">
        <v>233</v>
      </c>
      <c r="L1107">
        <v>161.95828900000001</v>
      </c>
      <c r="N1107">
        <v>164.16055</v>
      </c>
      <c r="P1107">
        <v>4</v>
      </c>
      <c r="Q1107" t="str">
        <f>CONCATENATE(C1107,E1107,G1107,I1107)</f>
        <v>123D4D</v>
      </c>
    </row>
    <row r="1108" spans="1:17" x14ac:dyDescent="0.25">
      <c r="A1108">
        <v>1131</v>
      </c>
      <c r="B1108">
        <v>151.82789600000001</v>
      </c>
      <c r="C1108" s="2">
        <v>1</v>
      </c>
      <c r="D1108">
        <v>153.736536</v>
      </c>
      <c r="E1108" s="3">
        <v>2</v>
      </c>
      <c r="G1108" s="5" t="s">
        <v>234</v>
      </c>
      <c r="I1108" s="4" t="s">
        <v>233</v>
      </c>
      <c r="L1108">
        <v>161.95828900000001</v>
      </c>
      <c r="N1108">
        <v>164.16055</v>
      </c>
      <c r="P1108">
        <v>4</v>
      </c>
      <c r="Q1108" t="str">
        <f>CONCATENATE(C1108,E1108,G1108,I1108)</f>
        <v>123D4D</v>
      </c>
    </row>
    <row r="1109" spans="1:17" x14ac:dyDescent="0.25">
      <c r="A1109">
        <v>1132</v>
      </c>
      <c r="B1109">
        <v>151.82789600000001</v>
      </c>
      <c r="C1109" s="2">
        <v>1</v>
      </c>
      <c r="D1109">
        <v>153.736536</v>
      </c>
      <c r="E1109" s="3">
        <v>2</v>
      </c>
      <c r="G1109" s="5" t="s">
        <v>234</v>
      </c>
      <c r="I1109" s="4" t="s">
        <v>233</v>
      </c>
      <c r="L1109">
        <v>161.95828900000001</v>
      </c>
      <c r="N1109">
        <v>164.16055</v>
      </c>
      <c r="P1109">
        <v>4</v>
      </c>
      <c r="Q1109" t="str">
        <f>CONCATENATE(C1109,E1109,G1109,I1109)</f>
        <v>123D4D</v>
      </c>
    </row>
    <row r="1110" spans="1:17" x14ac:dyDescent="0.25">
      <c r="A1110">
        <v>1133</v>
      </c>
      <c r="B1110">
        <v>151.82789600000001</v>
      </c>
      <c r="C1110" s="2">
        <v>1</v>
      </c>
      <c r="D1110">
        <v>153.736536</v>
      </c>
      <c r="E1110" s="3">
        <v>2</v>
      </c>
      <c r="G1110" s="5" t="s">
        <v>234</v>
      </c>
      <c r="I1110" s="4" t="s">
        <v>233</v>
      </c>
      <c r="L1110">
        <v>161.95828900000001</v>
      </c>
      <c r="N1110">
        <v>164.16055</v>
      </c>
      <c r="P1110">
        <v>4</v>
      </c>
      <c r="Q1110" t="str">
        <f>CONCATENATE(C1110,E1110,G1110,I1110)</f>
        <v>123D4D</v>
      </c>
    </row>
    <row r="1111" spans="1:17" x14ac:dyDescent="0.25">
      <c r="A1111">
        <v>1134</v>
      </c>
      <c r="B1111">
        <v>151.82789600000001</v>
      </c>
      <c r="C1111" s="2">
        <v>1</v>
      </c>
      <c r="D1111">
        <v>153.736536</v>
      </c>
      <c r="E1111" s="3">
        <v>2</v>
      </c>
      <c r="G1111" s="5" t="s">
        <v>234</v>
      </c>
      <c r="I1111" s="4" t="s">
        <v>233</v>
      </c>
      <c r="L1111">
        <v>161.95828900000001</v>
      </c>
      <c r="N1111">
        <v>164.16055</v>
      </c>
      <c r="P1111">
        <v>4</v>
      </c>
      <c r="Q1111" t="str">
        <f>CONCATENATE(C1111,E1111,G1111,I1111)</f>
        <v>123D4D</v>
      </c>
    </row>
    <row r="1112" spans="1:17" x14ac:dyDescent="0.25">
      <c r="A1112">
        <v>1135</v>
      </c>
      <c r="B1112">
        <v>151.82789600000001</v>
      </c>
      <c r="C1112" s="2">
        <v>1</v>
      </c>
      <c r="D1112">
        <v>153.736536</v>
      </c>
      <c r="E1112" s="3">
        <v>2</v>
      </c>
      <c r="G1112" s="5" t="s">
        <v>234</v>
      </c>
      <c r="I1112" s="4" t="s">
        <v>233</v>
      </c>
      <c r="L1112">
        <v>161.95828900000001</v>
      </c>
      <c r="N1112">
        <v>164.16055</v>
      </c>
      <c r="P1112">
        <v>4</v>
      </c>
      <c r="Q1112" t="str">
        <f>CONCATENATE(C1112,E1112,G1112,I1112)</f>
        <v>123D4D</v>
      </c>
    </row>
    <row r="1113" spans="1:17" x14ac:dyDescent="0.25">
      <c r="A1113">
        <v>1136</v>
      </c>
      <c r="B1113">
        <v>151.82789600000001</v>
      </c>
      <c r="C1113" s="2">
        <v>1</v>
      </c>
      <c r="D1113">
        <v>153.736536</v>
      </c>
      <c r="E1113" s="3">
        <v>2</v>
      </c>
      <c r="G1113" s="5" t="s">
        <v>234</v>
      </c>
      <c r="I1113" s="4" t="s">
        <v>233</v>
      </c>
      <c r="L1113">
        <v>161.95828900000001</v>
      </c>
      <c r="N1113">
        <v>164.16055</v>
      </c>
      <c r="P1113">
        <v>4</v>
      </c>
      <c r="Q1113" t="str">
        <f>CONCATENATE(C1113,E1113,G1113,I1113)</f>
        <v>123D4D</v>
      </c>
    </row>
    <row r="1114" spans="1:17" x14ac:dyDescent="0.25">
      <c r="A1114">
        <v>1137</v>
      </c>
      <c r="B1114">
        <v>151.82789600000001</v>
      </c>
      <c r="C1114" s="2">
        <v>1</v>
      </c>
      <c r="G1114" s="5" t="s">
        <v>234</v>
      </c>
      <c r="I1114" s="4" t="s">
        <v>233</v>
      </c>
      <c r="L1114">
        <v>161.95828900000001</v>
      </c>
      <c r="N1114">
        <v>164.16055</v>
      </c>
      <c r="P1114">
        <v>3</v>
      </c>
      <c r="Q1114" t="str">
        <f>CONCATENATE(C1114,E1114,G1114,I1114)</f>
        <v>13D4D</v>
      </c>
    </row>
    <row r="1115" spans="1:17" x14ac:dyDescent="0.25">
      <c r="A1115">
        <v>1138</v>
      </c>
      <c r="B1115">
        <v>151.82789600000001</v>
      </c>
      <c r="C1115" s="2">
        <v>1</v>
      </c>
      <c r="G1115" s="5" t="s">
        <v>234</v>
      </c>
      <c r="I1115" s="4" t="s">
        <v>233</v>
      </c>
      <c r="L1115">
        <v>161.95828900000001</v>
      </c>
      <c r="N1115">
        <v>163.92647099999999</v>
      </c>
      <c r="O1115">
        <v>1138</v>
      </c>
      <c r="P1115">
        <v>3</v>
      </c>
      <c r="Q1115" t="str">
        <f>CONCATENATE(C1115,E1115,G1115,I1115)</f>
        <v>13D4D</v>
      </c>
    </row>
    <row r="1116" spans="1:17" x14ac:dyDescent="0.25">
      <c r="A1116">
        <v>1139</v>
      </c>
      <c r="B1116">
        <v>151.82789600000001</v>
      </c>
      <c r="C1116" s="2">
        <v>1</v>
      </c>
      <c r="G1116" s="5" t="s">
        <v>234</v>
      </c>
      <c r="L1116">
        <v>161.95828900000001</v>
      </c>
      <c r="P1116">
        <v>2</v>
      </c>
      <c r="Q1116" t="str">
        <f>CONCATENATE(C1116,E1116,G1116,I1116)</f>
        <v>13D</v>
      </c>
    </row>
    <row r="1117" spans="1:17" x14ac:dyDescent="0.25">
      <c r="A1117">
        <v>1140</v>
      </c>
      <c r="B1117">
        <v>151.82789600000001</v>
      </c>
      <c r="C1117" s="2">
        <v>1</v>
      </c>
      <c r="G1117" s="5" t="s">
        <v>234</v>
      </c>
      <c r="L1117">
        <v>161.95828900000001</v>
      </c>
      <c r="P1117">
        <v>2</v>
      </c>
      <c r="Q1117" t="str">
        <f>CONCATENATE(C1117,E1117,G1117,I1117)</f>
        <v>13D</v>
      </c>
    </row>
    <row r="1118" spans="1:17" x14ac:dyDescent="0.25">
      <c r="A1118">
        <v>1141</v>
      </c>
      <c r="B1118">
        <v>151.82789600000001</v>
      </c>
      <c r="C1118" s="2">
        <v>1</v>
      </c>
      <c r="G1118" s="5" t="s">
        <v>234</v>
      </c>
      <c r="L1118">
        <v>161.95828900000001</v>
      </c>
      <c r="P1118">
        <v>2</v>
      </c>
      <c r="Q1118" t="str">
        <f>CONCATENATE(C1118,E1118,G1118,I1118)</f>
        <v>13D</v>
      </c>
    </row>
    <row r="1119" spans="1:17" x14ac:dyDescent="0.25">
      <c r="A1119">
        <v>1142</v>
      </c>
      <c r="B1119">
        <v>151.82789600000001</v>
      </c>
      <c r="C1119" s="2">
        <v>1</v>
      </c>
      <c r="G1119" s="5" t="s">
        <v>234</v>
      </c>
      <c r="L1119">
        <v>161.95828900000001</v>
      </c>
      <c r="P1119">
        <v>2</v>
      </c>
      <c r="Q1119" t="str">
        <f>CONCATENATE(C1119,E1119,G1119,I1119)</f>
        <v>13D</v>
      </c>
    </row>
    <row r="1120" spans="1:17" x14ac:dyDescent="0.25">
      <c r="A1120">
        <v>1143</v>
      </c>
      <c r="B1120">
        <v>151.82789600000001</v>
      </c>
      <c r="C1120" s="2">
        <v>1</v>
      </c>
      <c r="D1120">
        <v>150.05450200000001</v>
      </c>
      <c r="E1120" s="3">
        <v>2</v>
      </c>
      <c r="G1120" s="5" t="s">
        <v>234</v>
      </c>
      <c r="L1120">
        <v>161.95828900000001</v>
      </c>
      <c r="P1120">
        <v>3</v>
      </c>
      <c r="Q1120" t="str">
        <f>CONCATENATE(C1120,E1120,G1120,I1120)</f>
        <v>123D</v>
      </c>
    </row>
    <row r="1121" spans="1:17" x14ac:dyDescent="0.25">
      <c r="A1121">
        <v>1144</v>
      </c>
      <c r="B1121">
        <v>151.82789600000001</v>
      </c>
      <c r="C1121" s="2">
        <v>1</v>
      </c>
      <c r="D1121">
        <v>150.05450200000001</v>
      </c>
      <c r="E1121" s="3">
        <v>2</v>
      </c>
      <c r="G1121" s="5" t="s">
        <v>234</v>
      </c>
      <c r="L1121">
        <v>161.95828900000001</v>
      </c>
      <c r="P1121">
        <v>3</v>
      </c>
      <c r="Q1121" t="str">
        <f>CONCATENATE(C1121,E1121,G1121,I1121)</f>
        <v>123D</v>
      </c>
    </row>
    <row r="1122" spans="1:17" x14ac:dyDescent="0.25">
      <c r="A1122">
        <v>1145</v>
      </c>
      <c r="B1122">
        <v>151.82789600000001</v>
      </c>
      <c r="C1122" s="2">
        <v>1</v>
      </c>
      <c r="D1122">
        <v>150.05450200000001</v>
      </c>
      <c r="E1122" s="3">
        <v>2</v>
      </c>
      <c r="G1122" s="5" t="s">
        <v>234</v>
      </c>
      <c r="L1122">
        <v>161.95828900000001</v>
      </c>
      <c r="P1122">
        <v>3</v>
      </c>
      <c r="Q1122" t="str">
        <f>CONCATENATE(C1122,E1122,G1122,I1122)</f>
        <v>123D</v>
      </c>
    </row>
    <row r="1123" spans="1:17" x14ac:dyDescent="0.25">
      <c r="A1123">
        <v>1146</v>
      </c>
      <c r="B1123">
        <v>151.82789600000001</v>
      </c>
      <c r="C1123" s="2">
        <v>1</v>
      </c>
      <c r="D1123">
        <v>150.05450200000001</v>
      </c>
      <c r="E1123" s="3">
        <v>2</v>
      </c>
      <c r="G1123" s="5" t="s">
        <v>234</v>
      </c>
      <c r="L1123">
        <v>161.95828900000001</v>
      </c>
      <c r="P1123">
        <v>3</v>
      </c>
      <c r="Q1123" t="str">
        <f>CONCATENATE(C1123,E1123,G1123,I1123)</f>
        <v>123D</v>
      </c>
    </row>
    <row r="1124" spans="1:17" x14ac:dyDescent="0.25">
      <c r="A1124">
        <v>1147</v>
      </c>
      <c r="B1124">
        <v>151.82789600000001</v>
      </c>
      <c r="C1124" s="2">
        <v>1</v>
      </c>
      <c r="D1124">
        <v>150.05450200000001</v>
      </c>
      <c r="E1124" s="3">
        <v>2</v>
      </c>
      <c r="G1124" s="5" t="s">
        <v>234</v>
      </c>
      <c r="L1124">
        <v>161.95828900000001</v>
      </c>
      <c r="P1124">
        <v>3</v>
      </c>
      <c r="Q1124" t="str">
        <f>CONCATENATE(C1124,E1124,G1124,I1124)</f>
        <v>123D</v>
      </c>
    </row>
    <row r="1125" spans="1:17" x14ac:dyDescent="0.25">
      <c r="A1125">
        <v>1148</v>
      </c>
      <c r="B1125">
        <v>151.82789600000001</v>
      </c>
      <c r="C1125" s="2">
        <v>1</v>
      </c>
      <c r="D1125">
        <v>150.05450200000001</v>
      </c>
      <c r="E1125" s="3">
        <v>2</v>
      </c>
      <c r="G1125" s="5" t="s">
        <v>234</v>
      </c>
      <c r="L1125">
        <v>161.95828900000001</v>
      </c>
      <c r="P1125">
        <v>3</v>
      </c>
      <c r="Q1125" t="str">
        <f>CONCATENATE(C1125,E1125,G1125,I1125)</f>
        <v>123D</v>
      </c>
    </row>
    <row r="1126" spans="1:17" x14ac:dyDescent="0.25">
      <c r="A1126">
        <v>1149</v>
      </c>
      <c r="B1126">
        <v>151.82789600000001</v>
      </c>
      <c r="C1126" s="2">
        <v>1</v>
      </c>
      <c r="D1126">
        <v>150.05450200000001</v>
      </c>
      <c r="E1126" s="3">
        <v>2</v>
      </c>
      <c r="G1126" s="5" t="s">
        <v>234</v>
      </c>
      <c r="H1126">
        <v>156.90809200000001</v>
      </c>
      <c r="I1126" s="4">
        <v>4</v>
      </c>
      <c r="L1126">
        <v>161.95828900000001</v>
      </c>
      <c r="P1126">
        <v>4</v>
      </c>
      <c r="Q1126" t="str">
        <f>CONCATENATE(C1126,E1126,G1126,I1126)</f>
        <v>123D4</v>
      </c>
    </row>
    <row r="1127" spans="1:17" x14ac:dyDescent="0.25">
      <c r="A1127">
        <v>1150</v>
      </c>
      <c r="B1127">
        <v>151.82789600000001</v>
      </c>
      <c r="C1127" s="2">
        <v>1</v>
      </c>
      <c r="D1127">
        <v>150.05450200000001</v>
      </c>
      <c r="E1127" s="3">
        <v>2</v>
      </c>
      <c r="G1127" s="5" t="s">
        <v>234</v>
      </c>
      <c r="H1127">
        <v>156.819661</v>
      </c>
      <c r="I1127" s="4">
        <v>4</v>
      </c>
      <c r="L1127">
        <v>161.95828900000001</v>
      </c>
      <c r="P1127">
        <v>4</v>
      </c>
      <c r="Q1127" t="str">
        <f>CONCATENATE(C1127,E1127,G1127,I1127)</f>
        <v>123D4</v>
      </c>
    </row>
    <row r="1128" spans="1:17" x14ac:dyDescent="0.25">
      <c r="A1128">
        <v>1151</v>
      </c>
      <c r="B1128">
        <v>151.82789600000001</v>
      </c>
      <c r="C1128" s="2">
        <v>1</v>
      </c>
      <c r="D1128">
        <v>150.05450200000001</v>
      </c>
      <c r="E1128" s="3">
        <v>2</v>
      </c>
      <c r="G1128" s="5" t="s">
        <v>234</v>
      </c>
      <c r="H1128">
        <v>156.819661</v>
      </c>
      <c r="I1128" s="4">
        <v>4</v>
      </c>
      <c r="L1128">
        <v>161.95828900000001</v>
      </c>
      <c r="P1128">
        <v>4</v>
      </c>
      <c r="Q1128" t="str">
        <f>CONCATENATE(C1128,E1128,G1128,I1128)</f>
        <v>123D4</v>
      </c>
    </row>
    <row r="1129" spans="1:17" x14ac:dyDescent="0.25">
      <c r="A1129">
        <v>1152</v>
      </c>
      <c r="B1129">
        <v>151.82789600000001</v>
      </c>
      <c r="C1129" s="2">
        <v>1</v>
      </c>
      <c r="D1129">
        <v>150.05450200000001</v>
      </c>
      <c r="E1129" s="3">
        <v>2</v>
      </c>
      <c r="G1129" s="5" t="s">
        <v>234</v>
      </c>
      <c r="H1129">
        <v>156.819661</v>
      </c>
      <c r="I1129" s="4">
        <v>4</v>
      </c>
      <c r="L1129">
        <v>161.95828900000001</v>
      </c>
      <c r="P1129">
        <v>4</v>
      </c>
      <c r="Q1129" t="str">
        <f>CONCATENATE(C1129,E1129,G1129,I1129)</f>
        <v>123D4</v>
      </c>
    </row>
    <row r="1130" spans="1:17" x14ac:dyDescent="0.25">
      <c r="A1130">
        <v>1153</v>
      </c>
      <c r="B1130">
        <v>151.82789600000001</v>
      </c>
      <c r="C1130" s="2">
        <v>1</v>
      </c>
      <c r="D1130">
        <v>150.05450200000001</v>
      </c>
      <c r="E1130" s="3">
        <v>2</v>
      </c>
      <c r="G1130" s="5" t="s">
        <v>234</v>
      </c>
      <c r="H1130">
        <v>156.819661</v>
      </c>
      <c r="I1130" s="4">
        <v>4</v>
      </c>
      <c r="L1130">
        <v>161.95828900000001</v>
      </c>
      <c r="P1130">
        <v>4</v>
      </c>
      <c r="Q1130" t="str">
        <f>CONCATENATE(C1130,E1130,G1130,I1130)</f>
        <v>123D4</v>
      </c>
    </row>
    <row r="1131" spans="1:17" x14ac:dyDescent="0.25">
      <c r="A1131">
        <v>1154</v>
      </c>
      <c r="B1131">
        <v>151.82789600000001</v>
      </c>
      <c r="C1131" s="2">
        <v>1</v>
      </c>
      <c r="D1131">
        <v>150.05450200000001</v>
      </c>
      <c r="E1131" s="3">
        <v>2</v>
      </c>
      <c r="G1131" s="5" t="s">
        <v>234</v>
      </c>
      <c r="H1131">
        <v>156.819661</v>
      </c>
      <c r="I1131" s="4">
        <v>4</v>
      </c>
      <c r="L1131">
        <v>161.95828900000001</v>
      </c>
      <c r="P1131">
        <v>4</v>
      </c>
      <c r="Q1131" t="str">
        <f>CONCATENATE(C1131,E1131,G1131,I1131)</f>
        <v>123D4</v>
      </c>
    </row>
    <row r="1132" spans="1:17" x14ac:dyDescent="0.25">
      <c r="A1132">
        <v>1155</v>
      </c>
      <c r="B1132">
        <v>151.82789600000001</v>
      </c>
      <c r="C1132" s="2">
        <v>1</v>
      </c>
      <c r="D1132">
        <v>150.05450200000001</v>
      </c>
      <c r="E1132" s="3">
        <v>2</v>
      </c>
      <c r="G1132" s="5" t="s">
        <v>234</v>
      </c>
      <c r="H1132">
        <v>156.819661</v>
      </c>
      <c r="I1132" s="4">
        <v>4</v>
      </c>
      <c r="L1132">
        <v>161.95828900000001</v>
      </c>
      <c r="P1132">
        <v>4</v>
      </c>
      <c r="Q1132" t="str">
        <f>CONCATENATE(C1132,E1132,G1132,I1132)</f>
        <v>123D4</v>
      </c>
    </row>
    <row r="1133" spans="1:17" x14ac:dyDescent="0.25">
      <c r="A1133">
        <v>1156</v>
      </c>
      <c r="B1133">
        <v>151.82789600000001</v>
      </c>
      <c r="C1133" s="2">
        <v>1</v>
      </c>
      <c r="D1133">
        <v>150.05450200000001</v>
      </c>
      <c r="E1133" s="3">
        <v>2</v>
      </c>
      <c r="G1133" s="5" t="s">
        <v>234</v>
      </c>
      <c r="H1133">
        <v>156.819661</v>
      </c>
      <c r="I1133" s="4">
        <v>4</v>
      </c>
      <c r="L1133">
        <v>161.95828900000001</v>
      </c>
      <c r="P1133">
        <v>4</v>
      </c>
      <c r="Q1133" t="str">
        <f>CONCATENATE(C1133,E1133,G1133,I1133)</f>
        <v>123D4</v>
      </c>
    </row>
    <row r="1134" spans="1:17" x14ac:dyDescent="0.25">
      <c r="A1134">
        <v>1157</v>
      </c>
      <c r="B1134">
        <v>151.82789600000001</v>
      </c>
      <c r="C1134" s="2">
        <v>1</v>
      </c>
      <c r="D1134">
        <v>150.05450200000001</v>
      </c>
      <c r="E1134" s="3">
        <v>2</v>
      </c>
      <c r="G1134" s="5" t="s">
        <v>234</v>
      </c>
      <c r="H1134">
        <v>156.819661</v>
      </c>
      <c r="I1134" s="4">
        <v>4</v>
      </c>
      <c r="L1134">
        <v>161.95828900000001</v>
      </c>
      <c r="P1134">
        <v>4</v>
      </c>
      <c r="Q1134" t="str">
        <f>CONCATENATE(C1134,E1134,G1134,I1134)</f>
        <v>123D4</v>
      </c>
    </row>
    <row r="1135" spans="1:17" x14ac:dyDescent="0.25">
      <c r="A1135">
        <v>1158</v>
      </c>
      <c r="B1135">
        <v>151.82789600000001</v>
      </c>
      <c r="C1135" s="2">
        <v>1</v>
      </c>
      <c r="D1135">
        <v>150.05450200000001</v>
      </c>
      <c r="E1135" s="3">
        <v>2</v>
      </c>
      <c r="G1135" s="5" t="s">
        <v>234</v>
      </c>
      <c r="H1135">
        <v>156.819661</v>
      </c>
      <c r="I1135" s="4">
        <v>4</v>
      </c>
      <c r="L1135">
        <v>161.95828900000001</v>
      </c>
      <c r="P1135">
        <v>4</v>
      </c>
      <c r="Q1135" t="str">
        <f>CONCATENATE(C1135,E1135,G1135,I1135)</f>
        <v>123D4</v>
      </c>
    </row>
    <row r="1136" spans="1:17" x14ac:dyDescent="0.25">
      <c r="A1136">
        <v>1159</v>
      </c>
      <c r="B1136">
        <v>151.82789600000001</v>
      </c>
      <c r="C1136" s="2">
        <v>1</v>
      </c>
      <c r="D1136">
        <v>150.05450200000001</v>
      </c>
      <c r="E1136" s="3">
        <v>2</v>
      </c>
      <c r="G1136" s="5" t="s">
        <v>234</v>
      </c>
      <c r="H1136">
        <v>156.819661</v>
      </c>
      <c r="I1136" s="4">
        <v>4</v>
      </c>
      <c r="L1136">
        <v>161.95828900000001</v>
      </c>
      <c r="P1136">
        <v>4</v>
      </c>
      <c r="Q1136" t="str">
        <f>CONCATENATE(C1136,E1136,G1136,I1136)</f>
        <v>123D4</v>
      </c>
    </row>
    <row r="1137" spans="1:17" x14ac:dyDescent="0.25">
      <c r="A1137">
        <v>1160</v>
      </c>
      <c r="B1137">
        <v>151.82789600000001</v>
      </c>
      <c r="C1137" s="2">
        <v>1</v>
      </c>
      <c r="D1137">
        <v>150.05450200000001</v>
      </c>
      <c r="E1137" s="3">
        <v>2</v>
      </c>
      <c r="G1137" s="5" t="s">
        <v>234</v>
      </c>
      <c r="H1137">
        <v>156.819661</v>
      </c>
      <c r="I1137" s="4">
        <v>4</v>
      </c>
      <c r="L1137">
        <v>161.94197700000001</v>
      </c>
      <c r="M1137">
        <v>1160</v>
      </c>
      <c r="P1137">
        <v>4</v>
      </c>
      <c r="Q1137" t="str">
        <f>CONCATENATE(C1137,E1137,G1137,I1137)</f>
        <v>123D4</v>
      </c>
    </row>
    <row r="1138" spans="1:17" x14ac:dyDescent="0.25">
      <c r="A1138">
        <v>1161</v>
      </c>
      <c r="B1138">
        <v>151.82789600000001</v>
      </c>
      <c r="C1138" s="2">
        <v>1</v>
      </c>
      <c r="D1138">
        <v>150.05450200000001</v>
      </c>
      <c r="E1138" s="3">
        <v>2</v>
      </c>
      <c r="H1138">
        <v>156.819661</v>
      </c>
      <c r="I1138" s="4">
        <v>4</v>
      </c>
      <c r="P1138">
        <v>3</v>
      </c>
      <c r="Q1138" t="str">
        <f>CONCATENATE(C1138,E1138,G1138,I1138)</f>
        <v>124</v>
      </c>
    </row>
    <row r="1139" spans="1:17" x14ac:dyDescent="0.25">
      <c r="A1139">
        <v>1162</v>
      </c>
      <c r="B1139">
        <v>151.865318</v>
      </c>
      <c r="C1139" s="2">
        <v>1</v>
      </c>
      <c r="D1139">
        <v>150.05450200000001</v>
      </c>
      <c r="E1139" s="3">
        <v>2</v>
      </c>
      <c r="H1139">
        <v>156.819661</v>
      </c>
      <c r="I1139" s="4">
        <v>4</v>
      </c>
      <c r="P1139">
        <v>3</v>
      </c>
      <c r="Q1139" t="str">
        <f>CONCATENATE(C1139,E1139,G1139,I1139)</f>
        <v>124</v>
      </c>
    </row>
    <row r="1140" spans="1:17" x14ac:dyDescent="0.25">
      <c r="A1140">
        <v>1163</v>
      </c>
      <c r="D1140">
        <v>150.05450200000001</v>
      </c>
      <c r="E1140" s="3">
        <v>2</v>
      </c>
      <c r="H1140">
        <v>156.819661</v>
      </c>
      <c r="I1140" s="4">
        <v>4</v>
      </c>
      <c r="P1140">
        <v>2</v>
      </c>
      <c r="Q1140" t="str">
        <f>CONCATENATE(C1140,E1140,G1140,I1140)</f>
        <v>24</v>
      </c>
    </row>
    <row r="1141" spans="1:17" x14ac:dyDescent="0.25">
      <c r="A1141">
        <v>1164</v>
      </c>
      <c r="D1141">
        <v>150.05450200000001</v>
      </c>
      <c r="E1141" s="3">
        <v>2</v>
      </c>
      <c r="H1141">
        <v>156.819661</v>
      </c>
      <c r="I1141" s="4">
        <v>4</v>
      </c>
      <c r="P1141">
        <v>2</v>
      </c>
      <c r="Q1141" t="str">
        <f>CONCATENATE(C1141,E1141,G1141,I1141)</f>
        <v>24</v>
      </c>
    </row>
    <row r="1142" spans="1:17" x14ac:dyDescent="0.25">
      <c r="A1142">
        <v>1165</v>
      </c>
      <c r="D1142">
        <v>150.05450200000001</v>
      </c>
      <c r="E1142" s="3">
        <v>2</v>
      </c>
      <c r="H1142">
        <v>156.819661</v>
      </c>
      <c r="I1142" s="4">
        <v>4</v>
      </c>
      <c r="P1142">
        <v>2</v>
      </c>
      <c r="Q1142" t="str">
        <f>CONCATENATE(C1142,E1142,G1142,I1142)</f>
        <v>24</v>
      </c>
    </row>
    <row r="1143" spans="1:17" x14ac:dyDescent="0.25">
      <c r="A1143">
        <v>1166</v>
      </c>
      <c r="D1143">
        <v>150.05450200000001</v>
      </c>
      <c r="E1143" s="3">
        <v>2</v>
      </c>
      <c r="H1143">
        <v>156.819661</v>
      </c>
      <c r="I1143" s="4">
        <v>4</v>
      </c>
      <c r="P1143">
        <v>2</v>
      </c>
      <c r="Q1143" t="str">
        <f>CONCATENATE(C1143,E1143,G1143,I1143)</f>
        <v>24</v>
      </c>
    </row>
    <row r="1144" spans="1:17" x14ac:dyDescent="0.25">
      <c r="A1144">
        <v>1167</v>
      </c>
      <c r="D1144">
        <v>150.05450200000001</v>
      </c>
      <c r="E1144" s="3">
        <v>2</v>
      </c>
      <c r="H1144">
        <v>156.819661</v>
      </c>
      <c r="I1144" s="4">
        <v>4</v>
      </c>
      <c r="P1144">
        <v>2</v>
      </c>
      <c r="Q1144" t="str">
        <f>CONCATENATE(C1144,E1144,G1144,I1144)</f>
        <v>24</v>
      </c>
    </row>
    <row r="1145" spans="1:17" x14ac:dyDescent="0.25">
      <c r="A1145">
        <v>1168</v>
      </c>
      <c r="D1145">
        <v>150.05450200000001</v>
      </c>
      <c r="E1145" s="3">
        <v>2</v>
      </c>
      <c r="H1145">
        <v>156.819661</v>
      </c>
      <c r="I1145" s="4">
        <v>4</v>
      </c>
      <c r="P1145">
        <v>2</v>
      </c>
      <c r="Q1145" t="str">
        <f>CONCATENATE(C1145,E1145,G1145,I1145)</f>
        <v>24</v>
      </c>
    </row>
    <row r="1146" spans="1:17" x14ac:dyDescent="0.25">
      <c r="A1146">
        <v>1169</v>
      </c>
      <c r="D1146">
        <v>150.05450200000001</v>
      </c>
      <c r="E1146" s="3">
        <v>2</v>
      </c>
      <c r="H1146">
        <v>156.819661</v>
      </c>
      <c r="I1146" s="4">
        <v>4</v>
      </c>
      <c r="P1146">
        <v>2</v>
      </c>
      <c r="Q1146" t="str">
        <f>CONCATENATE(C1146,E1146,G1146,I1146)</f>
        <v>24</v>
      </c>
    </row>
    <row r="1147" spans="1:17" x14ac:dyDescent="0.25">
      <c r="A1147">
        <v>1170</v>
      </c>
      <c r="D1147">
        <v>150.05450200000001</v>
      </c>
      <c r="E1147" s="3">
        <v>2</v>
      </c>
      <c r="H1147">
        <v>156.819661</v>
      </c>
      <c r="I1147" s="4">
        <v>4</v>
      </c>
      <c r="P1147">
        <v>2</v>
      </c>
      <c r="Q1147" t="str">
        <f>CONCATENATE(C1147,E1147,G1147,I1147)</f>
        <v>24</v>
      </c>
    </row>
    <row r="1148" spans="1:17" x14ac:dyDescent="0.25">
      <c r="A1148">
        <v>1171</v>
      </c>
      <c r="D1148">
        <v>150.05450200000001</v>
      </c>
      <c r="E1148" s="3">
        <v>2</v>
      </c>
      <c r="H1148">
        <v>156.819661</v>
      </c>
      <c r="I1148" s="4">
        <v>4</v>
      </c>
      <c r="P1148">
        <v>2</v>
      </c>
      <c r="Q1148" t="str">
        <f>CONCATENATE(C1148,E1148,G1148,I1148)</f>
        <v>24</v>
      </c>
    </row>
    <row r="1149" spans="1:17" x14ac:dyDescent="0.25">
      <c r="A1149">
        <v>1172</v>
      </c>
      <c r="B1149">
        <v>132.29596000000001</v>
      </c>
      <c r="C1149" s="2">
        <v>1</v>
      </c>
      <c r="D1149">
        <v>150.05450200000001</v>
      </c>
      <c r="E1149" s="3">
        <v>2</v>
      </c>
      <c r="H1149">
        <v>156.819661</v>
      </c>
      <c r="I1149" s="4">
        <v>4</v>
      </c>
      <c r="P1149">
        <v>3</v>
      </c>
      <c r="Q1149" t="str">
        <f>CONCATENATE(C1149,E1149,G1149,I1149)</f>
        <v>124</v>
      </c>
    </row>
    <row r="1150" spans="1:17" x14ac:dyDescent="0.25">
      <c r="A1150">
        <v>1173</v>
      </c>
      <c r="B1150">
        <v>132.30151500000002</v>
      </c>
      <c r="C1150" s="2">
        <v>1</v>
      </c>
      <c r="D1150">
        <v>150.05450200000001</v>
      </c>
      <c r="E1150" s="3">
        <v>2</v>
      </c>
      <c r="H1150">
        <v>156.819661</v>
      </c>
      <c r="I1150" s="4">
        <v>4</v>
      </c>
      <c r="P1150">
        <v>3</v>
      </c>
      <c r="Q1150" t="str">
        <f>CONCATENATE(C1150,E1150,G1150,I1150)</f>
        <v>124</v>
      </c>
    </row>
    <row r="1151" spans="1:17" x14ac:dyDescent="0.25">
      <c r="A1151">
        <v>1174</v>
      </c>
      <c r="B1151">
        <v>132.30151500000002</v>
      </c>
      <c r="C1151" s="2">
        <v>1</v>
      </c>
      <c r="D1151">
        <v>150.05450200000001</v>
      </c>
      <c r="E1151" s="3">
        <v>2</v>
      </c>
      <c r="H1151">
        <v>156.819661</v>
      </c>
      <c r="I1151" s="4">
        <v>4</v>
      </c>
      <c r="P1151">
        <v>3</v>
      </c>
      <c r="Q1151" t="str">
        <f>CONCATENATE(C1151,E1151,G1151,I1151)</f>
        <v>124</v>
      </c>
    </row>
    <row r="1152" spans="1:17" x14ac:dyDescent="0.25">
      <c r="A1152">
        <v>1175</v>
      </c>
      <c r="B1152">
        <v>132.30151500000002</v>
      </c>
      <c r="C1152" s="2">
        <v>1</v>
      </c>
      <c r="D1152">
        <v>150.05450200000001</v>
      </c>
      <c r="E1152" s="3">
        <v>2</v>
      </c>
      <c r="H1152">
        <v>156.819661</v>
      </c>
      <c r="I1152" s="4">
        <v>4</v>
      </c>
      <c r="P1152">
        <v>3</v>
      </c>
      <c r="Q1152" t="str">
        <f>CONCATENATE(C1152,E1152,G1152,I1152)</f>
        <v>124</v>
      </c>
    </row>
    <row r="1153" spans="1:17" x14ac:dyDescent="0.25">
      <c r="A1153">
        <v>1176</v>
      </c>
      <c r="B1153">
        <v>132.30151500000002</v>
      </c>
      <c r="C1153" s="2">
        <v>1</v>
      </c>
      <c r="F1153">
        <v>152.593412</v>
      </c>
      <c r="G1153" s="5">
        <v>3</v>
      </c>
      <c r="H1153">
        <v>156.819661</v>
      </c>
      <c r="I1153" s="4">
        <v>4</v>
      </c>
      <c r="P1153">
        <v>3</v>
      </c>
      <c r="Q1153" t="str">
        <f>CONCATENATE(C1153,E1153,G1153,I1153)</f>
        <v>134</v>
      </c>
    </row>
    <row r="1154" spans="1:17" x14ac:dyDescent="0.25">
      <c r="A1154">
        <v>1177</v>
      </c>
      <c r="B1154">
        <v>132.30151500000002</v>
      </c>
      <c r="C1154" s="2">
        <v>1</v>
      </c>
      <c r="F1154">
        <v>152.56200000000001</v>
      </c>
      <c r="G1154" s="5">
        <v>3</v>
      </c>
      <c r="H1154">
        <v>156.819661</v>
      </c>
      <c r="I1154" s="4">
        <v>4</v>
      </c>
      <c r="P1154">
        <v>3</v>
      </c>
      <c r="Q1154" t="str">
        <f>CONCATENATE(C1154,E1154,G1154,I1154)</f>
        <v>134</v>
      </c>
    </row>
    <row r="1155" spans="1:17" x14ac:dyDescent="0.25">
      <c r="A1155">
        <v>1178</v>
      </c>
      <c r="B1155">
        <v>132.30151500000002</v>
      </c>
      <c r="C1155" s="2">
        <v>1</v>
      </c>
      <c r="F1155">
        <v>152.56200000000001</v>
      </c>
      <c r="G1155" s="5">
        <v>3</v>
      </c>
      <c r="H1155">
        <v>156.819661</v>
      </c>
      <c r="I1155" s="4">
        <v>4</v>
      </c>
      <c r="P1155">
        <v>3</v>
      </c>
      <c r="Q1155" t="str">
        <f>CONCATENATE(C1155,E1155,G1155,I1155)</f>
        <v>134</v>
      </c>
    </row>
    <row r="1156" spans="1:17" x14ac:dyDescent="0.25">
      <c r="A1156">
        <v>1179</v>
      </c>
      <c r="B1156">
        <v>132.30151500000002</v>
      </c>
      <c r="C1156" s="2">
        <v>1</v>
      </c>
      <c r="F1156">
        <v>152.56200000000001</v>
      </c>
      <c r="G1156" s="5">
        <v>3</v>
      </c>
      <c r="H1156">
        <v>156.819661</v>
      </c>
      <c r="I1156" s="4">
        <v>4</v>
      </c>
      <c r="P1156">
        <v>3</v>
      </c>
      <c r="Q1156" t="str">
        <f>CONCATENATE(C1156,E1156,G1156,I1156)</f>
        <v>134</v>
      </c>
    </row>
    <row r="1157" spans="1:17" x14ac:dyDescent="0.25">
      <c r="A1157">
        <v>1180</v>
      </c>
      <c r="B1157">
        <v>132.30151500000002</v>
      </c>
      <c r="C1157" s="2">
        <v>1</v>
      </c>
      <c r="F1157">
        <v>152.56200000000001</v>
      </c>
      <c r="G1157" s="5">
        <v>3</v>
      </c>
      <c r="H1157">
        <v>156.819661</v>
      </c>
      <c r="I1157" s="4">
        <v>4</v>
      </c>
      <c r="P1157">
        <v>3</v>
      </c>
      <c r="Q1157" t="str">
        <f>CONCATENATE(C1157,E1157,G1157,I1157)</f>
        <v>134</v>
      </c>
    </row>
    <row r="1158" spans="1:17" x14ac:dyDescent="0.25">
      <c r="A1158">
        <v>1181</v>
      </c>
      <c r="B1158">
        <v>132.30151500000002</v>
      </c>
      <c r="C1158" s="2">
        <v>1</v>
      </c>
      <c r="F1158">
        <v>152.56200000000001</v>
      </c>
      <c r="G1158" s="5">
        <v>3</v>
      </c>
      <c r="H1158">
        <v>156.819661</v>
      </c>
      <c r="I1158" s="4">
        <v>4</v>
      </c>
      <c r="P1158">
        <v>3</v>
      </c>
      <c r="Q1158" t="str">
        <f>CONCATENATE(C1158,E1158,G1158,I1158)</f>
        <v>134</v>
      </c>
    </row>
    <row r="1159" spans="1:17" x14ac:dyDescent="0.25">
      <c r="A1159">
        <v>1182</v>
      </c>
      <c r="B1159">
        <v>132.30151500000002</v>
      </c>
      <c r="C1159" s="2">
        <v>1</v>
      </c>
      <c r="F1159">
        <v>152.56200000000001</v>
      </c>
      <c r="G1159" s="5">
        <v>3</v>
      </c>
      <c r="H1159">
        <v>156.819661</v>
      </c>
      <c r="I1159" s="4">
        <v>4</v>
      </c>
      <c r="P1159">
        <v>3</v>
      </c>
      <c r="Q1159" t="str">
        <f>CONCATENATE(C1159,E1159,G1159,I1159)</f>
        <v>134</v>
      </c>
    </row>
    <row r="1160" spans="1:17" x14ac:dyDescent="0.25">
      <c r="A1160">
        <v>1183</v>
      </c>
      <c r="B1160">
        <v>132.30151500000002</v>
      </c>
      <c r="C1160" s="2">
        <v>1</v>
      </c>
      <c r="F1160">
        <v>152.56200000000001</v>
      </c>
      <c r="G1160" s="5">
        <v>3</v>
      </c>
      <c r="H1160">
        <v>156.819661</v>
      </c>
      <c r="I1160" s="4">
        <v>4</v>
      </c>
      <c r="P1160">
        <v>3</v>
      </c>
      <c r="Q1160" t="str">
        <f>CONCATENATE(C1160,E1160,G1160,I1160)</f>
        <v>134</v>
      </c>
    </row>
    <row r="1161" spans="1:17" x14ac:dyDescent="0.25">
      <c r="A1161">
        <v>1184</v>
      </c>
      <c r="B1161">
        <v>132.30151500000002</v>
      </c>
      <c r="C1161" s="2">
        <v>1</v>
      </c>
      <c r="F1161">
        <v>152.56200000000001</v>
      </c>
      <c r="G1161" s="5">
        <v>3</v>
      </c>
      <c r="H1161">
        <v>156.819661</v>
      </c>
      <c r="I1161" s="4">
        <v>4</v>
      </c>
      <c r="P1161">
        <v>3</v>
      </c>
      <c r="Q1161" t="str">
        <f>CONCATENATE(C1161,E1161,G1161,I1161)</f>
        <v>134</v>
      </c>
    </row>
    <row r="1162" spans="1:17" x14ac:dyDescent="0.25">
      <c r="A1162">
        <v>1185</v>
      </c>
      <c r="B1162">
        <v>132.30151500000002</v>
      </c>
      <c r="C1162" s="2">
        <v>1</v>
      </c>
      <c r="F1162">
        <v>152.56200000000001</v>
      </c>
      <c r="G1162" s="5">
        <v>3</v>
      </c>
      <c r="H1162">
        <v>156.819661</v>
      </c>
      <c r="I1162" s="4">
        <v>4</v>
      </c>
      <c r="P1162">
        <v>3</v>
      </c>
      <c r="Q1162" t="str">
        <f>CONCATENATE(C1162,E1162,G1162,I1162)</f>
        <v>134</v>
      </c>
    </row>
    <row r="1163" spans="1:17" x14ac:dyDescent="0.25">
      <c r="A1163">
        <v>1186</v>
      </c>
      <c r="B1163">
        <v>132.30151500000002</v>
      </c>
      <c r="C1163" s="2">
        <v>1</v>
      </c>
      <c r="D1163">
        <v>127.42414200000002</v>
      </c>
      <c r="E1163" s="3">
        <v>2</v>
      </c>
      <c r="F1163">
        <v>152.56200000000001</v>
      </c>
      <c r="G1163" s="5">
        <v>3</v>
      </c>
      <c r="H1163">
        <v>156.90809200000001</v>
      </c>
      <c r="I1163" s="4">
        <v>4</v>
      </c>
      <c r="P1163">
        <v>4</v>
      </c>
      <c r="Q1163" t="str">
        <f>CONCATENATE(C1163,E1163,G1163,I1163)</f>
        <v>1234</v>
      </c>
    </row>
    <row r="1164" spans="1:17" x14ac:dyDescent="0.25">
      <c r="A1164">
        <v>1187</v>
      </c>
      <c r="B1164">
        <v>132.30151500000002</v>
      </c>
      <c r="C1164" s="2">
        <v>1</v>
      </c>
      <c r="D1164">
        <v>127.35843400000002</v>
      </c>
      <c r="E1164" s="3">
        <v>2</v>
      </c>
      <c r="F1164">
        <v>152.56200000000001</v>
      </c>
      <c r="G1164" s="5">
        <v>3</v>
      </c>
      <c r="H1164">
        <v>156.90809200000001</v>
      </c>
      <c r="I1164" s="4">
        <v>4</v>
      </c>
      <c r="P1164">
        <v>4</v>
      </c>
      <c r="Q1164" t="str">
        <f>CONCATENATE(C1164,E1164,G1164,I1164)</f>
        <v>1234</v>
      </c>
    </row>
    <row r="1165" spans="1:17" x14ac:dyDescent="0.25">
      <c r="A1165">
        <v>1188</v>
      </c>
      <c r="B1165">
        <v>132.30151500000002</v>
      </c>
      <c r="C1165" s="2">
        <v>1</v>
      </c>
      <c r="D1165">
        <v>127.35843400000002</v>
      </c>
      <c r="E1165" s="3">
        <v>2</v>
      </c>
      <c r="F1165">
        <v>152.56200000000001</v>
      </c>
      <c r="G1165" s="5">
        <v>3</v>
      </c>
      <c r="H1165">
        <v>156.90809200000001</v>
      </c>
      <c r="I1165" s="4">
        <v>4</v>
      </c>
      <c r="P1165">
        <v>4</v>
      </c>
      <c r="Q1165" t="str">
        <f>CONCATENATE(C1165,E1165,G1165,I1165)</f>
        <v>1234</v>
      </c>
    </row>
    <row r="1166" spans="1:17" x14ac:dyDescent="0.25">
      <c r="A1166">
        <v>1189</v>
      </c>
      <c r="B1166">
        <v>132.30151500000002</v>
      </c>
      <c r="C1166" s="2">
        <v>1</v>
      </c>
      <c r="D1166">
        <v>127.35843400000002</v>
      </c>
      <c r="E1166" s="3">
        <v>2</v>
      </c>
      <c r="F1166">
        <v>152.56200000000001</v>
      </c>
      <c r="G1166" s="5">
        <v>3</v>
      </c>
      <c r="H1166">
        <v>156.90809200000001</v>
      </c>
      <c r="I1166" s="4">
        <v>4</v>
      </c>
      <c r="P1166">
        <v>4</v>
      </c>
      <c r="Q1166" t="str">
        <f>CONCATENATE(C1166,E1166,G1166,I1166)</f>
        <v>1234</v>
      </c>
    </row>
    <row r="1167" spans="1:17" x14ac:dyDescent="0.25">
      <c r="A1167">
        <v>1190</v>
      </c>
      <c r="B1167">
        <v>132.30151500000002</v>
      </c>
      <c r="C1167" s="2">
        <v>1</v>
      </c>
      <c r="D1167">
        <v>127.35843400000002</v>
      </c>
      <c r="E1167" s="3">
        <v>2</v>
      </c>
      <c r="F1167">
        <v>152.56200000000001</v>
      </c>
      <c r="G1167" s="5">
        <v>3</v>
      </c>
      <c r="H1167">
        <v>156.90809200000001</v>
      </c>
      <c r="I1167" s="4">
        <v>4</v>
      </c>
      <c r="P1167">
        <v>4</v>
      </c>
      <c r="Q1167" t="str">
        <f>CONCATENATE(C1167,E1167,G1167,I1167)</f>
        <v>1234</v>
      </c>
    </row>
    <row r="1168" spans="1:17" x14ac:dyDescent="0.25">
      <c r="A1168">
        <v>1191</v>
      </c>
      <c r="B1168">
        <v>132.30151500000002</v>
      </c>
      <c r="C1168" s="2">
        <v>1</v>
      </c>
      <c r="D1168">
        <v>127.35843400000002</v>
      </c>
      <c r="E1168" s="3">
        <v>2</v>
      </c>
      <c r="F1168">
        <v>152.56200000000001</v>
      </c>
      <c r="G1168" s="5">
        <v>3</v>
      </c>
      <c r="P1168">
        <v>3</v>
      </c>
      <c r="Q1168" t="str">
        <f>CONCATENATE(C1168,E1168,G1168,I1168)</f>
        <v>123</v>
      </c>
    </row>
    <row r="1169" spans="1:17" x14ac:dyDescent="0.25">
      <c r="A1169">
        <v>1192</v>
      </c>
      <c r="B1169">
        <v>132.30151500000002</v>
      </c>
      <c r="C1169" s="2">
        <v>1</v>
      </c>
      <c r="D1169">
        <v>127.35843400000002</v>
      </c>
      <c r="E1169" s="3">
        <v>2</v>
      </c>
      <c r="F1169">
        <v>152.56200000000001</v>
      </c>
      <c r="G1169" s="5">
        <v>3</v>
      </c>
      <c r="P1169">
        <v>3</v>
      </c>
      <c r="Q1169" t="str">
        <f>CONCATENATE(C1169,E1169,G1169,I1169)</f>
        <v>123</v>
      </c>
    </row>
    <row r="1170" spans="1:17" x14ac:dyDescent="0.25">
      <c r="A1170">
        <v>1193</v>
      </c>
      <c r="B1170">
        <v>132.29596000000001</v>
      </c>
      <c r="C1170" s="2">
        <v>1</v>
      </c>
      <c r="D1170">
        <v>127.35843400000002</v>
      </c>
      <c r="E1170" s="3">
        <v>2</v>
      </c>
      <c r="F1170">
        <v>152.56200000000001</v>
      </c>
      <c r="G1170" s="5">
        <v>3</v>
      </c>
      <c r="P1170">
        <v>3</v>
      </c>
      <c r="Q1170" t="str">
        <f>CONCATENATE(C1170,E1170,G1170,I1170)</f>
        <v>123</v>
      </c>
    </row>
    <row r="1171" spans="1:17" x14ac:dyDescent="0.25">
      <c r="A1171">
        <v>1194</v>
      </c>
      <c r="D1171">
        <v>127.35843400000002</v>
      </c>
      <c r="E1171" s="3">
        <v>2</v>
      </c>
      <c r="F1171">
        <v>152.56200000000001</v>
      </c>
      <c r="G1171" s="5">
        <v>3</v>
      </c>
      <c r="P1171">
        <v>2</v>
      </c>
      <c r="Q1171" t="str">
        <f>CONCATENATE(C1171,E1171,G1171,I1171)</f>
        <v>23</v>
      </c>
    </row>
    <row r="1172" spans="1:17" x14ac:dyDescent="0.25">
      <c r="A1172">
        <v>1195</v>
      </c>
      <c r="D1172">
        <v>127.35843400000002</v>
      </c>
      <c r="E1172" s="3">
        <v>2</v>
      </c>
      <c r="F1172">
        <v>152.56200000000001</v>
      </c>
      <c r="G1172" s="5">
        <v>3</v>
      </c>
      <c r="P1172">
        <v>2</v>
      </c>
      <c r="Q1172" t="str">
        <f>CONCATENATE(C1172,E1172,G1172,I1172)</f>
        <v>23</v>
      </c>
    </row>
    <row r="1173" spans="1:17" x14ac:dyDescent="0.25">
      <c r="A1173">
        <v>1196</v>
      </c>
      <c r="D1173">
        <v>127.35843400000002</v>
      </c>
      <c r="E1173" s="3">
        <v>2</v>
      </c>
      <c r="F1173">
        <v>152.56200000000001</v>
      </c>
      <c r="G1173" s="5">
        <v>3</v>
      </c>
      <c r="P1173">
        <v>2</v>
      </c>
      <c r="Q1173" t="str">
        <f>CONCATENATE(C1173,E1173,G1173,I1173)</f>
        <v>23</v>
      </c>
    </row>
    <row r="1174" spans="1:17" x14ac:dyDescent="0.25">
      <c r="A1174">
        <v>1197</v>
      </c>
      <c r="D1174">
        <v>127.35843400000002</v>
      </c>
      <c r="E1174" s="3">
        <v>2</v>
      </c>
      <c r="F1174">
        <v>152.56200000000001</v>
      </c>
      <c r="G1174" s="5">
        <v>3</v>
      </c>
      <c r="P1174">
        <v>2</v>
      </c>
      <c r="Q1174" t="str">
        <f>CONCATENATE(C1174,E1174,G1174,I1174)</f>
        <v>23</v>
      </c>
    </row>
    <row r="1175" spans="1:17" x14ac:dyDescent="0.25">
      <c r="A1175">
        <v>1198</v>
      </c>
      <c r="D1175">
        <v>127.35843400000002</v>
      </c>
      <c r="E1175" s="3">
        <v>2</v>
      </c>
      <c r="F1175">
        <v>152.56200000000001</v>
      </c>
      <c r="G1175" s="5">
        <v>3</v>
      </c>
      <c r="P1175">
        <v>2</v>
      </c>
      <c r="Q1175" t="str">
        <f>CONCATENATE(C1175,E1175,G1175,I1175)</f>
        <v>23</v>
      </c>
    </row>
    <row r="1176" spans="1:17" x14ac:dyDescent="0.25">
      <c r="A1176">
        <v>1199</v>
      </c>
      <c r="D1176">
        <v>127.35843400000002</v>
      </c>
      <c r="E1176" s="3">
        <v>2</v>
      </c>
      <c r="F1176">
        <v>152.56200000000001</v>
      </c>
      <c r="G1176" s="5">
        <v>3</v>
      </c>
      <c r="P1176">
        <v>2</v>
      </c>
      <c r="Q1176" t="str">
        <f>CONCATENATE(C1176,E1176,G1176,I1176)</f>
        <v>23</v>
      </c>
    </row>
    <row r="1177" spans="1:17" x14ac:dyDescent="0.25">
      <c r="A1177">
        <v>1200</v>
      </c>
      <c r="D1177">
        <v>127.35843400000002</v>
      </c>
      <c r="E1177" s="3">
        <v>2</v>
      </c>
      <c r="F1177">
        <v>152.56200000000001</v>
      </c>
      <c r="G1177" s="5">
        <v>3</v>
      </c>
      <c r="P1177">
        <v>2</v>
      </c>
      <c r="Q1177" t="str">
        <f>CONCATENATE(C1177,E1177,G1177,I1177)</f>
        <v>23</v>
      </c>
    </row>
    <row r="1178" spans="1:17" x14ac:dyDescent="0.25">
      <c r="A1178">
        <v>1201</v>
      </c>
      <c r="D1178">
        <v>127.35843400000002</v>
      </c>
      <c r="E1178" s="3">
        <v>2</v>
      </c>
      <c r="F1178">
        <v>152.593412</v>
      </c>
      <c r="G1178" s="5">
        <v>3</v>
      </c>
      <c r="H1178">
        <v>134.13914600000001</v>
      </c>
      <c r="I1178" s="4">
        <v>4</v>
      </c>
      <c r="P1178">
        <v>3</v>
      </c>
      <c r="Q1178" t="str">
        <f>CONCATENATE(C1178,E1178,G1178,I1178)</f>
        <v>234</v>
      </c>
    </row>
    <row r="1179" spans="1:17" x14ac:dyDescent="0.25">
      <c r="A1179">
        <v>1202</v>
      </c>
      <c r="D1179">
        <v>127.35843400000002</v>
      </c>
      <c r="E1179" s="3">
        <v>2</v>
      </c>
      <c r="H1179">
        <v>133.965554</v>
      </c>
      <c r="I1179" s="4">
        <v>4</v>
      </c>
      <c r="P1179">
        <v>2</v>
      </c>
      <c r="Q1179" t="str">
        <f>CONCATENATE(C1179,E1179,G1179,I1179)</f>
        <v>24</v>
      </c>
    </row>
    <row r="1180" spans="1:17" x14ac:dyDescent="0.25">
      <c r="A1180">
        <v>1203</v>
      </c>
      <c r="D1180">
        <v>127.35843400000002</v>
      </c>
      <c r="E1180" s="3">
        <v>2</v>
      </c>
      <c r="H1180">
        <v>133.965554</v>
      </c>
      <c r="I1180" s="4">
        <v>4</v>
      </c>
      <c r="P1180">
        <v>2</v>
      </c>
      <c r="Q1180" t="str">
        <f>CONCATENATE(C1180,E1180,G1180,I1180)</f>
        <v>24</v>
      </c>
    </row>
    <row r="1181" spans="1:17" x14ac:dyDescent="0.25">
      <c r="A1181">
        <v>1204</v>
      </c>
      <c r="B1181">
        <v>120.44646500000002</v>
      </c>
      <c r="C1181" s="2">
        <v>1</v>
      </c>
      <c r="D1181">
        <v>127.35843400000002</v>
      </c>
      <c r="E1181" s="3">
        <v>2</v>
      </c>
      <c r="H1181">
        <v>133.965554</v>
      </c>
      <c r="I1181" s="4">
        <v>4</v>
      </c>
      <c r="P1181">
        <v>3</v>
      </c>
      <c r="Q1181" t="str">
        <f>CONCATENATE(C1181,E1181,G1181,I1181)</f>
        <v>124</v>
      </c>
    </row>
    <row r="1182" spans="1:17" x14ac:dyDescent="0.25">
      <c r="A1182">
        <v>1205</v>
      </c>
      <c r="B1182">
        <v>120.44646500000002</v>
      </c>
      <c r="C1182" s="2">
        <v>1</v>
      </c>
      <c r="D1182">
        <v>127.35843400000002</v>
      </c>
      <c r="E1182" s="3">
        <v>2</v>
      </c>
      <c r="H1182">
        <v>133.965554</v>
      </c>
      <c r="I1182" s="4">
        <v>4</v>
      </c>
      <c r="P1182">
        <v>3</v>
      </c>
      <c r="Q1182" t="str">
        <f>CONCATENATE(C1182,E1182,G1182,I1182)</f>
        <v>124</v>
      </c>
    </row>
    <row r="1183" spans="1:17" x14ac:dyDescent="0.25">
      <c r="A1183">
        <v>1206</v>
      </c>
      <c r="B1183">
        <v>120.45762300000001</v>
      </c>
      <c r="C1183" s="2">
        <v>1</v>
      </c>
      <c r="D1183">
        <v>127.35843400000002</v>
      </c>
      <c r="E1183" s="3">
        <v>2</v>
      </c>
      <c r="H1183">
        <v>133.965554</v>
      </c>
      <c r="I1183" s="4">
        <v>4</v>
      </c>
      <c r="P1183">
        <v>3</v>
      </c>
      <c r="Q1183" t="str">
        <f>CONCATENATE(C1183,E1183,G1183,I1183)</f>
        <v>124</v>
      </c>
    </row>
    <row r="1184" spans="1:17" x14ac:dyDescent="0.25">
      <c r="A1184">
        <v>1207</v>
      </c>
      <c r="B1184">
        <v>120.45762300000001</v>
      </c>
      <c r="C1184" s="2">
        <v>1</v>
      </c>
      <c r="D1184">
        <v>127.35843400000002</v>
      </c>
      <c r="E1184" s="3">
        <v>2</v>
      </c>
      <c r="H1184">
        <v>133.965554</v>
      </c>
      <c r="I1184" s="4">
        <v>4</v>
      </c>
      <c r="P1184">
        <v>3</v>
      </c>
      <c r="Q1184" t="str">
        <f>CONCATENATE(C1184,E1184,G1184,I1184)</f>
        <v>124</v>
      </c>
    </row>
    <row r="1185" spans="1:17" x14ac:dyDescent="0.25">
      <c r="A1185">
        <v>1208</v>
      </c>
      <c r="B1185">
        <v>120.45762300000001</v>
      </c>
      <c r="C1185" s="2">
        <v>1</v>
      </c>
      <c r="D1185">
        <v>127.42414200000002</v>
      </c>
      <c r="E1185" s="3">
        <v>2</v>
      </c>
      <c r="H1185">
        <v>133.965554</v>
      </c>
      <c r="I1185" s="4">
        <v>4</v>
      </c>
      <c r="P1185">
        <v>3</v>
      </c>
      <c r="Q1185" t="str">
        <f>CONCATENATE(C1185,E1185,G1185,I1185)</f>
        <v>124</v>
      </c>
    </row>
    <row r="1186" spans="1:17" x14ac:dyDescent="0.25">
      <c r="A1186">
        <v>1209</v>
      </c>
      <c r="B1186">
        <v>120.45762300000001</v>
      </c>
      <c r="C1186" s="2">
        <v>1</v>
      </c>
      <c r="D1186">
        <v>127.42414200000002</v>
      </c>
      <c r="E1186" s="3">
        <v>2</v>
      </c>
      <c r="H1186">
        <v>133.965554</v>
      </c>
      <c r="I1186" s="4">
        <v>4</v>
      </c>
      <c r="P1186">
        <v>3</v>
      </c>
      <c r="Q1186" t="str">
        <f>CONCATENATE(C1186,E1186,G1186,I1186)</f>
        <v>124</v>
      </c>
    </row>
    <row r="1187" spans="1:17" x14ac:dyDescent="0.25">
      <c r="A1187">
        <v>1210</v>
      </c>
      <c r="B1187">
        <v>120.45762300000001</v>
      </c>
      <c r="C1187" s="2">
        <v>1</v>
      </c>
      <c r="H1187">
        <v>133.965554</v>
      </c>
      <c r="I1187" s="4">
        <v>4</v>
      </c>
      <c r="P1187">
        <v>2</v>
      </c>
      <c r="Q1187" t="str">
        <f>CONCATENATE(C1187,E1187,G1187,I1187)</f>
        <v>14</v>
      </c>
    </row>
    <row r="1188" spans="1:17" x14ac:dyDescent="0.25">
      <c r="A1188">
        <v>1211</v>
      </c>
      <c r="B1188">
        <v>120.45762300000001</v>
      </c>
      <c r="C1188" s="2">
        <v>1</v>
      </c>
      <c r="H1188">
        <v>133.965554</v>
      </c>
      <c r="I1188" s="4">
        <v>4</v>
      </c>
      <c r="P1188">
        <v>2</v>
      </c>
      <c r="Q1188" t="str">
        <f>CONCATENATE(C1188,E1188,G1188,I1188)</f>
        <v>14</v>
      </c>
    </row>
    <row r="1189" spans="1:17" x14ac:dyDescent="0.25">
      <c r="A1189">
        <v>1212</v>
      </c>
      <c r="B1189">
        <v>120.45762300000001</v>
      </c>
      <c r="C1189" s="2">
        <v>1</v>
      </c>
      <c r="H1189">
        <v>133.965554</v>
      </c>
      <c r="I1189" s="4">
        <v>4</v>
      </c>
      <c r="P1189">
        <v>2</v>
      </c>
      <c r="Q1189" t="str">
        <f>CONCATENATE(C1189,E1189,G1189,I1189)</f>
        <v>14</v>
      </c>
    </row>
    <row r="1190" spans="1:17" x14ac:dyDescent="0.25">
      <c r="A1190">
        <v>1213</v>
      </c>
      <c r="B1190">
        <v>120.45762300000001</v>
      </c>
      <c r="C1190" s="2">
        <v>1</v>
      </c>
      <c r="H1190">
        <v>133.965554</v>
      </c>
      <c r="I1190" s="4">
        <v>4</v>
      </c>
      <c r="P1190">
        <v>2</v>
      </c>
      <c r="Q1190" t="str">
        <f>CONCATENATE(C1190,E1190,G1190,I1190)</f>
        <v>14</v>
      </c>
    </row>
    <row r="1191" spans="1:17" x14ac:dyDescent="0.25">
      <c r="A1191">
        <v>1214</v>
      </c>
      <c r="B1191">
        <v>120.45762300000001</v>
      </c>
      <c r="C1191" s="2">
        <v>1</v>
      </c>
      <c r="H1191">
        <v>133.965554</v>
      </c>
      <c r="I1191" s="4">
        <v>4</v>
      </c>
      <c r="P1191">
        <v>2</v>
      </c>
      <c r="Q1191" t="str">
        <f>CONCATENATE(C1191,E1191,G1191,I1191)</f>
        <v>14</v>
      </c>
    </row>
    <row r="1192" spans="1:17" x14ac:dyDescent="0.25">
      <c r="A1192">
        <v>1215</v>
      </c>
      <c r="B1192">
        <v>120.45762300000001</v>
      </c>
      <c r="C1192" s="2">
        <v>1</v>
      </c>
      <c r="H1192">
        <v>133.965554</v>
      </c>
      <c r="I1192" s="4">
        <v>4</v>
      </c>
      <c r="P1192">
        <v>2</v>
      </c>
      <c r="Q1192" t="str">
        <f>CONCATENATE(C1192,E1192,G1192,I1192)</f>
        <v>14</v>
      </c>
    </row>
    <row r="1193" spans="1:17" x14ac:dyDescent="0.25">
      <c r="A1193">
        <v>1216</v>
      </c>
      <c r="B1193">
        <v>120.45762300000001</v>
      </c>
      <c r="C1193" s="2">
        <v>1</v>
      </c>
      <c r="H1193">
        <v>133.965554</v>
      </c>
      <c r="I1193" s="4">
        <v>4</v>
      </c>
      <c r="P1193">
        <v>2</v>
      </c>
      <c r="Q1193" t="str">
        <f>CONCATENATE(C1193,E1193,G1193,I1193)</f>
        <v>14</v>
      </c>
    </row>
    <row r="1194" spans="1:17" x14ac:dyDescent="0.25">
      <c r="A1194">
        <v>1217</v>
      </c>
      <c r="B1194">
        <v>120.45762300000001</v>
      </c>
      <c r="C1194" s="2">
        <v>1</v>
      </c>
      <c r="H1194">
        <v>133.965554</v>
      </c>
      <c r="I1194" s="4">
        <v>4</v>
      </c>
      <c r="P1194">
        <v>2</v>
      </c>
      <c r="Q1194" t="str">
        <f>CONCATENATE(C1194,E1194,G1194,I1194)</f>
        <v>14</v>
      </c>
    </row>
    <row r="1195" spans="1:17" x14ac:dyDescent="0.25">
      <c r="A1195">
        <v>1218</v>
      </c>
      <c r="B1195">
        <v>120.45762300000001</v>
      </c>
      <c r="C1195" s="2">
        <v>1</v>
      </c>
      <c r="H1195">
        <v>133.965554</v>
      </c>
      <c r="I1195" s="4">
        <v>4</v>
      </c>
      <c r="P1195">
        <v>2</v>
      </c>
      <c r="Q1195" t="str">
        <f>CONCATENATE(C1195,E1195,G1195,I1195)</f>
        <v>14</v>
      </c>
    </row>
    <row r="1196" spans="1:17" x14ac:dyDescent="0.25">
      <c r="A1196">
        <v>1219</v>
      </c>
      <c r="B1196">
        <v>120.45762300000001</v>
      </c>
      <c r="C1196" s="2">
        <v>1</v>
      </c>
      <c r="H1196">
        <v>133.965554</v>
      </c>
      <c r="I1196" s="4">
        <v>4</v>
      </c>
      <c r="P1196">
        <v>2</v>
      </c>
      <c r="Q1196" t="str">
        <f>CONCATENATE(C1196,E1196,G1196,I1196)</f>
        <v>14</v>
      </c>
    </row>
    <row r="1197" spans="1:17" x14ac:dyDescent="0.25">
      <c r="A1197">
        <v>1220</v>
      </c>
      <c r="B1197">
        <v>120.45762300000001</v>
      </c>
      <c r="C1197" s="2">
        <v>1</v>
      </c>
      <c r="H1197">
        <v>133.965554</v>
      </c>
      <c r="I1197" s="4">
        <v>4</v>
      </c>
      <c r="P1197">
        <v>2</v>
      </c>
      <c r="Q1197" t="str">
        <f>CONCATENATE(C1197,E1197,G1197,I1197)</f>
        <v>14</v>
      </c>
    </row>
    <row r="1198" spans="1:17" x14ac:dyDescent="0.25">
      <c r="A1198">
        <v>1221</v>
      </c>
      <c r="B1198">
        <v>120.45762300000001</v>
      </c>
      <c r="C1198" s="2">
        <v>1</v>
      </c>
      <c r="H1198">
        <v>133.965554</v>
      </c>
      <c r="I1198" s="4">
        <v>4</v>
      </c>
      <c r="P1198">
        <v>2</v>
      </c>
      <c r="Q1198" t="str">
        <f>CONCATENATE(C1198,E1198,G1198,I1198)</f>
        <v>14</v>
      </c>
    </row>
    <row r="1199" spans="1:17" x14ac:dyDescent="0.25">
      <c r="A1199">
        <v>1222</v>
      </c>
      <c r="B1199">
        <v>120.45762300000001</v>
      </c>
      <c r="C1199" s="2">
        <v>1</v>
      </c>
      <c r="D1199">
        <v>113.963887</v>
      </c>
      <c r="E1199" s="3">
        <v>2</v>
      </c>
      <c r="H1199">
        <v>133.965554</v>
      </c>
      <c r="I1199" s="4">
        <v>4</v>
      </c>
      <c r="P1199">
        <v>3</v>
      </c>
      <c r="Q1199" t="str">
        <f>CONCATENATE(C1199,E1199,G1199,I1199)</f>
        <v>124</v>
      </c>
    </row>
    <row r="1200" spans="1:17" x14ac:dyDescent="0.25">
      <c r="A1200">
        <v>1223</v>
      </c>
      <c r="B1200">
        <v>120.45762300000001</v>
      </c>
      <c r="C1200" s="2">
        <v>1</v>
      </c>
      <c r="D1200">
        <v>113.850503</v>
      </c>
      <c r="E1200" s="3">
        <v>2</v>
      </c>
      <c r="H1200">
        <v>133.965554</v>
      </c>
      <c r="I1200" s="4">
        <v>4</v>
      </c>
      <c r="P1200">
        <v>3</v>
      </c>
      <c r="Q1200" t="str">
        <f>CONCATENATE(C1200,E1200,G1200,I1200)</f>
        <v>124</v>
      </c>
    </row>
    <row r="1201" spans="1:17" x14ac:dyDescent="0.25">
      <c r="A1201">
        <v>1224</v>
      </c>
      <c r="B1201">
        <v>120.45762300000001</v>
      </c>
      <c r="C1201" s="2">
        <v>1</v>
      </c>
      <c r="D1201">
        <v>113.850503</v>
      </c>
      <c r="E1201" s="3">
        <v>2</v>
      </c>
      <c r="F1201">
        <v>126.687478</v>
      </c>
      <c r="G1201" s="5">
        <v>3</v>
      </c>
      <c r="H1201">
        <v>134.13914600000001</v>
      </c>
      <c r="I1201" s="4">
        <v>4</v>
      </c>
      <c r="P1201">
        <v>4</v>
      </c>
      <c r="Q1201" t="str">
        <f>CONCATENATE(C1201,E1201,G1201,I1201)</f>
        <v>1234</v>
      </c>
    </row>
    <row r="1202" spans="1:17" x14ac:dyDescent="0.25">
      <c r="A1202">
        <v>1225</v>
      </c>
      <c r="B1202">
        <v>120.45762300000001</v>
      </c>
      <c r="C1202" s="2">
        <v>1</v>
      </c>
      <c r="D1202">
        <v>113.850503</v>
      </c>
      <c r="E1202" s="3">
        <v>2</v>
      </c>
      <c r="F1202">
        <v>126.72216900000001</v>
      </c>
      <c r="G1202" s="5">
        <v>3</v>
      </c>
      <c r="H1202">
        <v>134.13914600000001</v>
      </c>
      <c r="I1202" s="4">
        <v>4</v>
      </c>
      <c r="P1202">
        <v>4</v>
      </c>
      <c r="Q1202" t="str">
        <f>CONCATENATE(C1202,E1202,G1202,I1202)</f>
        <v>1234</v>
      </c>
    </row>
    <row r="1203" spans="1:17" x14ac:dyDescent="0.25">
      <c r="A1203">
        <v>1226</v>
      </c>
      <c r="B1203">
        <v>120.44646500000002</v>
      </c>
      <c r="C1203" s="2">
        <v>1</v>
      </c>
      <c r="D1203">
        <v>113.850503</v>
      </c>
      <c r="E1203" s="3">
        <v>2</v>
      </c>
      <c r="F1203">
        <v>126.72216900000001</v>
      </c>
      <c r="G1203" s="5">
        <v>3</v>
      </c>
      <c r="H1203">
        <v>134.13914600000001</v>
      </c>
      <c r="I1203" s="4">
        <v>4</v>
      </c>
      <c r="P1203">
        <v>4</v>
      </c>
      <c r="Q1203" t="str">
        <f>CONCATENATE(C1203,E1203,G1203,I1203)</f>
        <v>1234</v>
      </c>
    </row>
    <row r="1204" spans="1:17" x14ac:dyDescent="0.25">
      <c r="A1204">
        <v>1227</v>
      </c>
      <c r="D1204">
        <v>113.850503</v>
      </c>
      <c r="E1204" s="3">
        <v>2</v>
      </c>
      <c r="F1204">
        <v>126.72216900000001</v>
      </c>
      <c r="G1204" s="5">
        <v>3</v>
      </c>
      <c r="P1204">
        <v>2</v>
      </c>
      <c r="Q1204" t="str">
        <f>CONCATENATE(C1204,E1204,G1204,I1204)</f>
        <v>23</v>
      </c>
    </row>
    <row r="1205" spans="1:17" x14ac:dyDescent="0.25">
      <c r="A1205">
        <v>1228</v>
      </c>
      <c r="D1205">
        <v>113.850503</v>
      </c>
      <c r="E1205" s="3">
        <v>2</v>
      </c>
      <c r="F1205">
        <v>126.72216900000001</v>
      </c>
      <c r="G1205" s="5">
        <v>3</v>
      </c>
      <c r="P1205">
        <v>2</v>
      </c>
      <c r="Q1205" t="str">
        <f>CONCATENATE(C1205,E1205,G1205,I1205)</f>
        <v>23</v>
      </c>
    </row>
    <row r="1206" spans="1:17" x14ac:dyDescent="0.25">
      <c r="A1206">
        <v>1229</v>
      </c>
      <c r="D1206">
        <v>113.850503</v>
      </c>
      <c r="E1206" s="3">
        <v>2</v>
      </c>
      <c r="F1206">
        <v>126.72216900000001</v>
      </c>
      <c r="G1206" s="5">
        <v>3</v>
      </c>
      <c r="P1206">
        <v>2</v>
      </c>
      <c r="Q1206" t="str">
        <f>CONCATENATE(C1206,E1206,G1206,I1206)</f>
        <v>23</v>
      </c>
    </row>
    <row r="1207" spans="1:17" x14ac:dyDescent="0.25">
      <c r="A1207">
        <v>1230</v>
      </c>
      <c r="D1207">
        <v>113.850503</v>
      </c>
      <c r="E1207" s="3">
        <v>2</v>
      </c>
      <c r="F1207">
        <v>126.72216900000001</v>
      </c>
      <c r="G1207" s="5">
        <v>3</v>
      </c>
      <c r="P1207">
        <v>2</v>
      </c>
      <c r="Q1207" t="str">
        <f>CONCATENATE(C1207,E1207,G1207,I1207)</f>
        <v>23</v>
      </c>
    </row>
    <row r="1208" spans="1:17" x14ac:dyDescent="0.25">
      <c r="A1208">
        <v>1231</v>
      </c>
      <c r="D1208">
        <v>113.850503</v>
      </c>
      <c r="E1208" s="3">
        <v>2</v>
      </c>
      <c r="F1208">
        <v>126.72216900000001</v>
      </c>
      <c r="G1208" s="5">
        <v>3</v>
      </c>
      <c r="P1208">
        <v>2</v>
      </c>
      <c r="Q1208" t="str">
        <f>CONCATENATE(C1208,E1208,G1208,I1208)</f>
        <v>23</v>
      </c>
    </row>
    <row r="1209" spans="1:17" x14ac:dyDescent="0.25">
      <c r="A1209">
        <v>1232</v>
      </c>
      <c r="D1209">
        <v>113.850503</v>
      </c>
      <c r="E1209" s="3">
        <v>2</v>
      </c>
      <c r="F1209">
        <v>126.72216900000001</v>
      </c>
      <c r="G1209" s="5">
        <v>3</v>
      </c>
      <c r="P1209">
        <v>2</v>
      </c>
      <c r="Q1209" t="str">
        <f>CONCATENATE(C1209,E1209,G1209,I1209)</f>
        <v>23</v>
      </c>
    </row>
    <row r="1210" spans="1:17" x14ac:dyDescent="0.25">
      <c r="A1210">
        <v>1233</v>
      </c>
      <c r="D1210">
        <v>113.850503</v>
      </c>
      <c r="E1210" s="3">
        <v>2</v>
      </c>
      <c r="F1210">
        <v>126.72216900000001</v>
      </c>
      <c r="G1210" s="5">
        <v>3</v>
      </c>
      <c r="P1210">
        <v>2</v>
      </c>
      <c r="Q1210" t="str">
        <f>CONCATENATE(C1210,E1210,G1210,I1210)</f>
        <v>23</v>
      </c>
    </row>
    <row r="1211" spans="1:17" x14ac:dyDescent="0.25">
      <c r="A1211">
        <v>1234</v>
      </c>
      <c r="D1211">
        <v>113.850503</v>
      </c>
      <c r="E1211" s="3">
        <v>2</v>
      </c>
      <c r="F1211">
        <v>126.72216900000001</v>
      </c>
      <c r="G1211" s="5">
        <v>3</v>
      </c>
      <c r="P1211">
        <v>2</v>
      </c>
      <c r="Q1211" t="str">
        <f>CONCATENATE(C1211,E1211,G1211,I1211)</f>
        <v>23</v>
      </c>
    </row>
    <row r="1212" spans="1:17" x14ac:dyDescent="0.25">
      <c r="A1212">
        <v>1235</v>
      </c>
      <c r="D1212">
        <v>113.850503</v>
      </c>
      <c r="E1212" s="3">
        <v>2</v>
      </c>
      <c r="F1212">
        <v>126.72216900000001</v>
      </c>
      <c r="G1212" s="5">
        <v>3</v>
      </c>
      <c r="P1212">
        <v>2</v>
      </c>
      <c r="Q1212" t="str">
        <f>CONCATENATE(C1212,E1212,G1212,I1212)</f>
        <v>23</v>
      </c>
    </row>
    <row r="1213" spans="1:17" x14ac:dyDescent="0.25">
      <c r="A1213">
        <v>1236</v>
      </c>
      <c r="D1213">
        <v>113.850503</v>
      </c>
      <c r="E1213" s="3">
        <v>2</v>
      </c>
      <c r="F1213">
        <v>126.72216900000001</v>
      </c>
      <c r="G1213" s="5">
        <v>3</v>
      </c>
      <c r="P1213">
        <v>2</v>
      </c>
      <c r="Q1213" t="str">
        <f>CONCATENATE(C1213,E1213,G1213,I1213)</f>
        <v>23</v>
      </c>
    </row>
    <row r="1214" spans="1:17" x14ac:dyDescent="0.25">
      <c r="A1214">
        <v>1237</v>
      </c>
      <c r="D1214">
        <v>113.850503</v>
      </c>
      <c r="E1214" s="3">
        <v>2</v>
      </c>
      <c r="F1214">
        <v>126.72216900000001</v>
      </c>
      <c r="G1214" s="5">
        <v>3</v>
      </c>
      <c r="P1214">
        <v>2</v>
      </c>
      <c r="Q1214" t="str">
        <f>CONCATENATE(C1214,E1214,G1214,I1214)</f>
        <v>23</v>
      </c>
    </row>
    <row r="1215" spans="1:17" x14ac:dyDescent="0.25">
      <c r="A1215">
        <v>1238</v>
      </c>
      <c r="D1215">
        <v>113.850503</v>
      </c>
      <c r="E1215" s="3">
        <v>2</v>
      </c>
      <c r="F1215">
        <v>126.72216900000001</v>
      </c>
      <c r="G1215" s="5">
        <v>3</v>
      </c>
      <c r="P1215">
        <v>2</v>
      </c>
      <c r="Q1215" t="str">
        <f>CONCATENATE(C1215,E1215,G1215,I1215)</f>
        <v>23</v>
      </c>
    </row>
    <row r="1216" spans="1:17" x14ac:dyDescent="0.25">
      <c r="A1216">
        <v>1239</v>
      </c>
      <c r="B1216">
        <v>105.159997</v>
      </c>
      <c r="C1216" s="2">
        <v>1</v>
      </c>
      <c r="D1216">
        <v>113.850503</v>
      </c>
      <c r="E1216" s="3">
        <v>2</v>
      </c>
      <c r="F1216">
        <v>126.72216900000001</v>
      </c>
      <c r="G1216" s="5">
        <v>3</v>
      </c>
      <c r="P1216">
        <v>3</v>
      </c>
      <c r="Q1216" t="str">
        <f>CONCATENATE(C1216,E1216,G1216,I1216)</f>
        <v>123</v>
      </c>
    </row>
    <row r="1217" spans="1:17" x14ac:dyDescent="0.25">
      <c r="A1217">
        <v>1240</v>
      </c>
      <c r="B1217">
        <v>105.159997</v>
      </c>
      <c r="C1217" s="2">
        <v>1</v>
      </c>
      <c r="D1217">
        <v>113.850503</v>
      </c>
      <c r="E1217" s="3">
        <v>2</v>
      </c>
      <c r="F1217">
        <v>126.72216900000001</v>
      </c>
      <c r="G1217" s="5">
        <v>3</v>
      </c>
      <c r="P1217">
        <v>3</v>
      </c>
      <c r="Q1217" t="str">
        <f>CONCATENATE(C1217,E1217,G1217,I1217)</f>
        <v>123</v>
      </c>
    </row>
    <row r="1218" spans="1:17" x14ac:dyDescent="0.25">
      <c r="A1218">
        <v>1241</v>
      </c>
      <c r="B1218">
        <v>105.089951</v>
      </c>
      <c r="C1218" s="2">
        <v>1</v>
      </c>
      <c r="D1218">
        <v>113.850503</v>
      </c>
      <c r="E1218" s="3">
        <v>2</v>
      </c>
      <c r="F1218">
        <v>126.687478</v>
      </c>
      <c r="G1218" s="5">
        <v>3</v>
      </c>
      <c r="P1218">
        <v>3</v>
      </c>
      <c r="Q1218" t="str">
        <f>CONCATENATE(C1218,E1218,G1218,I1218)</f>
        <v>123</v>
      </c>
    </row>
    <row r="1219" spans="1:17" x14ac:dyDescent="0.25">
      <c r="A1219">
        <v>1242</v>
      </c>
      <c r="B1219">
        <v>105.089951</v>
      </c>
      <c r="C1219" s="2">
        <v>1</v>
      </c>
      <c r="D1219">
        <v>113.963887</v>
      </c>
      <c r="E1219" s="3">
        <v>2</v>
      </c>
      <c r="F1219">
        <v>126.687478</v>
      </c>
      <c r="G1219" s="5">
        <v>3</v>
      </c>
      <c r="H1219">
        <v>117.49676600000001</v>
      </c>
      <c r="I1219" s="4">
        <v>4</v>
      </c>
      <c r="P1219">
        <v>4</v>
      </c>
      <c r="Q1219" t="str">
        <f>CONCATENATE(C1219,E1219,G1219,I1219)</f>
        <v>1234</v>
      </c>
    </row>
    <row r="1220" spans="1:17" x14ac:dyDescent="0.25">
      <c r="A1220">
        <v>1243</v>
      </c>
      <c r="B1220">
        <v>105.089951</v>
      </c>
      <c r="C1220" s="2">
        <v>1</v>
      </c>
      <c r="H1220">
        <v>117.42328300000001</v>
      </c>
      <c r="I1220" s="4">
        <v>4</v>
      </c>
      <c r="P1220">
        <v>2</v>
      </c>
      <c r="Q1220" t="str">
        <f>CONCATENATE(C1220,E1220,G1220,I1220)</f>
        <v>14</v>
      </c>
    </row>
    <row r="1221" spans="1:17" x14ac:dyDescent="0.25">
      <c r="A1221">
        <v>1244</v>
      </c>
      <c r="B1221">
        <v>105.089951</v>
      </c>
      <c r="C1221" s="2">
        <v>1</v>
      </c>
      <c r="H1221">
        <v>117.42328300000001</v>
      </c>
      <c r="I1221" s="4">
        <v>4</v>
      </c>
      <c r="P1221">
        <v>2</v>
      </c>
      <c r="Q1221" t="str">
        <f>CONCATENATE(C1221,E1221,G1221,I1221)</f>
        <v>14</v>
      </c>
    </row>
    <row r="1222" spans="1:17" x14ac:dyDescent="0.25">
      <c r="A1222">
        <v>1245</v>
      </c>
      <c r="B1222">
        <v>105.089951</v>
      </c>
      <c r="C1222" s="2">
        <v>1</v>
      </c>
      <c r="H1222">
        <v>117.42328300000001</v>
      </c>
      <c r="I1222" s="4">
        <v>4</v>
      </c>
      <c r="P1222">
        <v>2</v>
      </c>
      <c r="Q1222" t="str">
        <f>CONCATENATE(C1222,E1222,G1222,I1222)</f>
        <v>14</v>
      </c>
    </row>
    <row r="1223" spans="1:17" x14ac:dyDescent="0.25">
      <c r="A1223">
        <v>1246</v>
      </c>
      <c r="B1223">
        <v>105.089951</v>
      </c>
      <c r="C1223" s="2">
        <v>1</v>
      </c>
      <c r="H1223">
        <v>117.42328300000001</v>
      </c>
      <c r="I1223" s="4">
        <v>4</v>
      </c>
      <c r="P1223">
        <v>2</v>
      </c>
      <c r="Q1223" t="str">
        <f>CONCATENATE(C1223,E1223,G1223,I1223)</f>
        <v>14</v>
      </c>
    </row>
    <row r="1224" spans="1:17" x14ac:dyDescent="0.25">
      <c r="A1224">
        <v>1247</v>
      </c>
      <c r="B1224">
        <v>105.089951</v>
      </c>
      <c r="C1224" s="2">
        <v>1</v>
      </c>
      <c r="H1224">
        <v>117.42328300000001</v>
      </c>
      <c r="I1224" s="4">
        <v>4</v>
      </c>
      <c r="P1224">
        <v>2</v>
      </c>
      <c r="Q1224" t="str">
        <f>CONCATENATE(C1224,E1224,G1224,I1224)</f>
        <v>14</v>
      </c>
    </row>
    <row r="1225" spans="1:17" x14ac:dyDescent="0.25">
      <c r="A1225">
        <v>1248</v>
      </c>
      <c r="B1225">
        <v>105.089951</v>
      </c>
      <c r="C1225" s="2">
        <v>1</v>
      </c>
      <c r="H1225">
        <v>117.42328300000001</v>
      </c>
      <c r="I1225" s="4">
        <v>4</v>
      </c>
      <c r="P1225">
        <v>2</v>
      </c>
      <c r="Q1225" t="str">
        <f>CONCATENATE(C1225,E1225,G1225,I1225)</f>
        <v>14</v>
      </c>
    </row>
    <row r="1226" spans="1:17" x14ac:dyDescent="0.25">
      <c r="A1226">
        <v>1249</v>
      </c>
      <c r="B1226">
        <v>105.089951</v>
      </c>
      <c r="C1226" s="2">
        <v>1</v>
      </c>
      <c r="H1226">
        <v>117.42328300000001</v>
      </c>
      <c r="I1226" s="4">
        <v>4</v>
      </c>
      <c r="P1226">
        <v>2</v>
      </c>
      <c r="Q1226" t="str">
        <f>CONCATENATE(C1226,E1226,G1226,I1226)</f>
        <v>14</v>
      </c>
    </row>
    <row r="1227" spans="1:17" x14ac:dyDescent="0.25">
      <c r="A1227">
        <v>1250</v>
      </c>
      <c r="B1227">
        <v>105.089951</v>
      </c>
      <c r="C1227" s="2">
        <v>1</v>
      </c>
      <c r="H1227">
        <v>117.42328300000001</v>
      </c>
      <c r="I1227" s="4">
        <v>4</v>
      </c>
      <c r="P1227">
        <v>2</v>
      </c>
      <c r="Q1227" t="str">
        <f>CONCATENATE(C1227,E1227,G1227,I1227)</f>
        <v>14</v>
      </c>
    </row>
    <row r="1228" spans="1:17" x14ac:dyDescent="0.25">
      <c r="A1228">
        <v>1251</v>
      </c>
      <c r="B1228">
        <v>105.089951</v>
      </c>
      <c r="C1228" s="2">
        <v>1</v>
      </c>
      <c r="H1228">
        <v>117.42328300000001</v>
      </c>
      <c r="I1228" s="4">
        <v>4</v>
      </c>
      <c r="P1228">
        <v>2</v>
      </c>
      <c r="Q1228" t="str">
        <f>CONCATENATE(C1228,E1228,G1228,I1228)</f>
        <v>14</v>
      </c>
    </row>
    <row r="1229" spans="1:17" x14ac:dyDescent="0.25">
      <c r="A1229">
        <v>1252</v>
      </c>
      <c r="B1229">
        <v>105.089951</v>
      </c>
      <c r="C1229" s="2">
        <v>1</v>
      </c>
      <c r="H1229">
        <v>117.42328300000001</v>
      </c>
      <c r="I1229" s="4">
        <v>4</v>
      </c>
      <c r="P1229">
        <v>2</v>
      </c>
      <c r="Q1229" t="str">
        <f>CONCATENATE(C1229,E1229,G1229,I1229)</f>
        <v>14</v>
      </c>
    </row>
    <row r="1230" spans="1:17" x14ac:dyDescent="0.25">
      <c r="A1230">
        <v>1253</v>
      </c>
      <c r="B1230">
        <v>105.089951</v>
      </c>
      <c r="C1230" s="2">
        <v>1</v>
      </c>
      <c r="H1230">
        <v>117.42328300000001</v>
      </c>
      <c r="I1230" s="4">
        <v>4</v>
      </c>
      <c r="P1230">
        <v>2</v>
      </c>
      <c r="Q1230" t="str">
        <f>CONCATENATE(C1230,E1230,G1230,I1230)</f>
        <v>14</v>
      </c>
    </row>
    <row r="1231" spans="1:17" x14ac:dyDescent="0.25">
      <c r="A1231">
        <v>1254</v>
      </c>
      <c r="B1231">
        <v>105.089951</v>
      </c>
      <c r="C1231" s="2">
        <v>1</v>
      </c>
      <c r="H1231">
        <v>117.42328300000001</v>
      </c>
      <c r="I1231" s="4">
        <v>4</v>
      </c>
      <c r="P1231">
        <v>2</v>
      </c>
      <c r="Q1231" t="str">
        <f>CONCATENATE(C1231,E1231,G1231,I1231)</f>
        <v>14</v>
      </c>
    </row>
    <row r="1232" spans="1:17" x14ac:dyDescent="0.25">
      <c r="A1232">
        <v>1255</v>
      </c>
      <c r="B1232">
        <v>105.089951</v>
      </c>
      <c r="C1232" s="2">
        <v>1</v>
      </c>
      <c r="H1232">
        <v>117.42328300000001</v>
      </c>
      <c r="I1232" s="4">
        <v>4</v>
      </c>
      <c r="P1232">
        <v>2</v>
      </c>
      <c r="Q1232" t="str">
        <f>CONCATENATE(C1232,E1232,G1232,I1232)</f>
        <v>14</v>
      </c>
    </row>
    <row r="1233" spans="1:17" x14ac:dyDescent="0.25">
      <c r="A1233">
        <v>1256</v>
      </c>
      <c r="B1233">
        <v>105.089951</v>
      </c>
      <c r="C1233" s="2">
        <v>1</v>
      </c>
      <c r="H1233">
        <v>117.42328300000001</v>
      </c>
      <c r="I1233" s="4">
        <v>4</v>
      </c>
      <c r="P1233">
        <v>2</v>
      </c>
      <c r="Q1233" t="str">
        <f>CONCATENATE(C1233,E1233,G1233,I1233)</f>
        <v>14</v>
      </c>
    </row>
    <row r="1234" spans="1:17" x14ac:dyDescent="0.25">
      <c r="A1234">
        <v>1257</v>
      </c>
      <c r="B1234">
        <v>105.089951</v>
      </c>
      <c r="C1234" s="2">
        <v>1</v>
      </c>
      <c r="D1234">
        <v>97.501012000000003</v>
      </c>
      <c r="E1234" s="3">
        <v>2</v>
      </c>
      <c r="H1234">
        <v>117.42328300000001</v>
      </c>
      <c r="I1234" s="4">
        <v>4</v>
      </c>
      <c r="P1234">
        <v>3</v>
      </c>
      <c r="Q1234" t="str">
        <f>CONCATENATE(C1234,E1234,G1234,I1234)</f>
        <v>124</v>
      </c>
    </row>
    <row r="1235" spans="1:17" x14ac:dyDescent="0.25">
      <c r="A1235">
        <v>1258</v>
      </c>
      <c r="B1235">
        <v>105.089951</v>
      </c>
      <c r="C1235" s="2">
        <v>1</v>
      </c>
      <c r="D1235">
        <v>97.45505</v>
      </c>
      <c r="E1235" s="3">
        <v>2</v>
      </c>
      <c r="H1235">
        <v>117.42328300000001</v>
      </c>
      <c r="I1235" s="4">
        <v>4</v>
      </c>
      <c r="P1235">
        <v>3</v>
      </c>
      <c r="Q1235" t="str">
        <f>CONCATENATE(C1235,E1235,G1235,I1235)</f>
        <v>124</v>
      </c>
    </row>
    <row r="1236" spans="1:17" x14ac:dyDescent="0.25">
      <c r="A1236">
        <v>1259</v>
      </c>
      <c r="B1236">
        <v>105.089951</v>
      </c>
      <c r="C1236" s="2">
        <v>1</v>
      </c>
      <c r="D1236">
        <v>97.45505</v>
      </c>
      <c r="E1236" s="3">
        <v>2</v>
      </c>
      <c r="H1236">
        <v>117.42328300000001</v>
      </c>
      <c r="I1236" s="4">
        <v>4</v>
      </c>
      <c r="P1236">
        <v>3</v>
      </c>
      <c r="Q1236" t="str">
        <f>CONCATENATE(C1236,E1236,G1236,I1236)</f>
        <v>124</v>
      </c>
    </row>
    <row r="1237" spans="1:17" x14ac:dyDescent="0.25">
      <c r="A1237">
        <v>1260</v>
      </c>
      <c r="B1237">
        <v>105.089951</v>
      </c>
      <c r="C1237" s="2">
        <v>1</v>
      </c>
      <c r="D1237">
        <v>97.45505</v>
      </c>
      <c r="E1237" s="3">
        <v>2</v>
      </c>
      <c r="H1237">
        <v>117.42328300000001</v>
      </c>
      <c r="I1237" s="4">
        <v>4</v>
      </c>
      <c r="P1237">
        <v>3</v>
      </c>
      <c r="Q1237" t="str">
        <f>CONCATENATE(C1237,E1237,G1237,I1237)</f>
        <v>124</v>
      </c>
    </row>
    <row r="1238" spans="1:17" x14ac:dyDescent="0.25">
      <c r="A1238">
        <v>1261</v>
      </c>
      <c r="B1238">
        <v>105.159997</v>
      </c>
      <c r="C1238" s="2">
        <v>1</v>
      </c>
      <c r="D1238">
        <v>97.45505</v>
      </c>
      <c r="E1238" s="3">
        <v>2</v>
      </c>
      <c r="H1238">
        <v>117.42328300000001</v>
      </c>
      <c r="I1238" s="4">
        <v>4</v>
      </c>
      <c r="P1238">
        <v>3</v>
      </c>
      <c r="Q1238" t="str">
        <f>CONCATENATE(C1238,E1238,G1238,I1238)</f>
        <v>124</v>
      </c>
    </row>
    <row r="1239" spans="1:17" x14ac:dyDescent="0.25">
      <c r="A1239">
        <v>1262</v>
      </c>
      <c r="D1239">
        <v>97.45505</v>
      </c>
      <c r="E1239" s="3">
        <v>2</v>
      </c>
      <c r="H1239">
        <v>117.42328300000001</v>
      </c>
      <c r="I1239" s="4">
        <v>4</v>
      </c>
      <c r="P1239">
        <v>2</v>
      </c>
      <c r="Q1239" t="str">
        <f>CONCATENATE(C1239,E1239,G1239,I1239)</f>
        <v>24</v>
      </c>
    </row>
    <row r="1240" spans="1:17" x14ac:dyDescent="0.25">
      <c r="A1240">
        <v>1263</v>
      </c>
      <c r="D1240">
        <v>97.45505</v>
      </c>
      <c r="E1240" s="3">
        <v>2</v>
      </c>
      <c r="F1240">
        <v>108.44232300000002</v>
      </c>
      <c r="G1240" s="5">
        <v>3</v>
      </c>
      <c r="H1240">
        <v>117.42328300000001</v>
      </c>
      <c r="I1240" s="4">
        <v>4</v>
      </c>
      <c r="P1240">
        <v>3</v>
      </c>
      <c r="Q1240" t="str">
        <f>CONCATENATE(C1240,E1240,G1240,I1240)</f>
        <v>234</v>
      </c>
    </row>
    <row r="1241" spans="1:17" x14ac:dyDescent="0.25">
      <c r="A1241">
        <v>1264</v>
      </c>
      <c r="D1241">
        <v>97.45505</v>
      </c>
      <c r="E1241" s="3">
        <v>2</v>
      </c>
      <c r="F1241">
        <v>108.36903800000002</v>
      </c>
      <c r="G1241" s="5">
        <v>3</v>
      </c>
      <c r="H1241">
        <v>117.42328300000001</v>
      </c>
      <c r="I1241" s="4">
        <v>4</v>
      </c>
      <c r="P1241">
        <v>3</v>
      </c>
      <c r="Q1241" t="str">
        <f>CONCATENATE(C1241,E1241,G1241,I1241)</f>
        <v>234</v>
      </c>
    </row>
    <row r="1242" spans="1:17" x14ac:dyDescent="0.25">
      <c r="A1242">
        <v>1265</v>
      </c>
      <c r="D1242">
        <v>97.45505</v>
      </c>
      <c r="E1242" s="3">
        <v>2</v>
      </c>
      <c r="F1242">
        <v>108.36903800000002</v>
      </c>
      <c r="G1242" s="5">
        <v>3</v>
      </c>
      <c r="H1242">
        <v>117.42328300000001</v>
      </c>
      <c r="I1242" s="4">
        <v>4</v>
      </c>
      <c r="P1242">
        <v>3</v>
      </c>
      <c r="Q1242" t="str">
        <f>CONCATENATE(C1242,E1242,G1242,I1242)</f>
        <v>234</v>
      </c>
    </row>
    <row r="1243" spans="1:17" x14ac:dyDescent="0.25">
      <c r="A1243">
        <v>1266</v>
      </c>
      <c r="D1243">
        <v>97.45505</v>
      </c>
      <c r="E1243" s="3">
        <v>2</v>
      </c>
      <c r="F1243">
        <v>108.36903800000002</v>
      </c>
      <c r="G1243" s="5">
        <v>3</v>
      </c>
      <c r="H1243">
        <v>117.42328300000001</v>
      </c>
      <c r="I1243" s="4">
        <v>4</v>
      </c>
      <c r="P1243">
        <v>3</v>
      </c>
      <c r="Q1243" t="str">
        <f>CONCATENATE(C1243,E1243,G1243,I1243)</f>
        <v>234</v>
      </c>
    </row>
    <row r="1244" spans="1:17" x14ac:dyDescent="0.25">
      <c r="A1244">
        <v>1267</v>
      </c>
      <c r="D1244">
        <v>97.45505</v>
      </c>
      <c r="E1244" s="3">
        <v>2</v>
      </c>
      <c r="F1244">
        <v>108.36903800000002</v>
      </c>
      <c r="G1244" s="5">
        <v>3</v>
      </c>
      <c r="H1244">
        <v>117.49676600000001</v>
      </c>
      <c r="I1244" s="4">
        <v>4</v>
      </c>
      <c r="P1244">
        <v>3</v>
      </c>
      <c r="Q1244" t="str">
        <f>CONCATENATE(C1244,E1244,G1244,I1244)</f>
        <v>234</v>
      </c>
    </row>
    <row r="1245" spans="1:17" x14ac:dyDescent="0.25">
      <c r="A1245">
        <v>1268</v>
      </c>
      <c r="D1245">
        <v>97.45505</v>
      </c>
      <c r="E1245" s="3">
        <v>2</v>
      </c>
      <c r="F1245">
        <v>108.36903800000002</v>
      </c>
      <c r="G1245" s="5">
        <v>3</v>
      </c>
      <c r="P1245">
        <v>2</v>
      </c>
      <c r="Q1245" t="str">
        <f>CONCATENATE(C1245,E1245,G1245,I1245)</f>
        <v>23</v>
      </c>
    </row>
    <row r="1246" spans="1:17" x14ac:dyDescent="0.25">
      <c r="A1246">
        <v>1269</v>
      </c>
      <c r="D1246">
        <v>97.45505</v>
      </c>
      <c r="E1246" s="3">
        <v>2</v>
      </c>
      <c r="F1246">
        <v>108.36903800000002</v>
      </c>
      <c r="G1246" s="5">
        <v>3</v>
      </c>
      <c r="P1246">
        <v>2</v>
      </c>
      <c r="Q1246" t="str">
        <f>CONCATENATE(C1246,E1246,G1246,I1246)</f>
        <v>23</v>
      </c>
    </row>
    <row r="1247" spans="1:17" x14ac:dyDescent="0.25">
      <c r="A1247">
        <v>1270</v>
      </c>
      <c r="D1247">
        <v>97.45505</v>
      </c>
      <c r="E1247" s="3">
        <v>2</v>
      </c>
      <c r="F1247">
        <v>108.36903800000002</v>
      </c>
      <c r="G1247" s="5">
        <v>3</v>
      </c>
      <c r="P1247">
        <v>2</v>
      </c>
      <c r="Q1247" t="str">
        <f>CONCATENATE(C1247,E1247,G1247,I1247)</f>
        <v>23</v>
      </c>
    </row>
    <row r="1248" spans="1:17" x14ac:dyDescent="0.25">
      <c r="A1248">
        <v>1271</v>
      </c>
      <c r="D1248">
        <v>97.45505</v>
      </c>
      <c r="E1248" s="3">
        <v>2</v>
      </c>
      <c r="F1248">
        <v>108.36903800000002</v>
      </c>
      <c r="G1248" s="5">
        <v>3</v>
      </c>
      <c r="P1248">
        <v>2</v>
      </c>
      <c r="Q1248" t="str">
        <f>CONCATENATE(C1248,E1248,G1248,I1248)</f>
        <v>23</v>
      </c>
    </row>
    <row r="1249" spans="1:17" x14ac:dyDescent="0.25">
      <c r="A1249">
        <v>1272</v>
      </c>
      <c r="D1249">
        <v>97.45505</v>
      </c>
      <c r="E1249" s="3">
        <v>2</v>
      </c>
      <c r="F1249">
        <v>108.36903800000002</v>
      </c>
      <c r="G1249" s="5">
        <v>3</v>
      </c>
      <c r="P1249">
        <v>2</v>
      </c>
      <c r="Q1249" t="str">
        <f>CONCATENATE(C1249,E1249,G1249,I1249)</f>
        <v>23</v>
      </c>
    </row>
    <row r="1250" spans="1:17" x14ac:dyDescent="0.25">
      <c r="A1250">
        <v>1273</v>
      </c>
      <c r="D1250">
        <v>97.45505</v>
      </c>
      <c r="E1250" s="3">
        <v>2</v>
      </c>
      <c r="F1250">
        <v>108.36903800000002</v>
      </c>
      <c r="G1250" s="5">
        <v>3</v>
      </c>
      <c r="P1250">
        <v>2</v>
      </c>
      <c r="Q1250" t="str">
        <f>CONCATENATE(C1250,E1250,G1250,I1250)</f>
        <v>23</v>
      </c>
    </row>
    <row r="1251" spans="1:17" x14ac:dyDescent="0.25">
      <c r="A1251">
        <v>1274</v>
      </c>
      <c r="D1251">
        <v>97.45505</v>
      </c>
      <c r="E1251" s="3">
        <v>2</v>
      </c>
      <c r="F1251">
        <v>108.36903800000002</v>
      </c>
      <c r="G1251" s="5">
        <v>3</v>
      </c>
      <c r="P1251">
        <v>2</v>
      </c>
      <c r="Q1251" t="str">
        <f>CONCATENATE(C1251,E1251,G1251,I1251)</f>
        <v>23</v>
      </c>
    </row>
    <row r="1252" spans="1:17" x14ac:dyDescent="0.25">
      <c r="A1252">
        <v>1275</v>
      </c>
      <c r="B1252">
        <v>89.532626000000008</v>
      </c>
      <c r="C1252" s="2">
        <v>1</v>
      </c>
      <c r="D1252">
        <v>97.45505</v>
      </c>
      <c r="E1252" s="3">
        <v>2</v>
      </c>
      <c r="F1252">
        <v>108.36903800000002</v>
      </c>
      <c r="G1252" s="5">
        <v>3</v>
      </c>
      <c r="P1252">
        <v>3</v>
      </c>
      <c r="Q1252" t="str">
        <f>CONCATENATE(C1252,E1252,G1252,I1252)</f>
        <v>123</v>
      </c>
    </row>
    <row r="1253" spans="1:17" x14ac:dyDescent="0.25">
      <c r="A1253">
        <v>1276</v>
      </c>
      <c r="B1253">
        <v>89.428637000000009</v>
      </c>
      <c r="C1253" s="2">
        <v>1</v>
      </c>
      <c r="D1253">
        <v>97.45505</v>
      </c>
      <c r="E1253" s="3">
        <v>2</v>
      </c>
      <c r="F1253">
        <v>108.36903800000002</v>
      </c>
      <c r="G1253" s="5">
        <v>3</v>
      </c>
      <c r="P1253">
        <v>3</v>
      </c>
      <c r="Q1253" t="str">
        <f>CONCATENATE(C1253,E1253,G1253,I1253)</f>
        <v>123</v>
      </c>
    </row>
    <row r="1254" spans="1:17" x14ac:dyDescent="0.25">
      <c r="A1254">
        <v>1277</v>
      </c>
      <c r="B1254">
        <v>89.428637000000009</v>
      </c>
      <c r="C1254" s="2">
        <v>1</v>
      </c>
      <c r="D1254">
        <v>97.45505</v>
      </c>
      <c r="E1254" s="3">
        <v>2</v>
      </c>
      <c r="F1254">
        <v>108.36903800000002</v>
      </c>
      <c r="G1254" s="5">
        <v>3</v>
      </c>
      <c r="P1254">
        <v>3</v>
      </c>
      <c r="Q1254" t="str">
        <f>CONCATENATE(C1254,E1254,G1254,I1254)</f>
        <v>123</v>
      </c>
    </row>
    <row r="1255" spans="1:17" x14ac:dyDescent="0.25">
      <c r="A1255">
        <v>1278</v>
      </c>
      <c r="B1255">
        <v>89.428637000000009</v>
      </c>
      <c r="C1255" s="2">
        <v>1</v>
      </c>
      <c r="D1255">
        <v>97.501012000000003</v>
      </c>
      <c r="E1255" s="3">
        <v>2</v>
      </c>
      <c r="F1255">
        <v>108.36903800000002</v>
      </c>
      <c r="G1255" s="5">
        <v>3</v>
      </c>
      <c r="P1255">
        <v>3</v>
      </c>
      <c r="Q1255" t="str">
        <f>CONCATENATE(C1255,E1255,G1255,I1255)</f>
        <v>123</v>
      </c>
    </row>
    <row r="1256" spans="1:17" x14ac:dyDescent="0.25">
      <c r="A1256">
        <v>1279</v>
      </c>
      <c r="B1256">
        <v>89.428637000000009</v>
      </c>
      <c r="C1256" s="2">
        <v>1</v>
      </c>
      <c r="D1256">
        <v>97.501012000000003</v>
      </c>
      <c r="E1256" s="3">
        <v>2</v>
      </c>
      <c r="F1256">
        <v>108.36903800000002</v>
      </c>
      <c r="G1256" s="5">
        <v>3</v>
      </c>
      <c r="P1256">
        <v>3</v>
      </c>
      <c r="Q1256" t="str">
        <f>CONCATENATE(C1256,E1256,G1256,I1256)</f>
        <v>123</v>
      </c>
    </row>
    <row r="1257" spans="1:17" x14ac:dyDescent="0.25">
      <c r="A1257">
        <v>1280</v>
      </c>
      <c r="B1257">
        <v>89.428637000000009</v>
      </c>
      <c r="C1257" s="2">
        <v>1</v>
      </c>
      <c r="F1257">
        <v>108.36903800000002</v>
      </c>
      <c r="G1257" s="5">
        <v>3</v>
      </c>
      <c r="P1257">
        <v>2</v>
      </c>
      <c r="Q1257" t="str">
        <f>CONCATENATE(C1257,E1257,G1257,I1257)</f>
        <v>13</v>
      </c>
    </row>
    <row r="1258" spans="1:17" x14ac:dyDescent="0.25">
      <c r="A1258">
        <v>1281</v>
      </c>
      <c r="B1258">
        <v>89.428637000000009</v>
      </c>
      <c r="C1258" s="2">
        <v>1</v>
      </c>
      <c r="F1258">
        <v>108.36903800000002</v>
      </c>
      <c r="G1258" s="5">
        <v>3</v>
      </c>
      <c r="P1258">
        <v>2</v>
      </c>
      <c r="Q1258" t="str">
        <f>CONCATENATE(C1258,E1258,G1258,I1258)</f>
        <v>13</v>
      </c>
    </row>
    <row r="1259" spans="1:17" x14ac:dyDescent="0.25">
      <c r="A1259">
        <v>1282</v>
      </c>
      <c r="B1259">
        <v>89.428637000000009</v>
      </c>
      <c r="C1259" s="2">
        <v>1</v>
      </c>
      <c r="F1259">
        <v>108.36903800000002</v>
      </c>
      <c r="G1259" s="5">
        <v>3</v>
      </c>
      <c r="P1259">
        <v>2</v>
      </c>
      <c r="Q1259" t="str">
        <f>CONCATENATE(C1259,E1259,G1259,I1259)</f>
        <v>13</v>
      </c>
    </row>
    <row r="1260" spans="1:17" x14ac:dyDescent="0.25">
      <c r="A1260">
        <v>1283</v>
      </c>
      <c r="B1260">
        <v>89.428637000000009</v>
      </c>
      <c r="C1260" s="2">
        <v>1</v>
      </c>
      <c r="F1260">
        <v>108.36903800000002</v>
      </c>
      <c r="G1260" s="5">
        <v>3</v>
      </c>
      <c r="H1260">
        <v>99.326718</v>
      </c>
      <c r="I1260" s="4">
        <v>4</v>
      </c>
      <c r="P1260">
        <v>3</v>
      </c>
      <c r="Q1260" t="str">
        <f>CONCATENATE(C1260,E1260,G1260,I1260)</f>
        <v>134</v>
      </c>
    </row>
    <row r="1261" spans="1:17" x14ac:dyDescent="0.25">
      <c r="A1261">
        <v>1284</v>
      </c>
      <c r="B1261">
        <v>89.428637000000009</v>
      </c>
      <c r="C1261" s="2">
        <v>1</v>
      </c>
      <c r="F1261">
        <v>108.36903800000002</v>
      </c>
      <c r="G1261" s="5">
        <v>3</v>
      </c>
      <c r="H1261">
        <v>99.265910000000005</v>
      </c>
      <c r="I1261" s="4">
        <v>4</v>
      </c>
      <c r="P1261">
        <v>3</v>
      </c>
      <c r="Q1261" t="str">
        <f>CONCATENATE(C1261,E1261,G1261,I1261)</f>
        <v>134</v>
      </c>
    </row>
    <row r="1262" spans="1:17" x14ac:dyDescent="0.25">
      <c r="A1262">
        <v>1285</v>
      </c>
      <c r="B1262">
        <v>89.428637000000009</v>
      </c>
      <c r="C1262" s="2">
        <v>1</v>
      </c>
      <c r="F1262">
        <v>108.44232300000002</v>
      </c>
      <c r="G1262" s="5">
        <v>3</v>
      </c>
      <c r="H1262">
        <v>99.265910000000005</v>
      </c>
      <c r="I1262" s="4">
        <v>4</v>
      </c>
      <c r="P1262">
        <v>3</v>
      </c>
      <c r="Q1262" t="str">
        <f>CONCATENATE(C1262,E1262,G1262,I1262)</f>
        <v>134</v>
      </c>
    </row>
    <row r="1263" spans="1:17" x14ac:dyDescent="0.25">
      <c r="A1263">
        <v>1286</v>
      </c>
      <c r="B1263">
        <v>89.428637000000009</v>
      </c>
      <c r="C1263" s="2">
        <v>1</v>
      </c>
      <c r="F1263">
        <v>108.44232300000002</v>
      </c>
      <c r="G1263" s="5">
        <v>3</v>
      </c>
      <c r="H1263">
        <v>99.265910000000005</v>
      </c>
      <c r="I1263" s="4">
        <v>4</v>
      </c>
      <c r="P1263">
        <v>3</v>
      </c>
      <c r="Q1263" t="str">
        <f>CONCATENATE(C1263,E1263,G1263,I1263)</f>
        <v>134</v>
      </c>
    </row>
    <row r="1264" spans="1:17" x14ac:dyDescent="0.25">
      <c r="A1264">
        <v>1287</v>
      </c>
      <c r="B1264">
        <v>89.428637000000009</v>
      </c>
      <c r="C1264" s="2">
        <v>1</v>
      </c>
      <c r="H1264">
        <v>99.265910000000005</v>
      </c>
      <c r="I1264" s="4">
        <v>4</v>
      </c>
      <c r="P1264">
        <v>2</v>
      </c>
      <c r="Q1264" t="str">
        <f>CONCATENATE(C1264,E1264,G1264,I1264)</f>
        <v>14</v>
      </c>
    </row>
    <row r="1265" spans="1:17" x14ac:dyDescent="0.25">
      <c r="A1265">
        <v>1288</v>
      </c>
      <c r="B1265">
        <v>89.428637000000009</v>
      </c>
      <c r="C1265" s="2">
        <v>1</v>
      </c>
      <c r="H1265">
        <v>99.265910000000005</v>
      </c>
      <c r="I1265" s="4">
        <v>4</v>
      </c>
      <c r="P1265">
        <v>2</v>
      </c>
      <c r="Q1265" t="str">
        <f>CONCATENATE(C1265,E1265,G1265,I1265)</f>
        <v>14</v>
      </c>
    </row>
    <row r="1266" spans="1:17" x14ac:dyDescent="0.25">
      <c r="A1266">
        <v>1289</v>
      </c>
      <c r="B1266">
        <v>89.428637000000009</v>
      </c>
      <c r="C1266" s="2">
        <v>1</v>
      </c>
      <c r="H1266">
        <v>99.265910000000005</v>
      </c>
      <c r="I1266" s="4">
        <v>4</v>
      </c>
      <c r="P1266">
        <v>2</v>
      </c>
      <c r="Q1266" t="str">
        <f>CONCATENATE(C1266,E1266,G1266,I1266)</f>
        <v>14</v>
      </c>
    </row>
    <row r="1267" spans="1:17" x14ac:dyDescent="0.25">
      <c r="A1267">
        <v>1290</v>
      </c>
      <c r="B1267">
        <v>89.428637000000009</v>
      </c>
      <c r="C1267" s="2">
        <v>1</v>
      </c>
      <c r="H1267">
        <v>99.265910000000005</v>
      </c>
      <c r="I1267" s="4">
        <v>4</v>
      </c>
      <c r="P1267">
        <v>2</v>
      </c>
      <c r="Q1267" t="str">
        <f>CONCATENATE(C1267,E1267,G1267,I1267)</f>
        <v>14</v>
      </c>
    </row>
    <row r="1268" spans="1:17" x14ac:dyDescent="0.25">
      <c r="A1268">
        <v>1291</v>
      </c>
      <c r="B1268">
        <v>89.428637000000009</v>
      </c>
      <c r="C1268" s="2">
        <v>1</v>
      </c>
      <c r="D1268">
        <v>83.697879</v>
      </c>
      <c r="E1268" s="3">
        <v>2</v>
      </c>
      <c r="H1268">
        <v>99.265910000000005</v>
      </c>
      <c r="I1268" s="4">
        <v>4</v>
      </c>
      <c r="P1268">
        <v>3</v>
      </c>
      <c r="Q1268" t="str">
        <f>CONCATENATE(C1268,E1268,G1268,I1268)</f>
        <v>124</v>
      </c>
    </row>
    <row r="1269" spans="1:17" x14ac:dyDescent="0.25">
      <c r="A1269">
        <v>1292</v>
      </c>
      <c r="B1269">
        <v>89.428637000000009</v>
      </c>
      <c r="C1269" s="2">
        <v>1</v>
      </c>
      <c r="D1269">
        <v>83.702474000000009</v>
      </c>
      <c r="E1269" s="3">
        <v>2</v>
      </c>
      <c r="H1269">
        <v>99.265910000000005</v>
      </c>
      <c r="I1269" s="4">
        <v>4</v>
      </c>
      <c r="P1269">
        <v>3</v>
      </c>
      <c r="Q1269" t="str">
        <f>CONCATENATE(C1269,E1269,G1269,I1269)</f>
        <v>124</v>
      </c>
    </row>
    <row r="1270" spans="1:17" x14ac:dyDescent="0.25">
      <c r="A1270">
        <v>1293</v>
      </c>
      <c r="B1270">
        <v>89.428637000000009</v>
      </c>
      <c r="C1270" s="2">
        <v>1</v>
      </c>
      <c r="D1270">
        <v>83.702474000000009</v>
      </c>
      <c r="E1270" s="3">
        <v>2</v>
      </c>
      <c r="H1270">
        <v>99.265910000000005</v>
      </c>
      <c r="I1270" s="4">
        <v>4</v>
      </c>
      <c r="P1270">
        <v>3</v>
      </c>
      <c r="Q1270" t="str">
        <f>CONCATENATE(C1270,E1270,G1270,I1270)</f>
        <v>124</v>
      </c>
    </row>
    <row r="1271" spans="1:17" x14ac:dyDescent="0.25">
      <c r="A1271">
        <v>1294</v>
      </c>
      <c r="B1271">
        <v>89.428637000000009</v>
      </c>
      <c r="C1271" s="2">
        <v>1</v>
      </c>
      <c r="D1271">
        <v>83.702474000000009</v>
      </c>
      <c r="E1271" s="3">
        <v>2</v>
      </c>
      <c r="H1271">
        <v>99.265910000000005</v>
      </c>
      <c r="I1271" s="4">
        <v>4</v>
      </c>
      <c r="P1271">
        <v>3</v>
      </c>
      <c r="Q1271" t="str">
        <f>CONCATENATE(C1271,E1271,G1271,I1271)</f>
        <v>124</v>
      </c>
    </row>
    <row r="1272" spans="1:17" x14ac:dyDescent="0.25">
      <c r="A1272">
        <v>1295</v>
      </c>
      <c r="B1272">
        <v>89.428637000000009</v>
      </c>
      <c r="C1272" s="2">
        <v>1</v>
      </c>
      <c r="D1272">
        <v>83.702474000000009</v>
      </c>
      <c r="E1272" s="3">
        <v>2</v>
      </c>
      <c r="H1272">
        <v>99.265910000000005</v>
      </c>
      <c r="I1272" s="4">
        <v>4</v>
      </c>
      <c r="P1272">
        <v>3</v>
      </c>
      <c r="Q1272" t="str">
        <f>CONCATENATE(C1272,E1272,G1272,I1272)</f>
        <v>124</v>
      </c>
    </row>
    <row r="1273" spans="1:17" x14ac:dyDescent="0.25">
      <c r="A1273">
        <v>1296</v>
      </c>
      <c r="B1273">
        <v>89.532626000000008</v>
      </c>
      <c r="C1273" s="2">
        <v>1</v>
      </c>
      <c r="D1273">
        <v>83.702474000000009</v>
      </c>
      <c r="E1273" s="3">
        <v>2</v>
      </c>
      <c r="H1273">
        <v>99.265910000000005</v>
      </c>
      <c r="I1273" s="4">
        <v>4</v>
      </c>
      <c r="P1273">
        <v>3</v>
      </c>
      <c r="Q1273" t="str">
        <f>CONCATENATE(C1273,E1273,G1273,I1273)</f>
        <v>124</v>
      </c>
    </row>
    <row r="1274" spans="1:17" x14ac:dyDescent="0.25">
      <c r="A1274">
        <v>1297</v>
      </c>
      <c r="B1274">
        <v>89.532626000000008</v>
      </c>
      <c r="C1274" s="2">
        <v>1</v>
      </c>
      <c r="D1274">
        <v>83.702474000000009</v>
      </c>
      <c r="E1274" s="3">
        <v>2</v>
      </c>
      <c r="H1274">
        <v>99.265910000000005</v>
      </c>
      <c r="I1274" s="4">
        <v>4</v>
      </c>
      <c r="P1274">
        <v>3</v>
      </c>
      <c r="Q1274" t="str">
        <f>CONCATENATE(C1274,E1274,G1274,I1274)</f>
        <v>124</v>
      </c>
    </row>
    <row r="1275" spans="1:17" x14ac:dyDescent="0.25">
      <c r="A1275">
        <v>1298</v>
      </c>
      <c r="D1275">
        <v>83.702474000000009</v>
      </c>
      <c r="E1275" s="3">
        <v>2</v>
      </c>
      <c r="H1275">
        <v>99.265910000000005</v>
      </c>
      <c r="I1275" s="4">
        <v>4</v>
      </c>
      <c r="P1275">
        <v>2</v>
      </c>
      <c r="Q1275" t="str">
        <f>CONCATENATE(C1275,E1275,G1275,I1275)</f>
        <v>24</v>
      </c>
    </row>
    <row r="1276" spans="1:17" x14ac:dyDescent="0.25">
      <c r="A1276">
        <v>1299</v>
      </c>
      <c r="D1276">
        <v>83.702474000000009</v>
      </c>
      <c r="E1276" s="3">
        <v>2</v>
      </c>
      <c r="H1276">
        <v>99.265910000000005</v>
      </c>
      <c r="I1276" s="4">
        <v>4</v>
      </c>
      <c r="P1276">
        <v>2</v>
      </c>
      <c r="Q1276" t="str">
        <f>CONCATENATE(C1276,E1276,G1276,I1276)</f>
        <v>24</v>
      </c>
    </row>
    <row r="1277" spans="1:17" x14ac:dyDescent="0.25">
      <c r="A1277">
        <v>1300</v>
      </c>
      <c r="D1277">
        <v>83.702474000000009</v>
      </c>
      <c r="E1277" s="3">
        <v>2</v>
      </c>
      <c r="H1277">
        <v>99.265910000000005</v>
      </c>
      <c r="I1277" s="4">
        <v>4</v>
      </c>
      <c r="P1277">
        <v>2</v>
      </c>
      <c r="Q1277" t="str">
        <f>CONCATENATE(C1277,E1277,G1277,I1277)</f>
        <v>24</v>
      </c>
    </row>
    <row r="1278" spans="1:17" x14ac:dyDescent="0.25">
      <c r="A1278">
        <v>1301</v>
      </c>
      <c r="D1278">
        <v>83.702474000000009</v>
      </c>
      <c r="E1278" s="3">
        <v>2</v>
      </c>
      <c r="F1278">
        <v>91.930152000000007</v>
      </c>
      <c r="G1278" s="5">
        <v>3</v>
      </c>
      <c r="H1278">
        <v>99.265910000000005</v>
      </c>
      <c r="I1278" s="4">
        <v>4</v>
      </c>
      <c r="P1278">
        <v>3</v>
      </c>
      <c r="Q1278" t="str">
        <f>CONCATENATE(C1278,E1278,G1278,I1278)</f>
        <v>234</v>
      </c>
    </row>
    <row r="1279" spans="1:17" x14ac:dyDescent="0.25">
      <c r="A1279">
        <v>1302</v>
      </c>
      <c r="D1279">
        <v>83.702474000000009</v>
      </c>
      <c r="E1279" s="3">
        <v>2</v>
      </c>
      <c r="F1279">
        <v>91.875708000000003</v>
      </c>
      <c r="G1279" s="5">
        <v>3</v>
      </c>
      <c r="H1279">
        <v>99.265910000000005</v>
      </c>
      <c r="I1279" s="4">
        <v>4</v>
      </c>
      <c r="P1279">
        <v>3</v>
      </c>
      <c r="Q1279" t="str">
        <f>CONCATENATE(C1279,E1279,G1279,I1279)</f>
        <v>234</v>
      </c>
    </row>
    <row r="1280" spans="1:17" x14ac:dyDescent="0.25">
      <c r="A1280">
        <v>1303</v>
      </c>
      <c r="D1280">
        <v>83.702474000000009</v>
      </c>
      <c r="E1280" s="3">
        <v>2</v>
      </c>
      <c r="F1280">
        <v>91.875708000000003</v>
      </c>
      <c r="G1280" s="5">
        <v>3</v>
      </c>
      <c r="H1280">
        <v>99.265910000000005</v>
      </c>
      <c r="I1280" s="4">
        <v>4</v>
      </c>
      <c r="P1280">
        <v>3</v>
      </c>
      <c r="Q1280" t="str">
        <f>CONCATENATE(C1280,E1280,G1280,I1280)</f>
        <v>234</v>
      </c>
    </row>
    <row r="1281" spans="1:17" x14ac:dyDescent="0.25">
      <c r="A1281">
        <v>1304</v>
      </c>
      <c r="D1281">
        <v>83.702474000000009</v>
      </c>
      <c r="E1281" s="3">
        <v>2</v>
      </c>
      <c r="F1281">
        <v>91.875708000000003</v>
      </c>
      <c r="G1281" s="5">
        <v>3</v>
      </c>
      <c r="H1281">
        <v>99.265910000000005</v>
      </c>
      <c r="I1281" s="4">
        <v>4</v>
      </c>
      <c r="P1281">
        <v>3</v>
      </c>
      <c r="Q1281" t="str">
        <f>CONCATENATE(C1281,E1281,G1281,I1281)</f>
        <v>234</v>
      </c>
    </row>
    <row r="1282" spans="1:17" x14ac:dyDescent="0.25">
      <c r="A1282">
        <v>1305</v>
      </c>
      <c r="D1282">
        <v>83.702474000000009</v>
      </c>
      <c r="E1282" s="3">
        <v>2</v>
      </c>
      <c r="F1282">
        <v>91.875708000000003</v>
      </c>
      <c r="G1282" s="5">
        <v>3</v>
      </c>
      <c r="H1282">
        <v>99.265910000000005</v>
      </c>
      <c r="I1282" s="4">
        <v>4</v>
      </c>
      <c r="P1282">
        <v>3</v>
      </c>
      <c r="Q1282" t="str">
        <f>CONCATENATE(C1282,E1282,G1282,I1282)</f>
        <v>234</v>
      </c>
    </row>
    <row r="1283" spans="1:17" x14ac:dyDescent="0.25">
      <c r="A1283">
        <v>1306</v>
      </c>
      <c r="D1283">
        <v>83.702474000000009</v>
      </c>
      <c r="E1283" s="3">
        <v>2</v>
      </c>
      <c r="F1283">
        <v>91.875708000000003</v>
      </c>
      <c r="G1283" s="5">
        <v>3</v>
      </c>
      <c r="H1283">
        <v>99.265910000000005</v>
      </c>
      <c r="I1283" s="4">
        <v>4</v>
      </c>
      <c r="P1283">
        <v>3</v>
      </c>
      <c r="Q1283" t="str">
        <f>CONCATENATE(C1283,E1283,G1283,I1283)</f>
        <v>234</v>
      </c>
    </row>
    <row r="1284" spans="1:17" x14ac:dyDescent="0.25">
      <c r="A1284">
        <v>1307</v>
      </c>
      <c r="D1284">
        <v>83.702474000000009</v>
      </c>
      <c r="E1284" s="3">
        <v>2</v>
      </c>
      <c r="F1284">
        <v>91.875708000000003</v>
      </c>
      <c r="G1284" s="5">
        <v>3</v>
      </c>
      <c r="H1284">
        <v>99.326718</v>
      </c>
      <c r="I1284" s="4">
        <v>4</v>
      </c>
      <c r="P1284">
        <v>3</v>
      </c>
      <c r="Q1284" t="str">
        <f>CONCATENATE(C1284,E1284,G1284,I1284)</f>
        <v>234</v>
      </c>
    </row>
    <row r="1285" spans="1:17" x14ac:dyDescent="0.25">
      <c r="A1285">
        <v>1308</v>
      </c>
      <c r="B1285">
        <v>77.828384</v>
      </c>
      <c r="C1285" s="2">
        <v>1</v>
      </c>
      <c r="D1285">
        <v>83.702474000000009</v>
      </c>
      <c r="E1285" s="3">
        <v>2</v>
      </c>
      <c r="F1285">
        <v>91.875708000000003</v>
      </c>
      <c r="G1285" s="5">
        <v>3</v>
      </c>
      <c r="P1285">
        <v>3</v>
      </c>
      <c r="Q1285" t="str">
        <f>CONCATENATE(C1285,E1285,G1285,I1285)</f>
        <v>123</v>
      </c>
    </row>
    <row r="1286" spans="1:17" x14ac:dyDescent="0.25">
      <c r="A1286">
        <v>1309</v>
      </c>
      <c r="B1286">
        <v>77.731617</v>
      </c>
      <c r="C1286" s="2">
        <v>1</v>
      </c>
      <c r="D1286">
        <v>83.702474000000009</v>
      </c>
      <c r="E1286" s="3">
        <v>2</v>
      </c>
      <c r="F1286">
        <v>91.875708000000003</v>
      </c>
      <c r="G1286" s="5">
        <v>3</v>
      </c>
      <c r="P1286">
        <v>3</v>
      </c>
      <c r="Q1286" t="str">
        <f>CONCATENATE(C1286,E1286,G1286,I1286)</f>
        <v>123</v>
      </c>
    </row>
    <row r="1287" spans="1:17" x14ac:dyDescent="0.25">
      <c r="A1287">
        <v>1310</v>
      </c>
      <c r="B1287">
        <v>77.731617</v>
      </c>
      <c r="C1287" s="2">
        <v>1</v>
      </c>
      <c r="D1287">
        <v>83.702474000000009</v>
      </c>
      <c r="E1287" s="3">
        <v>2</v>
      </c>
      <c r="F1287">
        <v>91.875708000000003</v>
      </c>
      <c r="G1287" s="5">
        <v>3</v>
      </c>
      <c r="P1287">
        <v>3</v>
      </c>
      <c r="Q1287" t="str">
        <f>CONCATENATE(C1287,E1287,G1287,I1287)</f>
        <v>123</v>
      </c>
    </row>
    <row r="1288" spans="1:17" x14ac:dyDescent="0.25">
      <c r="A1288">
        <v>1311</v>
      </c>
      <c r="B1288">
        <v>77.731617</v>
      </c>
      <c r="C1288" s="2">
        <v>1</v>
      </c>
      <c r="D1288">
        <v>83.702474000000009</v>
      </c>
      <c r="E1288" s="3">
        <v>2</v>
      </c>
      <c r="F1288">
        <v>91.875708000000003</v>
      </c>
      <c r="G1288" s="5">
        <v>3</v>
      </c>
      <c r="P1288">
        <v>3</v>
      </c>
      <c r="Q1288" t="str">
        <f>CONCATENATE(C1288,E1288,G1288,I1288)</f>
        <v>123</v>
      </c>
    </row>
    <row r="1289" spans="1:17" x14ac:dyDescent="0.25">
      <c r="A1289">
        <v>1312</v>
      </c>
      <c r="B1289">
        <v>77.731617</v>
      </c>
      <c r="C1289" s="2">
        <v>1</v>
      </c>
      <c r="D1289">
        <v>83.702474000000009</v>
      </c>
      <c r="E1289" s="3">
        <v>2</v>
      </c>
      <c r="F1289">
        <v>91.875708000000003</v>
      </c>
      <c r="G1289" s="5">
        <v>3</v>
      </c>
      <c r="P1289">
        <v>3</v>
      </c>
      <c r="Q1289" t="str">
        <f>CONCATENATE(C1289,E1289,G1289,I1289)</f>
        <v>123</v>
      </c>
    </row>
    <row r="1290" spans="1:17" x14ac:dyDescent="0.25">
      <c r="A1290">
        <v>1313</v>
      </c>
      <c r="B1290">
        <v>77.731617</v>
      </c>
      <c r="C1290" s="2">
        <v>1</v>
      </c>
      <c r="D1290">
        <v>83.697879</v>
      </c>
      <c r="E1290" s="3">
        <v>2</v>
      </c>
      <c r="F1290">
        <v>91.875708000000003</v>
      </c>
      <c r="G1290" s="5">
        <v>3</v>
      </c>
      <c r="P1290">
        <v>3</v>
      </c>
      <c r="Q1290" t="str">
        <f>CONCATENATE(C1290,E1290,G1290,I1290)</f>
        <v>123</v>
      </c>
    </row>
    <row r="1291" spans="1:17" x14ac:dyDescent="0.25">
      <c r="A1291">
        <v>1314</v>
      </c>
      <c r="B1291">
        <v>77.731617</v>
      </c>
      <c r="C1291" s="2">
        <v>1</v>
      </c>
      <c r="F1291">
        <v>91.875708000000003</v>
      </c>
      <c r="G1291" s="5">
        <v>3</v>
      </c>
      <c r="P1291">
        <v>2</v>
      </c>
      <c r="Q1291" t="str">
        <f>CONCATENATE(C1291,E1291,G1291,I1291)</f>
        <v>13</v>
      </c>
    </row>
    <row r="1292" spans="1:17" x14ac:dyDescent="0.25">
      <c r="A1292">
        <v>1315</v>
      </c>
      <c r="B1292">
        <v>77.731617</v>
      </c>
      <c r="C1292" s="2">
        <v>1</v>
      </c>
      <c r="F1292">
        <v>91.875708000000003</v>
      </c>
      <c r="G1292" s="5">
        <v>3</v>
      </c>
      <c r="P1292">
        <v>2</v>
      </c>
      <c r="Q1292" t="str">
        <f>CONCATENATE(C1292,E1292,G1292,I1292)</f>
        <v>13</v>
      </c>
    </row>
    <row r="1293" spans="1:17" x14ac:dyDescent="0.25">
      <c r="A1293">
        <v>1316</v>
      </c>
      <c r="B1293">
        <v>77.731617</v>
      </c>
      <c r="C1293" s="2">
        <v>1</v>
      </c>
      <c r="F1293">
        <v>91.875708000000003</v>
      </c>
      <c r="G1293" s="5">
        <v>3</v>
      </c>
      <c r="P1293">
        <v>2</v>
      </c>
      <c r="Q1293" t="str">
        <f>CONCATENATE(C1293,E1293,G1293,I1293)</f>
        <v>13</v>
      </c>
    </row>
    <row r="1294" spans="1:17" x14ac:dyDescent="0.25">
      <c r="A1294">
        <v>1317</v>
      </c>
      <c r="B1294">
        <v>77.731617</v>
      </c>
      <c r="C1294" s="2">
        <v>1</v>
      </c>
      <c r="F1294">
        <v>91.875708000000003</v>
      </c>
      <c r="G1294" s="5">
        <v>3</v>
      </c>
      <c r="P1294">
        <v>2</v>
      </c>
      <c r="Q1294" t="str">
        <f>CONCATENATE(C1294,E1294,G1294,I1294)</f>
        <v>13</v>
      </c>
    </row>
    <row r="1295" spans="1:17" x14ac:dyDescent="0.25">
      <c r="A1295">
        <v>1318</v>
      </c>
      <c r="B1295">
        <v>77.731617</v>
      </c>
      <c r="C1295" s="2">
        <v>1</v>
      </c>
      <c r="F1295">
        <v>91.875708000000003</v>
      </c>
      <c r="G1295" s="5">
        <v>3</v>
      </c>
      <c r="P1295">
        <v>2</v>
      </c>
      <c r="Q1295" t="str">
        <f>CONCATENATE(C1295,E1295,G1295,I1295)</f>
        <v>13</v>
      </c>
    </row>
    <row r="1296" spans="1:17" x14ac:dyDescent="0.25">
      <c r="A1296">
        <v>1319</v>
      </c>
      <c r="B1296">
        <v>77.731617</v>
      </c>
      <c r="C1296" s="2">
        <v>1</v>
      </c>
      <c r="F1296">
        <v>91.875708000000003</v>
      </c>
      <c r="G1296" s="5">
        <v>3</v>
      </c>
      <c r="P1296">
        <v>2</v>
      </c>
      <c r="Q1296" t="str">
        <f>CONCATENATE(C1296,E1296,G1296,I1296)</f>
        <v>13</v>
      </c>
    </row>
    <row r="1297" spans="1:17" x14ac:dyDescent="0.25">
      <c r="A1297">
        <v>1320</v>
      </c>
      <c r="B1297">
        <v>77.731617</v>
      </c>
      <c r="C1297" s="2">
        <v>1</v>
      </c>
      <c r="F1297">
        <v>91.875708000000003</v>
      </c>
      <c r="G1297" s="5">
        <v>3</v>
      </c>
      <c r="P1297">
        <v>2</v>
      </c>
      <c r="Q1297" t="str">
        <f>CONCATENATE(C1297,E1297,G1297,I1297)</f>
        <v>13</v>
      </c>
    </row>
    <row r="1298" spans="1:17" x14ac:dyDescent="0.25">
      <c r="A1298">
        <v>1321</v>
      </c>
      <c r="B1298">
        <v>77.731617</v>
      </c>
      <c r="C1298" s="2">
        <v>1</v>
      </c>
      <c r="F1298">
        <v>91.875708000000003</v>
      </c>
      <c r="G1298" s="5">
        <v>3</v>
      </c>
      <c r="P1298">
        <v>2</v>
      </c>
      <c r="Q1298" t="str">
        <f>CONCATENATE(C1298,E1298,G1298,I1298)</f>
        <v>13</v>
      </c>
    </row>
    <row r="1299" spans="1:17" x14ac:dyDescent="0.25">
      <c r="A1299">
        <v>1322</v>
      </c>
      <c r="B1299">
        <v>77.731617</v>
      </c>
      <c r="C1299" s="2">
        <v>1</v>
      </c>
      <c r="F1299">
        <v>91.875708000000003</v>
      </c>
      <c r="G1299" s="5">
        <v>3</v>
      </c>
      <c r="P1299">
        <v>2</v>
      </c>
      <c r="Q1299" t="str">
        <f>CONCATENATE(C1299,E1299,G1299,I1299)</f>
        <v>13</v>
      </c>
    </row>
    <row r="1300" spans="1:17" x14ac:dyDescent="0.25">
      <c r="A1300">
        <v>1323</v>
      </c>
      <c r="B1300">
        <v>77.731617</v>
      </c>
      <c r="C1300" s="2">
        <v>1</v>
      </c>
      <c r="F1300">
        <v>91.875708000000003</v>
      </c>
      <c r="G1300" s="5">
        <v>3</v>
      </c>
      <c r="P1300">
        <v>2</v>
      </c>
      <c r="Q1300" t="str">
        <f>CONCATENATE(C1300,E1300,G1300,I1300)</f>
        <v>13</v>
      </c>
    </row>
    <row r="1301" spans="1:17" x14ac:dyDescent="0.25">
      <c r="A1301">
        <v>1324</v>
      </c>
      <c r="B1301">
        <v>77.731617</v>
      </c>
      <c r="C1301" s="2">
        <v>1</v>
      </c>
      <c r="D1301">
        <v>73.982727000000011</v>
      </c>
      <c r="E1301" s="3">
        <v>2</v>
      </c>
      <c r="F1301">
        <v>91.930152000000007</v>
      </c>
      <c r="G1301" s="5">
        <v>3</v>
      </c>
      <c r="I1301" s="4" t="s">
        <v>233</v>
      </c>
      <c r="N1301">
        <v>84.12858700000001</v>
      </c>
      <c r="O1301">
        <v>1324</v>
      </c>
      <c r="P1301">
        <v>4</v>
      </c>
      <c r="Q1301" t="str">
        <f>CONCATENATE(C1301,E1301,G1301,I1301)</f>
        <v>1234D</v>
      </c>
    </row>
    <row r="1302" spans="1:17" x14ac:dyDescent="0.25">
      <c r="A1302">
        <v>1325</v>
      </c>
      <c r="B1302">
        <v>77.731617</v>
      </c>
      <c r="C1302" s="2">
        <v>1</v>
      </c>
      <c r="D1302">
        <v>73.865202000000011</v>
      </c>
      <c r="E1302" s="3">
        <v>2</v>
      </c>
      <c r="F1302">
        <v>91.930152000000007</v>
      </c>
      <c r="G1302" s="5">
        <v>3</v>
      </c>
      <c r="I1302" s="4" t="s">
        <v>233</v>
      </c>
      <c r="N1302">
        <v>84.093990000000005</v>
      </c>
      <c r="P1302">
        <v>4</v>
      </c>
      <c r="Q1302" t="str">
        <f>CONCATENATE(C1302,E1302,G1302,I1302)</f>
        <v>1234D</v>
      </c>
    </row>
    <row r="1303" spans="1:17" x14ac:dyDescent="0.25">
      <c r="A1303">
        <v>1326</v>
      </c>
      <c r="B1303">
        <v>77.731617</v>
      </c>
      <c r="C1303" s="2">
        <v>1</v>
      </c>
      <c r="D1303">
        <v>73.865202000000011</v>
      </c>
      <c r="E1303" s="3">
        <v>2</v>
      </c>
      <c r="I1303" s="4" t="s">
        <v>233</v>
      </c>
      <c r="N1303">
        <v>84.093990000000005</v>
      </c>
      <c r="P1303">
        <v>3</v>
      </c>
      <c r="Q1303" t="str">
        <f>CONCATENATE(C1303,E1303,G1303,I1303)</f>
        <v>124D</v>
      </c>
    </row>
    <row r="1304" spans="1:17" x14ac:dyDescent="0.25">
      <c r="A1304">
        <v>1327</v>
      </c>
      <c r="B1304">
        <v>77.731617</v>
      </c>
      <c r="C1304" s="2">
        <v>1</v>
      </c>
      <c r="D1304">
        <v>73.865202000000011</v>
      </c>
      <c r="E1304" s="3">
        <v>2</v>
      </c>
      <c r="I1304" s="4" t="s">
        <v>233</v>
      </c>
      <c r="N1304">
        <v>84.093990000000005</v>
      </c>
      <c r="P1304">
        <v>3</v>
      </c>
      <c r="Q1304" t="str">
        <f>CONCATENATE(C1304,E1304,G1304,I1304)</f>
        <v>124D</v>
      </c>
    </row>
    <row r="1305" spans="1:17" x14ac:dyDescent="0.25">
      <c r="A1305">
        <v>1328</v>
      </c>
      <c r="B1305">
        <v>77.731617</v>
      </c>
      <c r="C1305" s="2">
        <v>1</v>
      </c>
      <c r="D1305">
        <v>73.865202000000011</v>
      </c>
      <c r="E1305" s="3">
        <v>2</v>
      </c>
      <c r="I1305" s="4" t="s">
        <v>233</v>
      </c>
      <c r="N1305">
        <v>84.093990000000005</v>
      </c>
      <c r="P1305">
        <v>3</v>
      </c>
      <c r="Q1305" t="str">
        <f>CONCATENATE(C1305,E1305,G1305,I1305)</f>
        <v>124D</v>
      </c>
    </row>
    <row r="1306" spans="1:17" x14ac:dyDescent="0.25">
      <c r="A1306">
        <v>1329</v>
      </c>
      <c r="B1306">
        <v>77.828384</v>
      </c>
      <c r="C1306" s="2">
        <v>1</v>
      </c>
      <c r="D1306">
        <v>73.865202000000011</v>
      </c>
      <c r="E1306" s="3">
        <v>2</v>
      </c>
      <c r="I1306" s="4" t="s">
        <v>233</v>
      </c>
      <c r="N1306">
        <v>84.093990000000005</v>
      </c>
      <c r="P1306">
        <v>3</v>
      </c>
      <c r="Q1306" t="str">
        <f>CONCATENATE(C1306,E1306,G1306,I1306)</f>
        <v>124D</v>
      </c>
    </row>
    <row r="1307" spans="1:17" x14ac:dyDescent="0.25">
      <c r="A1307">
        <v>1330</v>
      </c>
      <c r="B1307">
        <v>77.828384</v>
      </c>
      <c r="C1307" s="2">
        <v>1</v>
      </c>
      <c r="D1307">
        <v>73.865202000000011</v>
      </c>
      <c r="E1307" s="3">
        <v>2</v>
      </c>
      <c r="I1307" s="4" t="s">
        <v>233</v>
      </c>
      <c r="N1307">
        <v>84.093990000000005</v>
      </c>
      <c r="P1307">
        <v>3</v>
      </c>
      <c r="Q1307" t="str">
        <f>CONCATENATE(C1307,E1307,G1307,I1307)</f>
        <v>124D</v>
      </c>
    </row>
    <row r="1308" spans="1:17" x14ac:dyDescent="0.25">
      <c r="A1308">
        <v>1331</v>
      </c>
      <c r="D1308">
        <v>73.865202000000011</v>
      </c>
      <c r="E1308" s="3">
        <v>2</v>
      </c>
      <c r="I1308" s="4" t="s">
        <v>233</v>
      </c>
      <c r="N1308">
        <v>84.093990000000005</v>
      </c>
      <c r="P1308">
        <v>2</v>
      </c>
      <c r="Q1308" t="str">
        <f>CONCATENATE(C1308,E1308,G1308,I1308)</f>
        <v>24D</v>
      </c>
    </row>
    <row r="1309" spans="1:17" x14ac:dyDescent="0.25">
      <c r="A1309">
        <v>1332</v>
      </c>
      <c r="D1309">
        <v>73.865202000000011</v>
      </c>
      <c r="E1309" s="3">
        <v>2</v>
      </c>
      <c r="I1309" s="4" t="s">
        <v>233</v>
      </c>
      <c r="N1309">
        <v>84.093990000000005</v>
      </c>
      <c r="P1309">
        <v>2</v>
      </c>
      <c r="Q1309" t="str">
        <f>CONCATENATE(C1309,E1309,G1309,I1309)</f>
        <v>24D</v>
      </c>
    </row>
    <row r="1310" spans="1:17" x14ac:dyDescent="0.25">
      <c r="A1310">
        <v>1333</v>
      </c>
      <c r="D1310">
        <v>73.865202000000011</v>
      </c>
      <c r="E1310" s="3">
        <v>2</v>
      </c>
      <c r="I1310" s="4" t="s">
        <v>233</v>
      </c>
      <c r="N1310">
        <v>84.093990000000005</v>
      </c>
      <c r="P1310">
        <v>2</v>
      </c>
      <c r="Q1310" t="str">
        <f>CONCATENATE(C1310,E1310,G1310,I1310)</f>
        <v>24D</v>
      </c>
    </row>
    <row r="1311" spans="1:17" x14ac:dyDescent="0.25">
      <c r="A1311">
        <v>1334</v>
      </c>
      <c r="D1311">
        <v>73.865202000000011</v>
      </c>
      <c r="E1311" s="3">
        <v>2</v>
      </c>
      <c r="I1311" s="4" t="s">
        <v>233</v>
      </c>
      <c r="N1311">
        <v>84.093990000000005</v>
      </c>
      <c r="P1311">
        <v>2</v>
      </c>
      <c r="Q1311" t="str">
        <f>CONCATENATE(C1311,E1311,G1311,I1311)</f>
        <v>24D</v>
      </c>
    </row>
    <row r="1312" spans="1:17" x14ac:dyDescent="0.25">
      <c r="A1312">
        <v>1335</v>
      </c>
      <c r="D1312">
        <v>73.865202000000011</v>
      </c>
      <c r="E1312" s="3">
        <v>2</v>
      </c>
      <c r="I1312" s="4" t="s">
        <v>233</v>
      </c>
      <c r="N1312">
        <v>84.093990000000005</v>
      </c>
      <c r="P1312">
        <v>2</v>
      </c>
      <c r="Q1312" t="str">
        <f>CONCATENATE(C1312,E1312,G1312,I1312)</f>
        <v>24D</v>
      </c>
    </row>
    <row r="1313" spans="1:17" x14ac:dyDescent="0.25">
      <c r="A1313">
        <v>1336</v>
      </c>
      <c r="D1313">
        <v>73.865202000000011</v>
      </c>
      <c r="E1313" s="3">
        <v>2</v>
      </c>
      <c r="I1313" s="4" t="s">
        <v>233</v>
      </c>
      <c r="N1313">
        <v>84.093990000000005</v>
      </c>
      <c r="P1313">
        <v>2</v>
      </c>
      <c r="Q1313" t="str">
        <f>CONCATENATE(C1313,E1313,G1313,I1313)</f>
        <v>24D</v>
      </c>
    </row>
    <row r="1314" spans="1:17" x14ac:dyDescent="0.25">
      <c r="A1314">
        <v>1337</v>
      </c>
      <c r="D1314">
        <v>73.865202000000011</v>
      </c>
      <c r="E1314" s="3">
        <v>2</v>
      </c>
      <c r="I1314" s="4" t="s">
        <v>233</v>
      </c>
      <c r="N1314">
        <v>84.093990000000005</v>
      </c>
      <c r="P1314">
        <v>2</v>
      </c>
      <c r="Q1314" t="str">
        <f>CONCATENATE(C1314,E1314,G1314,I1314)</f>
        <v>24D</v>
      </c>
    </row>
    <row r="1315" spans="1:17" x14ac:dyDescent="0.25">
      <c r="A1315">
        <v>1338</v>
      </c>
      <c r="B1315">
        <v>71.146667000000008</v>
      </c>
      <c r="C1315" s="2">
        <v>1</v>
      </c>
      <c r="D1315">
        <v>73.865202000000011</v>
      </c>
      <c r="E1315" s="3">
        <v>2</v>
      </c>
      <c r="I1315" s="4" t="s">
        <v>233</v>
      </c>
      <c r="N1315">
        <v>84.093990000000005</v>
      </c>
      <c r="P1315">
        <v>3</v>
      </c>
      <c r="Q1315" t="str">
        <f>CONCATENATE(C1315,E1315,G1315,I1315)</f>
        <v>124D</v>
      </c>
    </row>
    <row r="1316" spans="1:17" x14ac:dyDescent="0.25">
      <c r="A1316">
        <v>1339</v>
      </c>
      <c r="B1316">
        <v>71.075556000000006</v>
      </c>
      <c r="C1316" s="2">
        <v>1</v>
      </c>
      <c r="D1316">
        <v>73.865202000000011</v>
      </c>
      <c r="E1316" s="3">
        <v>2</v>
      </c>
      <c r="I1316" s="4" t="s">
        <v>233</v>
      </c>
      <c r="N1316">
        <v>84.093990000000005</v>
      </c>
      <c r="P1316">
        <v>3</v>
      </c>
      <c r="Q1316" t="str">
        <f>CONCATENATE(C1316,E1316,G1316,I1316)</f>
        <v>124D</v>
      </c>
    </row>
    <row r="1317" spans="1:17" x14ac:dyDescent="0.25">
      <c r="A1317">
        <v>1340</v>
      </c>
      <c r="B1317">
        <v>71.075556000000006</v>
      </c>
      <c r="C1317" s="2">
        <v>1</v>
      </c>
      <c r="D1317">
        <v>73.865202000000011</v>
      </c>
      <c r="E1317" s="3">
        <v>2</v>
      </c>
      <c r="I1317" s="4" t="s">
        <v>233</v>
      </c>
      <c r="N1317">
        <v>84.093990000000005</v>
      </c>
      <c r="P1317">
        <v>3</v>
      </c>
      <c r="Q1317" t="str">
        <f>CONCATENATE(C1317,E1317,G1317,I1317)</f>
        <v>124D</v>
      </c>
    </row>
    <row r="1318" spans="1:17" x14ac:dyDescent="0.25">
      <c r="A1318">
        <v>1341</v>
      </c>
      <c r="B1318">
        <v>71.075556000000006</v>
      </c>
      <c r="C1318" s="2">
        <v>1</v>
      </c>
      <c r="D1318">
        <v>73.865202000000011</v>
      </c>
      <c r="E1318" s="3">
        <v>2</v>
      </c>
      <c r="I1318" s="4" t="s">
        <v>233</v>
      </c>
      <c r="N1318">
        <v>84.093990000000005</v>
      </c>
      <c r="P1318">
        <v>3</v>
      </c>
      <c r="Q1318" t="str">
        <f>CONCATENATE(C1318,E1318,G1318,I1318)</f>
        <v>124D</v>
      </c>
    </row>
    <row r="1319" spans="1:17" x14ac:dyDescent="0.25">
      <c r="A1319">
        <v>1342</v>
      </c>
      <c r="B1319">
        <v>71.075556000000006</v>
      </c>
      <c r="C1319" s="2">
        <v>1</v>
      </c>
      <c r="D1319">
        <v>73.865202000000011</v>
      </c>
      <c r="E1319" s="3">
        <v>2</v>
      </c>
      <c r="G1319" s="5" t="s">
        <v>234</v>
      </c>
      <c r="I1319" s="4" t="s">
        <v>233</v>
      </c>
      <c r="L1319">
        <v>79.268485000000013</v>
      </c>
      <c r="M1319">
        <v>1342</v>
      </c>
      <c r="N1319">
        <v>84.093990000000005</v>
      </c>
      <c r="P1319">
        <v>4</v>
      </c>
      <c r="Q1319" t="str">
        <f>CONCATENATE(C1319,E1319,G1319,I1319)</f>
        <v>123D4D</v>
      </c>
    </row>
    <row r="1320" spans="1:17" x14ac:dyDescent="0.25">
      <c r="A1320">
        <v>1343</v>
      </c>
      <c r="B1320">
        <v>71.075556000000006</v>
      </c>
      <c r="C1320" s="2">
        <v>1</v>
      </c>
      <c r="D1320">
        <v>73.865202000000011</v>
      </c>
      <c r="E1320" s="3">
        <v>2</v>
      </c>
      <c r="G1320" s="5" t="s">
        <v>234</v>
      </c>
      <c r="I1320" s="4" t="s">
        <v>233</v>
      </c>
      <c r="L1320">
        <v>79.248788000000005</v>
      </c>
      <c r="N1320">
        <v>84.093990000000005</v>
      </c>
      <c r="P1320">
        <v>4</v>
      </c>
      <c r="Q1320" t="str">
        <f>CONCATENATE(C1320,E1320,G1320,I1320)</f>
        <v>123D4D</v>
      </c>
    </row>
    <row r="1321" spans="1:17" x14ac:dyDescent="0.25">
      <c r="A1321">
        <v>1344</v>
      </c>
      <c r="B1321">
        <v>71.075556000000006</v>
      </c>
      <c r="C1321" s="2">
        <v>1</v>
      </c>
      <c r="D1321">
        <v>73.865202000000011</v>
      </c>
      <c r="E1321" s="3">
        <v>2</v>
      </c>
      <c r="G1321" s="5" t="s">
        <v>234</v>
      </c>
      <c r="I1321" s="4" t="s">
        <v>233</v>
      </c>
      <c r="L1321">
        <v>79.248788000000005</v>
      </c>
      <c r="N1321">
        <v>84.093990000000005</v>
      </c>
      <c r="P1321">
        <v>4</v>
      </c>
      <c r="Q1321" t="str">
        <f>CONCATENATE(C1321,E1321,G1321,I1321)</f>
        <v>123D4D</v>
      </c>
    </row>
    <row r="1322" spans="1:17" x14ac:dyDescent="0.25">
      <c r="A1322">
        <v>1345</v>
      </c>
      <c r="B1322">
        <v>71.075556000000006</v>
      </c>
      <c r="C1322" s="2">
        <v>1</v>
      </c>
      <c r="D1322">
        <v>73.865202000000011</v>
      </c>
      <c r="E1322" s="3">
        <v>2</v>
      </c>
      <c r="G1322" s="5" t="s">
        <v>234</v>
      </c>
      <c r="I1322" s="4" t="s">
        <v>233</v>
      </c>
      <c r="L1322">
        <v>79.248788000000005</v>
      </c>
      <c r="N1322">
        <v>84.093990000000005</v>
      </c>
      <c r="P1322">
        <v>4</v>
      </c>
      <c r="Q1322" t="str">
        <f>CONCATENATE(C1322,E1322,G1322,I1322)</f>
        <v>123D4D</v>
      </c>
    </row>
    <row r="1323" spans="1:17" x14ac:dyDescent="0.25">
      <c r="A1323">
        <v>1346</v>
      </c>
      <c r="B1323">
        <v>71.075556000000006</v>
      </c>
      <c r="C1323" s="2">
        <v>1</v>
      </c>
      <c r="D1323">
        <v>73.865202000000011</v>
      </c>
      <c r="E1323" s="3">
        <v>2</v>
      </c>
      <c r="G1323" s="5" t="s">
        <v>234</v>
      </c>
      <c r="I1323" s="4" t="s">
        <v>233</v>
      </c>
      <c r="L1323">
        <v>79.248788000000005</v>
      </c>
      <c r="N1323">
        <v>84.093990000000005</v>
      </c>
      <c r="P1323">
        <v>4</v>
      </c>
      <c r="Q1323" t="str">
        <f>CONCATENATE(C1323,E1323,G1323,I1323)</f>
        <v>123D4D</v>
      </c>
    </row>
    <row r="1324" spans="1:17" x14ac:dyDescent="0.25">
      <c r="A1324">
        <v>1347</v>
      </c>
      <c r="B1324">
        <v>71.075556000000006</v>
      </c>
      <c r="C1324" s="2">
        <v>1</v>
      </c>
      <c r="D1324">
        <v>73.865202000000011</v>
      </c>
      <c r="E1324" s="3">
        <v>2</v>
      </c>
      <c r="G1324" s="5" t="s">
        <v>234</v>
      </c>
      <c r="I1324" s="4" t="s">
        <v>233</v>
      </c>
      <c r="L1324">
        <v>79.248788000000005</v>
      </c>
      <c r="N1324">
        <v>84.093990000000005</v>
      </c>
      <c r="P1324">
        <v>4</v>
      </c>
      <c r="Q1324" t="str">
        <f>CONCATENATE(C1324,E1324,G1324,I1324)</f>
        <v>123D4D</v>
      </c>
    </row>
    <row r="1325" spans="1:17" x14ac:dyDescent="0.25">
      <c r="A1325">
        <v>1348</v>
      </c>
      <c r="B1325">
        <v>71.075556000000006</v>
      </c>
      <c r="C1325" s="2">
        <v>1</v>
      </c>
      <c r="D1325">
        <v>73.982727000000011</v>
      </c>
      <c r="E1325" s="3">
        <v>2</v>
      </c>
      <c r="G1325" s="5" t="s">
        <v>234</v>
      </c>
      <c r="I1325" s="4" t="s">
        <v>233</v>
      </c>
      <c r="L1325">
        <v>79.248788000000005</v>
      </c>
      <c r="N1325">
        <v>84.093990000000005</v>
      </c>
      <c r="P1325">
        <v>4</v>
      </c>
      <c r="Q1325" t="str">
        <f>CONCATENATE(C1325,E1325,G1325,I1325)</f>
        <v>123D4D</v>
      </c>
    </row>
    <row r="1326" spans="1:17" x14ac:dyDescent="0.25">
      <c r="A1326">
        <v>1349</v>
      </c>
      <c r="B1326">
        <v>71.075556000000006</v>
      </c>
      <c r="C1326" s="2">
        <v>1</v>
      </c>
      <c r="D1326">
        <v>73.982727000000011</v>
      </c>
      <c r="E1326" s="3">
        <v>2</v>
      </c>
      <c r="G1326" s="5" t="s">
        <v>234</v>
      </c>
      <c r="I1326" s="4" t="s">
        <v>233</v>
      </c>
      <c r="L1326">
        <v>79.248788000000005</v>
      </c>
      <c r="N1326">
        <v>84.093990000000005</v>
      </c>
      <c r="P1326">
        <v>4</v>
      </c>
      <c r="Q1326" t="str">
        <f>CONCATENATE(C1326,E1326,G1326,I1326)</f>
        <v>123D4D</v>
      </c>
    </row>
    <row r="1327" spans="1:17" x14ac:dyDescent="0.25">
      <c r="A1327">
        <v>1350</v>
      </c>
      <c r="B1327">
        <v>71.075556000000006</v>
      </c>
      <c r="C1327" s="2">
        <v>1</v>
      </c>
      <c r="G1327" s="5" t="s">
        <v>234</v>
      </c>
      <c r="I1327" s="4" t="s">
        <v>233</v>
      </c>
      <c r="L1327">
        <v>79.248788000000005</v>
      </c>
      <c r="N1327">
        <v>84.093990000000005</v>
      </c>
      <c r="P1327">
        <v>3</v>
      </c>
      <c r="Q1327" t="str">
        <f>CONCATENATE(C1327,E1327,G1327,I1327)</f>
        <v>13D4D</v>
      </c>
    </row>
    <row r="1328" spans="1:17" x14ac:dyDescent="0.25">
      <c r="A1328">
        <v>1351</v>
      </c>
      <c r="B1328">
        <v>71.075556000000006</v>
      </c>
      <c r="C1328" s="2">
        <v>1</v>
      </c>
      <c r="G1328" s="5" t="s">
        <v>234</v>
      </c>
      <c r="I1328" s="4" t="s">
        <v>233</v>
      </c>
      <c r="L1328">
        <v>79.248788000000005</v>
      </c>
      <c r="N1328">
        <v>84.12858700000001</v>
      </c>
      <c r="O1328">
        <v>1351</v>
      </c>
      <c r="P1328">
        <v>3</v>
      </c>
      <c r="Q1328" t="str">
        <f>CONCATENATE(C1328,E1328,G1328,I1328)</f>
        <v>13D4D</v>
      </c>
    </row>
    <row r="1329" spans="1:17" x14ac:dyDescent="0.25">
      <c r="A1329">
        <v>1352</v>
      </c>
      <c r="B1329">
        <v>71.075556000000006</v>
      </c>
      <c r="C1329" s="2">
        <v>1</v>
      </c>
      <c r="G1329" s="5" t="s">
        <v>234</v>
      </c>
      <c r="L1329">
        <v>79.248788000000005</v>
      </c>
      <c r="P1329">
        <v>2</v>
      </c>
      <c r="Q1329" t="str">
        <f>CONCATENATE(C1329,E1329,G1329,I1329)</f>
        <v>13D</v>
      </c>
    </row>
    <row r="1330" spans="1:17" x14ac:dyDescent="0.25">
      <c r="A1330">
        <v>1353</v>
      </c>
      <c r="B1330">
        <v>71.075556000000006</v>
      </c>
      <c r="C1330" s="2">
        <v>1</v>
      </c>
      <c r="G1330" s="5" t="s">
        <v>234</v>
      </c>
      <c r="L1330">
        <v>79.248788000000005</v>
      </c>
      <c r="P1330">
        <v>2</v>
      </c>
      <c r="Q1330" t="str">
        <f>CONCATENATE(C1330,E1330,G1330,I1330)</f>
        <v>13D</v>
      </c>
    </row>
    <row r="1331" spans="1:17" x14ac:dyDescent="0.25">
      <c r="A1331">
        <v>1354</v>
      </c>
      <c r="B1331">
        <v>71.075556000000006</v>
      </c>
      <c r="C1331" s="2">
        <v>1</v>
      </c>
      <c r="G1331" s="5" t="s">
        <v>234</v>
      </c>
      <c r="L1331">
        <v>79.248788000000005</v>
      </c>
      <c r="P1331">
        <v>2</v>
      </c>
      <c r="Q1331" t="str">
        <f>CONCATENATE(C1331,E1331,G1331,I1331)</f>
        <v>13D</v>
      </c>
    </row>
    <row r="1332" spans="1:17" x14ac:dyDescent="0.25">
      <c r="A1332">
        <v>1355</v>
      </c>
      <c r="B1332">
        <v>71.075556000000006</v>
      </c>
      <c r="C1332" s="2">
        <v>1</v>
      </c>
      <c r="G1332" s="5" t="s">
        <v>234</v>
      </c>
      <c r="L1332">
        <v>79.248788000000005</v>
      </c>
      <c r="P1332">
        <v>2</v>
      </c>
      <c r="Q1332" t="str">
        <f>CONCATENATE(C1332,E1332,G1332,I1332)</f>
        <v>13D</v>
      </c>
    </row>
    <row r="1333" spans="1:17" x14ac:dyDescent="0.25">
      <c r="A1333">
        <v>1356</v>
      </c>
      <c r="B1333">
        <v>71.075556000000006</v>
      </c>
      <c r="C1333" s="2">
        <v>1</v>
      </c>
      <c r="G1333" s="5" t="s">
        <v>234</v>
      </c>
      <c r="L1333">
        <v>79.248788000000005</v>
      </c>
      <c r="P1333">
        <v>2</v>
      </c>
      <c r="Q1333" t="str">
        <f>CONCATENATE(C1333,E1333,G1333,I1333)</f>
        <v>13D</v>
      </c>
    </row>
    <row r="1334" spans="1:17" x14ac:dyDescent="0.25">
      <c r="A1334">
        <v>1357</v>
      </c>
      <c r="B1334">
        <v>71.075556000000006</v>
      </c>
      <c r="C1334" s="2">
        <v>1</v>
      </c>
      <c r="G1334" s="5" t="s">
        <v>234</v>
      </c>
      <c r="L1334">
        <v>79.248788000000005</v>
      </c>
      <c r="P1334">
        <v>2</v>
      </c>
      <c r="Q1334" t="str">
        <f>CONCATENATE(C1334,E1334,G1334,I1334)</f>
        <v>13D</v>
      </c>
    </row>
    <row r="1335" spans="1:17" x14ac:dyDescent="0.25">
      <c r="A1335">
        <v>1358</v>
      </c>
      <c r="B1335">
        <v>71.075556000000006</v>
      </c>
      <c r="C1335" s="2">
        <v>1</v>
      </c>
      <c r="G1335" s="5" t="s">
        <v>234</v>
      </c>
      <c r="L1335">
        <v>79.248788000000005</v>
      </c>
      <c r="P1335">
        <v>2</v>
      </c>
      <c r="Q1335" t="str">
        <f>CONCATENATE(C1335,E1335,G1335,I1335)</f>
        <v>13D</v>
      </c>
    </row>
    <row r="1336" spans="1:17" x14ac:dyDescent="0.25">
      <c r="A1336">
        <v>1359</v>
      </c>
      <c r="B1336">
        <v>71.075556000000006</v>
      </c>
      <c r="C1336" s="2">
        <v>1</v>
      </c>
      <c r="G1336" s="5" t="s">
        <v>234</v>
      </c>
      <c r="L1336">
        <v>79.248788000000005</v>
      </c>
      <c r="P1336">
        <v>2</v>
      </c>
      <c r="Q1336" t="str">
        <f>CONCATENATE(C1336,E1336,G1336,I1336)</f>
        <v>13D</v>
      </c>
    </row>
    <row r="1337" spans="1:17" x14ac:dyDescent="0.25">
      <c r="A1337">
        <v>1360</v>
      </c>
      <c r="B1337">
        <v>71.075556000000006</v>
      </c>
      <c r="C1337" s="2">
        <v>1</v>
      </c>
      <c r="G1337" s="5" t="s">
        <v>234</v>
      </c>
      <c r="L1337">
        <v>79.248788000000005</v>
      </c>
      <c r="P1337">
        <v>2</v>
      </c>
      <c r="Q1337" t="str">
        <f>CONCATENATE(C1337,E1337,G1337,I1337)</f>
        <v>13D</v>
      </c>
    </row>
    <row r="1338" spans="1:17" x14ac:dyDescent="0.25">
      <c r="A1338">
        <v>1361</v>
      </c>
      <c r="B1338">
        <v>71.075556000000006</v>
      </c>
      <c r="C1338" s="2">
        <v>1</v>
      </c>
      <c r="D1338">
        <v>64.42958800000001</v>
      </c>
      <c r="E1338" s="3">
        <v>2</v>
      </c>
      <c r="G1338" s="5" t="s">
        <v>234</v>
      </c>
      <c r="L1338">
        <v>79.248788000000005</v>
      </c>
      <c r="P1338">
        <v>3</v>
      </c>
      <c r="Q1338" t="str">
        <f>CONCATENATE(C1338,E1338,G1338,I1338)</f>
        <v>123D</v>
      </c>
    </row>
    <row r="1339" spans="1:17" x14ac:dyDescent="0.25">
      <c r="A1339">
        <v>1362</v>
      </c>
      <c r="B1339">
        <v>71.075556000000006</v>
      </c>
      <c r="C1339" s="2">
        <v>1</v>
      </c>
      <c r="D1339">
        <v>64.44046800000001</v>
      </c>
      <c r="E1339" s="3">
        <v>2</v>
      </c>
      <c r="G1339" s="5" t="s">
        <v>234</v>
      </c>
      <c r="L1339">
        <v>79.248788000000005</v>
      </c>
      <c r="P1339">
        <v>3</v>
      </c>
      <c r="Q1339" t="str">
        <f>CONCATENATE(C1339,E1339,G1339,I1339)</f>
        <v>123D</v>
      </c>
    </row>
    <row r="1340" spans="1:17" x14ac:dyDescent="0.25">
      <c r="A1340">
        <v>1363</v>
      </c>
      <c r="B1340">
        <v>71.075556000000006</v>
      </c>
      <c r="C1340" s="2">
        <v>1</v>
      </c>
      <c r="D1340">
        <v>64.44046800000001</v>
      </c>
      <c r="E1340" s="3">
        <v>2</v>
      </c>
      <c r="G1340" s="5" t="s">
        <v>234</v>
      </c>
      <c r="L1340">
        <v>79.248788000000005</v>
      </c>
      <c r="P1340">
        <v>3</v>
      </c>
      <c r="Q1340" t="str">
        <f>CONCATENATE(C1340,E1340,G1340,I1340)</f>
        <v>123D</v>
      </c>
    </row>
    <row r="1341" spans="1:17" x14ac:dyDescent="0.25">
      <c r="A1341">
        <v>1364</v>
      </c>
      <c r="B1341">
        <v>71.075556000000006</v>
      </c>
      <c r="C1341" s="2">
        <v>1</v>
      </c>
      <c r="D1341">
        <v>64.44046800000001</v>
      </c>
      <c r="E1341" s="3">
        <v>2</v>
      </c>
      <c r="G1341" s="5" t="s">
        <v>234</v>
      </c>
      <c r="L1341">
        <v>79.248788000000005</v>
      </c>
      <c r="P1341">
        <v>3</v>
      </c>
      <c r="Q1341" t="str">
        <f>CONCATENATE(C1341,E1341,G1341,I1341)</f>
        <v>123D</v>
      </c>
    </row>
    <row r="1342" spans="1:17" x14ac:dyDescent="0.25">
      <c r="A1342">
        <v>1365</v>
      </c>
      <c r="B1342">
        <v>71.075556000000006</v>
      </c>
      <c r="C1342" s="2">
        <v>1</v>
      </c>
      <c r="D1342">
        <v>64.44046800000001</v>
      </c>
      <c r="E1342" s="3">
        <v>2</v>
      </c>
      <c r="G1342" s="5" t="s">
        <v>234</v>
      </c>
      <c r="L1342">
        <v>79.248788000000005</v>
      </c>
      <c r="P1342">
        <v>3</v>
      </c>
      <c r="Q1342" t="str">
        <f>CONCATENATE(C1342,E1342,G1342,I1342)</f>
        <v>123D</v>
      </c>
    </row>
    <row r="1343" spans="1:17" x14ac:dyDescent="0.25">
      <c r="A1343">
        <v>1366</v>
      </c>
      <c r="B1343">
        <v>71.075556000000006</v>
      </c>
      <c r="C1343" s="2">
        <v>1</v>
      </c>
      <c r="D1343">
        <v>64.44046800000001</v>
      </c>
      <c r="E1343" s="3">
        <v>2</v>
      </c>
      <c r="G1343" s="5" t="s">
        <v>234</v>
      </c>
      <c r="H1343">
        <v>74.240556000000012</v>
      </c>
      <c r="I1343" s="4">
        <v>4</v>
      </c>
      <c r="L1343">
        <v>79.248788000000005</v>
      </c>
      <c r="P1343">
        <v>4</v>
      </c>
      <c r="Q1343" t="str">
        <f>CONCATENATE(C1343,E1343,G1343,I1343)</f>
        <v>123D4</v>
      </c>
    </row>
    <row r="1344" spans="1:17" x14ac:dyDescent="0.25">
      <c r="A1344">
        <v>1367</v>
      </c>
      <c r="B1344">
        <v>71.146667000000008</v>
      </c>
      <c r="C1344" s="2">
        <v>1</v>
      </c>
      <c r="D1344">
        <v>64.44046800000001</v>
      </c>
      <c r="E1344" s="3">
        <v>2</v>
      </c>
      <c r="G1344" s="5" t="s">
        <v>234</v>
      </c>
      <c r="H1344">
        <v>74.207778000000005</v>
      </c>
      <c r="I1344" s="4">
        <v>4</v>
      </c>
      <c r="L1344">
        <v>79.248788000000005</v>
      </c>
      <c r="P1344">
        <v>4</v>
      </c>
      <c r="Q1344" t="str">
        <f>CONCATENATE(C1344,E1344,G1344,I1344)</f>
        <v>123D4</v>
      </c>
    </row>
    <row r="1345" spans="1:17" x14ac:dyDescent="0.25">
      <c r="A1345">
        <v>1368</v>
      </c>
      <c r="D1345">
        <v>64.44046800000001</v>
      </c>
      <c r="E1345" s="3">
        <v>2</v>
      </c>
      <c r="G1345" s="5" t="s">
        <v>234</v>
      </c>
      <c r="H1345">
        <v>74.207778000000005</v>
      </c>
      <c r="I1345" s="4">
        <v>4</v>
      </c>
      <c r="L1345">
        <v>79.248788000000005</v>
      </c>
      <c r="P1345">
        <v>3</v>
      </c>
      <c r="Q1345" t="str">
        <f>CONCATENATE(C1345,E1345,G1345,I1345)</f>
        <v>23D4</v>
      </c>
    </row>
    <row r="1346" spans="1:17" x14ac:dyDescent="0.25">
      <c r="A1346">
        <v>1369</v>
      </c>
      <c r="D1346">
        <v>64.44046800000001</v>
      </c>
      <c r="E1346" s="3">
        <v>2</v>
      </c>
      <c r="G1346" s="5" t="s">
        <v>234</v>
      </c>
      <c r="H1346">
        <v>74.207778000000005</v>
      </c>
      <c r="I1346" s="4">
        <v>4</v>
      </c>
      <c r="L1346">
        <v>79.248788000000005</v>
      </c>
      <c r="P1346">
        <v>3</v>
      </c>
      <c r="Q1346" t="str">
        <f>CONCATENATE(C1346,E1346,G1346,I1346)</f>
        <v>23D4</v>
      </c>
    </row>
    <row r="1347" spans="1:17" x14ac:dyDescent="0.25">
      <c r="A1347">
        <v>1370</v>
      </c>
      <c r="D1347">
        <v>64.44046800000001</v>
      </c>
      <c r="E1347" s="3">
        <v>2</v>
      </c>
      <c r="G1347" s="5" t="s">
        <v>234</v>
      </c>
      <c r="H1347">
        <v>74.207778000000005</v>
      </c>
      <c r="I1347" s="4">
        <v>4</v>
      </c>
      <c r="L1347">
        <v>79.248788000000005</v>
      </c>
      <c r="P1347">
        <v>3</v>
      </c>
      <c r="Q1347" t="str">
        <f>CONCATENATE(C1347,E1347,G1347,I1347)</f>
        <v>23D4</v>
      </c>
    </row>
    <row r="1348" spans="1:17" x14ac:dyDescent="0.25">
      <c r="A1348">
        <v>1371</v>
      </c>
      <c r="D1348">
        <v>64.44046800000001</v>
      </c>
      <c r="E1348" s="3">
        <v>2</v>
      </c>
      <c r="G1348" s="5" t="s">
        <v>234</v>
      </c>
      <c r="H1348">
        <v>74.207778000000005</v>
      </c>
      <c r="I1348" s="4">
        <v>4</v>
      </c>
      <c r="L1348">
        <v>79.248788000000005</v>
      </c>
      <c r="P1348">
        <v>3</v>
      </c>
      <c r="Q1348" t="str">
        <f>CONCATENATE(C1348,E1348,G1348,I1348)</f>
        <v>23D4</v>
      </c>
    </row>
    <row r="1349" spans="1:17" x14ac:dyDescent="0.25">
      <c r="A1349">
        <v>1372</v>
      </c>
      <c r="D1349">
        <v>64.44046800000001</v>
      </c>
      <c r="E1349" s="3">
        <v>2</v>
      </c>
      <c r="G1349" s="5" t="s">
        <v>234</v>
      </c>
      <c r="H1349">
        <v>74.207778000000005</v>
      </c>
      <c r="I1349" s="4">
        <v>4</v>
      </c>
      <c r="L1349">
        <v>79.268485000000013</v>
      </c>
      <c r="M1349">
        <v>1372</v>
      </c>
      <c r="P1349">
        <v>3</v>
      </c>
      <c r="Q1349" t="str">
        <f>CONCATENATE(C1349,E1349,G1349,I1349)</f>
        <v>23D4</v>
      </c>
    </row>
    <row r="1350" spans="1:17" x14ac:dyDescent="0.25">
      <c r="A1350">
        <v>1373</v>
      </c>
      <c r="D1350">
        <v>64.44046800000001</v>
      </c>
      <c r="E1350" s="3">
        <v>2</v>
      </c>
      <c r="H1350">
        <v>74.207778000000005</v>
      </c>
      <c r="I1350" s="4">
        <v>4</v>
      </c>
      <c r="P1350">
        <v>2</v>
      </c>
      <c r="Q1350" t="str">
        <f>CONCATENATE(C1350,E1350,G1350,I1350)</f>
        <v>24</v>
      </c>
    </row>
    <row r="1351" spans="1:17" x14ac:dyDescent="0.25">
      <c r="A1351">
        <v>1374</v>
      </c>
      <c r="D1351">
        <v>64.44046800000001</v>
      </c>
      <c r="E1351" s="3">
        <v>2</v>
      </c>
      <c r="H1351">
        <v>74.207778000000005</v>
      </c>
      <c r="I1351" s="4">
        <v>4</v>
      </c>
      <c r="P1351">
        <v>2</v>
      </c>
      <c r="Q1351" t="str">
        <f>CONCATENATE(C1351,E1351,G1351,I1351)</f>
        <v>24</v>
      </c>
    </row>
    <row r="1352" spans="1:17" x14ac:dyDescent="0.25">
      <c r="A1352">
        <v>1375</v>
      </c>
      <c r="D1352">
        <v>64.44046800000001</v>
      </c>
      <c r="E1352" s="3">
        <v>2</v>
      </c>
      <c r="H1352">
        <v>74.207778000000005</v>
      </c>
      <c r="I1352" s="4">
        <v>4</v>
      </c>
      <c r="P1352">
        <v>2</v>
      </c>
      <c r="Q1352" t="str">
        <f>CONCATENATE(C1352,E1352,G1352,I1352)</f>
        <v>24</v>
      </c>
    </row>
    <row r="1353" spans="1:17" x14ac:dyDescent="0.25">
      <c r="A1353">
        <v>1376</v>
      </c>
      <c r="D1353">
        <v>64.44046800000001</v>
      </c>
      <c r="E1353" s="3">
        <v>2</v>
      </c>
      <c r="H1353">
        <v>74.207778000000005</v>
      </c>
      <c r="I1353" s="4">
        <v>4</v>
      </c>
      <c r="P1353">
        <v>2</v>
      </c>
      <c r="Q1353" t="str">
        <f>CONCATENATE(C1353,E1353,G1353,I1353)</f>
        <v>24</v>
      </c>
    </row>
    <row r="1354" spans="1:17" x14ac:dyDescent="0.25">
      <c r="A1354">
        <v>1377</v>
      </c>
      <c r="D1354">
        <v>64.44046800000001</v>
      </c>
      <c r="E1354" s="3">
        <v>2</v>
      </c>
      <c r="H1354">
        <v>74.207778000000005</v>
      </c>
      <c r="I1354" s="4">
        <v>4</v>
      </c>
      <c r="P1354">
        <v>2</v>
      </c>
      <c r="Q1354" t="str">
        <f>CONCATENATE(C1354,E1354,G1354,I1354)</f>
        <v>24</v>
      </c>
    </row>
    <row r="1355" spans="1:17" x14ac:dyDescent="0.25">
      <c r="A1355">
        <v>1378</v>
      </c>
      <c r="B1355">
        <v>59.714771000000006</v>
      </c>
      <c r="C1355" s="2">
        <v>1</v>
      </c>
      <c r="D1355">
        <v>64.44046800000001</v>
      </c>
      <c r="E1355" s="3">
        <v>2</v>
      </c>
      <c r="H1355">
        <v>74.207778000000005</v>
      </c>
      <c r="I1355" s="4">
        <v>4</v>
      </c>
      <c r="P1355">
        <v>3</v>
      </c>
      <c r="Q1355" t="str">
        <f>CONCATENATE(C1355,E1355,G1355,I1355)</f>
        <v>124</v>
      </c>
    </row>
    <row r="1356" spans="1:17" x14ac:dyDescent="0.25">
      <c r="A1356">
        <v>1379</v>
      </c>
      <c r="B1356">
        <v>59.646225000000008</v>
      </c>
      <c r="C1356" s="2">
        <v>1</v>
      </c>
      <c r="D1356">
        <v>64.44046800000001</v>
      </c>
      <c r="E1356" s="3">
        <v>2</v>
      </c>
      <c r="H1356">
        <v>74.207778000000005</v>
      </c>
      <c r="I1356" s="4">
        <v>4</v>
      </c>
      <c r="P1356">
        <v>3</v>
      </c>
      <c r="Q1356" t="str">
        <f>CONCATENATE(C1356,E1356,G1356,I1356)</f>
        <v>124</v>
      </c>
    </row>
    <row r="1357" spans="1:17" x14ac:dyDescent="0.25">
      <c r="A1357">
        <v>1380</v>
      </c>
      <c r="B1357">
        <v>59.646225000000008</v>
      </c>
      <c r="C1357" s="2">
        <v>1</v>
      </c>
      <c r="D1357">
        <v>64.44046800000001</v>
      </c>
      <c r="E1357" s="3">
        <v>2</v>
      </c>
      <c r="H1357">
        <v>74.207778000000005</v>
      </c>
      <c r="I1357" s="4">
        <v>4</v>
      </c>
      <c r="P1357">
        <v>3</v>
      </c>
      <c r="Q1357" t="str">
        <f>CONCATENATE(C1357,E1357,G1357,I1357)</f>
        <v>124</v>
      </c>
    </row>
    <row r="1358" spans="1:17" x14ac:dyDescent="0.25">
      <c r="A1358">
        <v>1381</v>
      </c>
      <c r="B1358">
        <v>59.646225000000008</v>
      </c>
      <c r="C1358" s="2">
        <v>1</v>
      </c>
      <c r="D1358">
        <v>64.44046800000001</v>
      </c>
      <c r="E1358" s="3">
        <v>2</v>
      </c>
      <c r="H1358">
        <v>74.207778000000005</v>
      </c>
      <c r="I1358" s="4">
        <v>4</v>
      </c>
      <c r="P1358">
        <v>3</v>
      </c>
      <c r="Q1358" t="str">
        <f>CONCATENATE(C1358,E1358,G1358,I1358)</f>
        <v>124</v>
      </c>
    </row>
    <row r="1359" spans="1:17" x14ac:dyDescent="0.25">
      <c r="A1359">
        <v>1382</v>
      </c>
      <c r="B1359">
        <v>59.646225000000008</v>
      </c>
      <c r="C1359" s="2">
        <v>1</v>
      </c>
      <c r="D1359">
        <v>64.44046800000001</v>
      </c>
      <c r="E1359" s="3">
        <v>2</v>
      </c>
      <c r="H1359">
        <v>74.207778000000005</v>
      </c>
      <c r="I1359" s="4">
        <v>4</v>
      </c>
      <c r="P1359">
        <v>3</v>
      </c>
      <c r="Q1359" t="str">
        <f>CONCATENATE(C1359,E1359,G1359,I1359)</f>
        <v>124</v>
      </c>
    </row>
    <row r="1360" spans="1:17" x14ac:dyDescent="0.25">
      <c r="A1360">
        <v>1383</v>
      </c>
      <c r="B1360">
        <v>59.646225000000008</v>
      </c>
      <c r="C1360" s="2">
        <v>1</v>
      </c>
      <c r="D1360">
        <v>64.44046800000001</v>
      </c>
      <c r="E1360" s="3">
        <v>2</v>
      </c>
      <c r="H1360">
        <v>74.207778000000005</v>
      </c>
      <c r="I1360" s="4">
        <v>4</v>
      </c>
      <c r="P1360">
        <v>3</v>
      </c>
      <c r="Q1360" t="str">
        <f>CONCATENATE(C1360,E1360,G1360,I1360)</f>
        <v>124</v>
      </c>
    </row>
    <row r="1361" spans="1:17" x14ac:dyDescent="0.25">
      <c r="A1361">
        <v>1384</v>
      </c>
      <c r="B1361">
        <v>59.646225000000008</v>
      </c>
      <c r="C1361" s="2">
        <v>1</v>
      </c>
      <c r="D1361">
        <v>64.42958800000001</v>
      </c>
      <c r="E1361" s="3">
        <v>2</v>
      </c>
      <c r="H1361">
        <v>74.207778000000005</v>
      </c>
      <c r="I1361" s="4">
        <v>4</v>
      </c>
      <c r="P1361">
        <v>3</v>
      </c>
      <c r="Q1361" t="str">
        <f>CONCATENATE(C1361,E1361,G1361,I1361)</f>
        <v>124</v>
      </c>
    </row>
    <row r="1362" spans="1:17" x14ac:dyDescent="0.25">
      <c r="A1362">
        <v>1385</v>
      </c>
      <c r="B1362">
        <v>59.646225000000008</v>
      </c>
      <c r="C1362" s="2">
        <v>1</v>
      </c>
      <c r="H1362">
        <v>74.207778000000005</v>
      </c>
      <c r="I1362" s="4">
        <v>4</v>
      </c>
      <c r="P1362">
        <v>2</v>
      </c>
      <c r="Q1362" t="str">
        <f>CONCATENATE(C1362,E1362,G1362,I1362)</f>
        <v>14</v>
      </c>
    </row>
    <row r="1363" spans="1:17" x14ac:dyDescent="0.25">
      <c r="A1363">
        <v>1386</v>
      </c>
      <c r="B1363">
        <v>59.646225000000008</v>
      </c>
      <c r="C1363" s="2">
        <v>1</v>
      </c>
      <c r="H1363">
        <v>74.207778000000005</v>
      </c>
      <c r="I1363" s="4">
        <v>4</v>
      </c>
      <c r="P1363">
        <v>2</v>
      </c>
      <c r="Q1363" t="str">
        <f>CONCATENATE(C1363,E1363,G1363,I1363)</f>
        <v>14</v>
      </c>
    </row>
    <row r="1364" spans="1:17" x14ac:dyDescent="0.25">
      <c r="A1364">
        <v>1387</v>
      </c>
      <c r="B1364">
        <v>59.646225000000008</v>
      </c>
      <c r="C1364" s="2">
        <v>1</v>
      </c>
      <c r="G1364" s="5" t="s">
        <v>234</v>
      </c>
      <c r="H1364">
        <v>74.207778000000005</v>
      </c>
      <c r="I1364" s="4">
        <v>4</v>
      </c>
      <c r="L1364">
        <v>70.73293000000001</v>
      </c>
      <c r="M1364">
        <v>1387</v>
      </c>
      <c r="P1364">
        <v>3</v>
      </c>
      <c r="Q1364" t="str">
        <f>CONCATENATE(C1364,E1364,G1364,I1364)</f>
        <v>13D4</v>
      </c>
    </row>
    <row r="1365" spans="1:17" x14ac:dyDescent="0.25">
      <c r="A1365">
        <v>1388</v>
      </c>
      <c r="B1365">
        <v>59.646225000000008</v>
      </c>
      <c r="C1365" s="2">
        <v>1</v>
      </c>
      <c r="G1365" s="5" t="s">
        <v>234</v>
      </c>
      <c r="H1365">
        <v>74.207778000000005</v>
      </c>
      <c r="I1365" s="4">
        <v>4</v>
      </c>
      <c r="L1365">
        <v>70.73293000000001</v>
      </c>
      <c r="P1365">
        <v>3</v>
      </c>
      <c r="Q1365" t="str">
        <f>CONCATENATE(C1365,E1365,G1365,I1365)</f>
        <v>13D4</v>
      </c>
    </row>
    <row r="1366" spans="1:17" x14ac:dyDescent="0.25">
      <c r="A1366">
        <v>1389</v>
      </c>
      <c r="B1366">
        <v>59.646225000000008</v>
      </c>
      <c r="C1366" s="2">
        <v>1</v>
      </c>
      <c r="G1366" s="5" t="s">
        <v>234</v>
      </c>
      <c r="H1366">
        <v>74.207778000000005</v>
      </c>
      <c r="I1366" s="4">
        <v>4</v>
      </c>
      <c r="L1366">
        <v>70.73293000000001</v>
      </c>
      <c r="P1366">
        <v>3</v>
      </c>
      <c r="Q1366" t="str">
        <f>CONCATENATE(C1366,E1366,G1366,I1366)</f>
        <v>13D4</v>
      </c>
    </row>
    <row r="1367" spans="1:17" x14ac:dyDescent="0.25">
      <c r="A1367">
        <v>1390</v>
      </c>
      <c r="B1367">
        <v>59.646225000000008</v>
      </c>
      <c r="C1367" s="2">
        <v>1</v>
      </c>
      <c r="G1367" s="5" t="s">
        <v>234</v>
      </c>
      <c r="H1367">
        <v>74.207778000000005</v>
      </c>
      <c r="I1367" s="4">
        <v>4</v>
      </c>
      <c r="L1367">
        <v>70.73293000000001</v>
      </c>
      <c r="P1367">
        <v>3</v>
      </c>
      <c r="Q1367" t="str">
        <f>CONCATENATE(C1367,E1367,G1367,I1367)</f>
        <v>13D4</v>
      </c>
    </row>
    <row r="1368" spans="1:17" x14ac:dyDescent="0.25">
      <c r="A1368">
        <v>1391</v>
      </c>
      <c r="B1368">
        <v>59.646225000000008</v>
      </c>
      <c r="C1368" s="2">
        <v>1</v>
      </c>
      <c r="G1368" s="5" t="s">
        <v>234</v>
      </c>
      <c r="H1368">
        <v>74.207778000000005</v>
      </c>
      <c r="I1368" s="4">
        <v>4</v>
      </c>
      <c r="L1368">
        <v>70.73293000000001</v>
      </c>
      <c r="P1368">
        <v>3</v>
      </c>
      <c r="Q1368" t="str">
        <f>CONCATENATE(C1368,E1368,G1368,I1368)</f>
        <v>13D4</v>
      </c>
    </row>
    <row r="1369" spans="1:17" x14ac:dyDescent="0.25">
      <c r="A1369">
        <v>1392</v>
      </c>
      <c r="B1369">
        <v>59.646225000000008</v>
      </c>
      <c r="C1369" s="2">
        <v>1</v>
      </c>
      <c r="G1369" s="5" t="s">
        <v>234</v>
      </c>
      <c r="H1369">
        <v>74.207778000000005</v>
      </c>
      <c r="I1369" s="4">
        <v>4</v>
      </c>
      <c r="L1369">
        <v>70.73293000000001</v>
      </c>
      <c r="P1369">
        <v>3</v>
      </c>
      <c r="Q1369" t="str">
        <f>CONCATENATE(C1369,E1369,G1369,I1369)</f>
        <v>13D4</v>
      </c>
    </row>
    <row r="1370" spans="1:17" x14ac:dyDescent="0.25">
      <c r="A1370">
        <v>1393</v>
      </c>
      <c r="B1370">
        <v>59.646225000000008</v>
      </c>
      <c r="C1370" s="2">
        <v>1</v>
      </c>
      <c r="G1370" s="5" t="s">
        <v>234</v>
      </c>
      <c r="H1370">
        <v>74.207778000000005</v>
      </c>
      <c r="I1370" s="4">
        <v>4</v>
      </c>
      <c r="L1370">
        <v>70.73293000000001</v>
      </c>
      <c r="P1370">
        <v>3</v>
      </c>
      <c r="Q1370" t="str">
        <f>CONCATENATE(C1370,E1370,G1370,I1370)</f>
        <v>13D4</v>
      </c>
    </row>
    <row r="1371" spans="1:17" x14ac:dyDescent="0.25">
      <c r="A1371">
        <v>1394</v>
      </c>
      <c r="B1371">
        <v>59.646225000000008</v>
      </c>
      <c r="C1371" s="2">
        <v>1</v>
      </c>
      <c r="G1371" s="5" t="s">
        <v>234</v>
      </c>
      <c r="H1371">
        <v>74.207778000000005</v>
      </c>
      <c r="I1371" s="4">
        <v>4</v>
      </c>
      <c r="L1371">
        <v>70.73293000000001</v>
      </c>
      <c r="P1371">
        <v>3</v>
      </c>
      <c r="Q1371" t="str">
        <f>CONCATENATE(C1371,E1371,G1371,I1371)</f>
        <v>13D4</v>
      </c>
    </row>
    <row r="1372" spans="1:17" x14ac:dyDescent="0.25">
      <c r="A1372">
        <v>1395</v>
      </c>
      <c r="B1372">
        <v>59.646225000000008</v>
      </c>
      <c r="C1372" s="2">
        <v>1</v>
      </c>
      <c r="G1372" s="5" t="s">
        <v>234</v>
      </c>
      <c r="H1372">
        <v>74.207778000000005</v>
      </c>
      <c r="I1372" s="4">
        <v>4</v>
      </c>
      <c r="L1372">
        <v>70.73293000000001</v>
      </c>
      <c r="P1372">
        <v>3</v>
      </c>
      <c r="Q1372" t="str">
        <f>CONCATENATE(C1372,E1372,G1372,I1372)</f>
        <v>13D4</v>
      </c>
    </row>
    <row r="1373" spans="1:17" x14ac:dyDescent="0.25">
      <c r="A1373">
        <v>1396</v>
      </c>
      <c r="B1373">
        <v>59.646225000000008</v>
      </c>
      <c r="C1373" s="2">
        <v>1</v>
      </c>
      <c r="G1373" s="5" t="s">
        <v>234</v>
      </c>
      <c r="H1373">
        <v>74.207778000000005</v>
      </c>
      <c r="I1373" s="4">
        <v>4</v>
      </c>
      <c r="L1373">
        <v>70.73293000000001</v>
      </c>
      <c r="P1373">
        <v>3</v>
      </c>
      <c r="Q1373" t="str">
        <f>CONCATENATE(C1373,E1373,G1373,I1373)</f>
        <v>13D4</v>
      </c>
    </row>
    <row r="1374" spans="1:17" x14ac:dyDescent="0.25">
      <c r="A1374">
        <v>1397</v>
      </c>
      <c r="B1374">
        <v>59.646225000000008</v>
      </c>
      <c r="C1374" s="2">
        <v>1</v>
      </c>
      <c r="G1374" s="5" t="s">
        <v>234</v>
      </c>
      <c r="H1374">
        <v>74.207778000000005</v>
      </c>
      <c r="I1374" s="4">
        <v>4</v>
      </c>
      <c r="L1374">
        <v>70.73293000000001</v>
      </c>
      <c r="P1374">
        <v>3</v>
      </c>
      <c r="Q1374" t="str">
        <f>CONCATENATE(C1374,E1374,G1374,I1374)</f>
        <v>13D4</v>
      </c>
    </row>
    <row r="1375" spans="1:17" x14ac:dyDescent="0.25">
      <c r="A1375">
        <v>1398</v>
      </c>
      <c r="B1375">
        <v>59.646225000000008</v>
      </c>
      <c r="C1375" s="2">
        <v>1</v>
      </c>
      <c r="G1375" s="5" t="s">
        <v>234</v>
      </c>
      <c r="H1375">
        <v>74.207778000000005</v>
      </c>
      <c r="I1375" s="4">
        <v>4</v>
      </c>
      <c r="L1375">
        <v>70.73293000000001</v>
      </c>
      <c r="P1375">
        <v>3</v>
      </c>
      <c r="Q1375" t="str">
        <f>CONCATENATE(C1375,E1375,G1375,I1375)</f>
        <v>13D4</v>
      </c>
    </row>
    <row r="1376" spans="1:17" x14ac:dyDescent="0.25">
      <c r="A1376">
        <v>1399</v>
      </c>
      <c r="B1376">
        <v>59.646225000000008</v>
      </c>
      <c r="C1376" s="2">
        <v>1</v>
      </c>
      <c r="D1376">
        <v>53.187137000000007</v>
      </c>
      <c r="E1376" s="3">
        <v>2</v>
      </c>
      <c r="G1376" s="5" t="s">
        <v>234</v>
      </c>
      <c r="H1376">
        <v>74.207778000000005</v>
      </c>
      <c r="I1376" s="4">
        <v>4</v>
      </c>
      <c r="L1376">
        <v>70.73293000000001</v>
      </c>
      <c r="P1376">
        <v>4</v>
      </c>
      <c r="Q1376" t="str">
        <f>CONCATENATE(C1376,E1376,G1376,I1376)</f>
        <v>123D4</v>
      </c>
    </row>
    <row r="1377" spans="1:17" x14ac:dyDescent="0.25">
      <c r="A1377">
        <v>1400</v>
      </c>
      <c r="B1377">
        <v>59.646225000000008</v>
      </c>
      <c r="C1377" s="2">
        <v>1</v>
      </c>
      <c r="D1377">
        <v>53.20393700000001</v>
      </c>
      <c r="E1377" s="3">
        <v>2</v>
      </c>
      <c r="G1377" s="5" t="s">
        <v>234</v>
      </c>
      <c r="H1377">
        <v>74.240556000000012</v>
      </c>
      <c r="I1377" s="4">
        <v>4</v>
      </c>
      <c r="L1377">
        <v>70.73293000000001</v>
      </c>
      <c r="P1377">
        <v>4</v>
      </c>
      <c r="Q1377" t="str">
        <f>CONCATENATE(C1377,E1377,G1377,I1377)</f>
        <v>123D4</v>
      </c>
    </row>
    <row r="1378" spans="1:17" x14ac:dyDescent="0.25">
      <c r="A1378">
        <v>1401</v>
      </c>
      <c r="B1378">
        <v>59.646225000000008</v>
      </c>
      <c r="C1378" s="2">
        <v>1</v>
      </c>
      <c r="D1378">
        <v>53.20393700000001</v>
      </c>
      <c r="E1378" s="3">
        <v>2</v>
      </c>
      <c r="G1378" s="5" t="s">
        <v>234</v>
      </c>
      <c r="H1378">
        <v>74.240556000000012</v>
      </c>
      <c r="I1378" s="4">
        <v>4</v>
      </c>
      <c r="L1378">
        <v>70.73293000000001</v>
      </c>
      <c r="P1378">
        <v>4</v>
      </c>
      <c r="Q1378" t="str">
        <f>CONCATENATE(C1378,E1378,G1378,I1378)</f>
        <v>123D4</v>
      </c>
    </row>
    <row r="1379" spans="1:17" x14ac:dyDescent="0.25">
      <c r="A1379">
        <v>1402</v>
      </c>
      <c r="B1379">
        <v>59.646225000000008</v>
      </c>
      <c r="C1379" s="2">
        <v>1</v>
      </c>
      <c r="D1379">
        <v>53.20393700000001</v>
      </c>
      <c r="E1379" s="3">
        <v>2</v>
      </c>
      <c r="G1379" s="5" t="s">
        <v>234</v>
      </c>
      <c r="L1379">
        <v>70.73293000000001</v>
      </c>
      <c r="P1379">
        <v>3</v>
      </c>
      <c r="Q1379" t="str">
        <f>CONCATENATE(C1379,E1379,G1379,I1379)</f>
        <v>123D</v>
      </c>
    </row>
    <row r="1380" spans="1:17" x14ac:dyDescent="0.25">
      <c r="A1380">
        <v>1403</v>
      </c>
      <c r="B1380">
        <v>59.646225000000008</v>
      </c>
      <c r="C1380" s="2">
        <v>1</v>
      </c>
      <c r="D1380">
        <v>53.20393700000001</v>
      </c>
      <c r="E1380" s="3">
        <v>2</v>
      </c>
      <c r="G1380" s="5" t="s">
        <v>234</v>
      </c>
      <c r="L1380">
        <v>70.73293000000001</v>
      </c>
      <c r="P1380">
        <v>3</v>
      </c>
      <c r="Q1380" t="str">
        <f>CONCATENATE(C1380,E1380,G1380,I1380)</f>
        <v>123D</v>
      </c>
    </row>
    <row r="1381" spans="1:17" x14ac:dyDescent="0.25">
      <c r="A1381">
        <v>1404</v>
      </c>
      <c r="B1381">
        <v>59.646225000000008</v>
      </c>
      <c r="C1381" s="2">
        <v>1</v>
      </c>
      <c r="D1381">
        <v>53.20393700000001</v>
      </c>
      <c r="E1381" s="3">
        <v>2</v>
      </c>
      <c r="G1381" s="5" t="s">
        <v>234</v>
      </c>
      <c r="L1381">
        <v>70.73293000000001</v>
      </c>
      <c r="P1381">
        <v>3</v>
      </c>
      <c r="Q1381" t="str">
        <f>CONCATENATE(C1381,E1381,G1381,I1381)</f>
        <v>123D</v>
      </c>
    </row>
    <row r="1382" spans="1:17" x14ac:dyDescent="0.25">
      <c r="A1382">
        <v>1405</v>
      </c>
      <c r="B1382">
        <v>59.646225000000008</v>
      </c>
      <c r="C1382" s="2">
        <v>1</v>
      </c>
      <c r="D1382">
        <v>53.20393700000001</v>
      </c>
      <c r="E1382" s="3">
        <v>2</v>
      </c>
      <c r="G1382" s="5" t="s">
        <v>234</v>
      </c>
      <c r="L1382">
        <v>70.73293000000001</v>
      </c>
      <c r="P1382">
        <v>3</v>
      </c>
      <c r="Q1382" t="str">
        <f>CONCATENATE(C1382,E1382,G1382,I1382)</f>
        <v>123D</v>
      </c>
    </row>
    <row r="1383" spans="1:17" x14ac:dyDescent="0.25">
      <c r="A1383">
        <v>1406</v>
      </c>
      <c r="B1383">
        <v>59.646225000000008</v>
      </c>
      <c r="C1383" s="2">
        <v>1</v>
      </c>
      <c r="D1383">
        <v>53.20393700000001</v>
      </c>
      <c r="E1383" s="3">
        <v>2</v>
      </c>
      <c r="G1383" s="5" t="s">
        <v>234</v>
      </c>
      <c r="L1383">
        <v>70.73293000000001</v>
      </c>
      <c r="P1383">
        <v>3</v>
      </c>
      <c r="Q1383" t="str">
        <f>CONCATENATE(C1383,E1383,G1383,I1383)</f>
        <v>123D</v>
      </c>
    </row>
    <row r="1384" spans="1:17" x14ac:dyDescent="0.25">
      <c r="A1384">
        <v>1407</v>
      </c>
      <c r="B1384">
        <v>59.714771000000006</v>
      </c>
      <c r="C1384" s="2">
        <v>1</v>
      </c>
      <c r="D1384">
        <v>53.20393700000001</v>
      </c>
      <c r="E1384" s="3">
        <v>2</v>
      </c>
      <c r="G1384" s="5" t="s">
        <v>234</v>
      </c>
      <c r="L1384">
        <v>70.73293000000001</v>
      </c>
      <c r="P1384">
        <v>3</v>
      </c>
      <c r="Q1384" t="str">
        <f>CONCATENATE(C1384,E1384,G1384,I1384)</f>
        <v>123D</v>
      </c>
    </row>
    <row r="1385" spans="1:17" x14ac:dyDescent="0.25">
      <c r="A1385">
        <v>1408</v>
      </c>
      <c r="D1385">
        <v>53.20393700000001</v>
      </c>
      <c r="E1385" s="3">
        <v>2</v>
      </c>
      <c r="G1385" s="5" t="s">
        <v>234</v>
      </c>
      <c r="L1385">
        <v>70.73293000000001</v>
      </c>
      <c r="P1385">
        <v>2</v>
      </c>
      <c r="Q1385" t="str">
        <f>CONCATENATE(C1385,E1385,G1385,I1385)</f>
        <v>23D</v>
      </c>
    </row>
    <row r="1386" spans="1:17" x14ac:dyDescent="0.25">
      <c r="A1386">
        <v>1409</v>
      </c>
      <c r="D1386">
        <v>53.20393700000001</v>
      </c>
      <c r="E1386" s="3">
        <v>2</v>
      </c>
      <c r="G1386" s="5" t="s">
        <v>234</v>
      </c>
      <c r="L1386">
        <v>70.73293000000001</v>
      </c>
      <c r="P1386">
        <v>2</v>
      </c>
      <c r="Q1386" t="str">
        <f>CONCATENATE(C1386,E1386,G1386,I1386)</f>
        <v>23D</v>
      </c>
    </row>
    <row r="1387" spans="1:17" x14ac:dyDescent="0.25">
      <c r="A1387">
        <v>1410</v>
      </c>
      <c r="D1387">
        <v>53.20393700000001</v>
      </c>
      <c r="E1387" s="3">
        <v>2</v>
      </c>
      <c r="G1387" s="5" t="s">
        <v>234</v>
      </c>
      <c r="L1387">
        <v>70.73293000000001</v>
      </c>
      <c r="P1387">
        <v>2</v>
      </c>
      <c r="Q1387" t="str">
        <f>CONCATENATE(C1387,E1387,G1387,I1387)</f>
        <v>23D</v>
      </c>
    </row>
    <row r="1388" spans="1:17" x14ac:dyDescent="0.25">
      <c r="A1388">
        <v>1411</v>
      </c>
      <c r="D1388">
        <v>53.20393700000001</v>
      </c>
      <c r="E1388" s="3">
        <v>2</v>
      </c>
      <c r="G1388" s="5" t="s">
        <v>234</v>
      </c>
      <c r="I1388" s="4" t="s">
        <v>233</v>
      </c>
      <c r="L1388">
        <v>70.73293000000001</v>
      </c>
      <c r="N1388">
        <v>63.60646400000001</v>
      </c>
      <c r="O1388">
        <v>1411</v>
      </c>
      <c r="P1388">
        <v>3</v>
      </c>
      <c r="Q1388" t="str">
        <f>CONCATENATE(C1388,E1388,G1388,I1388)</f>
        <v>23D4D</v>
      </c>
    </row>
    <row r="1389" spans="1:17" x14ac:dyDescent="0.25">
      <c r="A1389">
        <v>1412</v>
      </c>
      <c r="D1389">
        <v>53.20393700000001</v>
      </c>
      <c r="E1389" s="3">
        <v>2</v>
      </c>
      <c r="G1389" s="5" t="s">
        <v>234</v>
      </c>
      <c r="I1389" s="4" t="s">
        <v>233</v>
      </c>
      <c r="L1389">
        <v>70.73293000000001</v>
      </c>
      <c r="N1389">
        <v>63.691398000000007</v>
      </c>
      <c r="P1389">
        <v>3</v>
      </c>
      <c r="Q1389" t="str">
        <f>CONCATENATE(C1389,E1389,G1389,I1389)</f>
        <v>23D4D</v>
      </c>
    </row>
    <row r="1390" spans="1:17" x14ac:dyDescent="0.25">
      <c r="A1390">
        <v>1413</v>
      </c>
      <c r="D1390">
        <v>53.20393700000001</v>
      </c>
      <c r="E1390" s="3">
        <v>2</v>
      </c>
      <c r="G1390" s="5" t="s">
        <v>234</v>
      </c>
      <c r="I1390" s="4" t="s">
        <v>233</v>
      </c>
      <c r="L1390">
        <v>70.73293000000001</v>
      </c>
      <c r="N1390">
        <v>63.691398000000007</v>
      </c>
      <c r="P1390">
        <v>3</v>
      </c>
      <c r="Q1390" t="str">
        <f>CONCATENATE(C1390,E1390,G1390,I1390)</f>
        <v>23D4D</v>
      </c>
    </row>
    <row r="1391" spans="1:17" x14ac:dyDescent="0.25">
      <c r="A1391">
        <v>1414</v>
      </c>
      <c r="D1391">
        <v>53.20393700000001</v>
      </c>
      <c r="E1391" s="3">
        <v>2</v>
      </c>
      <c r="G1391" s="5" t="s">
        <v>234</v>
      </c>
      <c r="I1391" s="4" t="s">
        <v>233</v>
      </c>
      <c r="L1391">
        <v>70.73293000000001</v>
      </c>
      <c r="N1391">
        <v>63.691398000000007</v>
      </c>
      <c r="P1391">
        <v>3</v>
      </c>
      <c r="Q1391" t="str">
        <f>CONCATENATE(C1391,E1391,G1391,I1391)</f>
        <v>23D4D</v>
      </c>
    </row>
    <row r="1392" spans="1:17" x14ac:dyDescent="0.25">
      <c r="A1392">
        <v>1415</v>
      </c>
      <c r="D1392">
        <v>53.20393700000001</v>
      </c>
      <c r="E1392" s="3">
        <v>2</v>
      </c>
      <c r="G1392" s="5" t="s">
        <v>234</v>
      </c>
      <c r="I1392" s="4" t="s">
        <v>233</v>
      </c>
      <c r="L1392">
        <v>70.73293000000001</v>
      </c>
      <c r="N1392">
        <v>63.691398000000007</v>
      </c>
      <c r="P1392">
        <v>3</v>
      </c>
      <c r="Q1392" t="str">
        <f>CONCATENATE(C1392,E1392,G1392,I1392)</f>
        <v>23D4D</v>
      </c>
    </row>
    <row r="1393" spans="1:17" x14ac:dyDescent="0.25">
      <c r="A1393">
        <v>1416</v>
      </c>
      <c r="D1393">
        <v>53.20393700000001</v>
      </c>
      <c r="E1393" s="3">
        <v>2</v>
      </c>
      <c r="G1393" s="5" t="s">
        <v>234</v>
      </c>
      <c r="I1393" s="4" t="s">
        <v>233</v>
      </c>
      <c r="L1393">
        <v>70.73293000000001</v>
      </c>
      <c r="N1393">
        <v>63.691398000000007</v>
      </c>
      <c r="P1393">
        <v>3</v>
      </c>
      <c r="Q1393" t="str">
        <f>CONCATENATE(C1393,E1393,G1393,I1393)</f>
        <v>23D4D</v>
      </c>
    </row>
    <row r="1394" spans="1:17" x14ac:dyDescent="0.25">
      <c r="A1394">
        <v>1417</v>
      </c>
      <c r="D1394">
        <v>53.20393700000001</v>
      </c>
      <c r="E1394" s="3">
        <v>2</v>
      </c>
      <c r="G1394" s="5" t="s">
        <v>234</v>
      </c>
      <c r="I1394" s="4" t="s">
        <v>233</v>
      </c>
      <c r="L1394">
        <v>70.73293000000001</v>
      </c>
      <c r="N1394">
        <v>63.691398000000007</v>
      </c>
      <c r="P1394">
        <v>3</v>
      </c>
      <c r="Q1394" t="str">
        <f>CONCATENATE(C1394,E1394,G1394,I1394)</f>
        <v>23D4D</v>
      </c>
    </row>
    <row r="1395" spans="1:17" x14ac:dyDescent="0.25">
      <c r="A1395">
        <v>1418</v>
      </c>
      <c r="D1395">
        <v>53.20393700000001</v>
      </c>
      <c r="E1395" s="3">
        <v>2</v>
      </c>
      <c r="G1395" s="5" t="s">
        <v>234</v>
      </c>
      <c r="I1395" s="4" t="s">
        <v>233</v>
      </c>
      <c r="L1395">
        <v>70.73293000000001</v>
      </c>
      <c r="N1395">
        <v>63.691398000000007</v>
      </c>
      <c r="P1395">
        <v>3</v>
      </c>
      <c r="Q1395" t="str">
        <f>CONCATENATE(C1395,E1395,G1395,I1395)</f>
        <v>23D4D</v>
      </c>
    </row>
    <row r="1396" spans="1:17" x14ac:dyDescent="0.25">
      <c r="A1396">
        <v>1419</v>
      </c>
      <c r="D1396">
        <v>53.20393700000001</v>
      </c>
      <c r="E1396" s="3">
        <v>2</v>
      </c>
      <c r="G1396" s="5" t="s">
        <v>234</v>
      </c>
      <c r="I1396" s="4" t="s">
        <v>233</v>
      </c>
      <c r="L1396">
        <v>70.73293000000001</v>
      </c>
      <c r="N1396">
        <v>63.691398000000007</v>
      </c>
      <c r="P1396">
        <v>3</v>
      </c>
      <c r="Q1396" t="str">
        <f>CONCATENATE(C1396,E1396,G1396,I1396)</f>
        <v>23D4D</v>
      </c>
    </row>
    <row r="1397" spans="1:17" x14ac:dyDescent="0.25">
      <c r="A1397">
        <v>1420</v>
      </c>
      <c r="D1397">
        <v>53.20393700000001</v>
      </c>
      <c r="E1397" s="3">
        <v>2</v>
      </c>
      <c r="G1397" s="5" t="s">
        <v>234</v>
      </c>
      <c r="I1397" s="4" t="s">
        <v>233</v>
      </c>
      <c r="L1397">
        <v>70.73293000000001</v>
      </c>
      <c r="M1397">
        <v>1420</v>
      </c>
      <c r="N1397">
        <v>63.691398000000007</v>
      </c>
      <c r="P1397">
        <v>3</v>
      </c>
      <c r="Q1397" t="str">
        <f>CONCATENATE(C1397,E1397,G1397,I1397)</f>
        <v>23D4D</v>
      </c>
    </row>
    <row r="1398" spans="1:17" x14ac:dyDescent="0.25">
      <c r="A1398">
        <v>1421</v>
      </c>
      <c r="B1398">
        <v>48.113472000000009</v>
      </c>
      <c r="C1398" s="2">
        <v>1</v>
      </c>
      <c r="D1398">
        <v>53.20393700000001</v>
      </c>
      <c r="E1398" s="3">
        <v>2</v>
      </c>
      <c r="I1398" s="4" t="s">
        <v>233</v>
      </c>
      <c r="N1398">
        <v>63.691398000000007</v>
      </c>
      <c r="P1398">
        <v>3</v>
      </c>
      <c r="Q1398" t="str">
        <f>CONCATENATE(C1398,E1398,G1398,I1398)</f>
        <v>124D</v>
      </c>
    </row>
    <row r="1399" spans="1:17" x14ac:dyDescent="0.25">
      <c r="A1399">
        <v>1422</v>
      </c>
      <c r="B1399">
        <v>48.11006900000001</v>
      </c>
      <c r="C1399" s="2">
        <v>1</v>
      </c>
      <c r="D1399">
        <v>53.20393700000001</v>
      </c>
      <c r="E1399" s="3">
        <v>2</v>
      </c>
      <c r="I1399" s="4" t="s">
        <v>233</v>
      </c>
      <c r="N1399">
        <v>63.691398000000007</v>
      </c>
      <c r="P1399">
        <v>3</v>
      </c>
      <c r="Q1399" t="str">
        <f>CONCATENATE(C1399,E1399,G1399,I1399)</f>
        <v>124D</v>
      </c>
    </row>
    <row r="1400" spans="1:17" x14ac:dyDescent="0.25">
      <c r="A1400">
        <v>1423</v>
      </c>
      <c r="B1400">
        <v>48.11006900000001</v>
      </c>
      <c r="C1400" s="2">
        <v>1</v>
      </c>
      <c r="D1400">
        <v>53.20393700000001</v>
      </c>
      <c r="E1400" s="3">
        <v>2</v>
      </c>
      <c r="I1400" s="4" t="s">
        <v>233</v>
      </c>
      <c r="N1400">
        <v>63.691398000000007</v>
      </c>
      <c r="P1400">
        <v>3</v>
      </c>
      <c r="Q1400" t="str">
        <f>CONCATENATE(C1400,E1400,G1400,I1400)</f>
        <v>124D</v>
      </c>
    </row>
    <row r="1401" spans="1:17" x14ac:dyDescent="0.25">
      <c r="A1401">
        <v>1424</v>
      </c>
      <c r="B1401">
        <v>48.11006900000001</v>
      </c>
      <c r="C1401" s="2">
        <v>1</v>
      </c>
      <c r="D1401">
        <v>53.20393700000001</v>
      </c>
      <c r="E1401" s="3">
        <v>2</v>
      </c>
      <c r="I1401" s="4" t="s">
        <v>233</v>
      </c>
      <c r="N1401">
        <v>63.691398000000007</v>
      </c>
      <c r="P1401">
        <v>3</v>
      </c>
      <c r="Q1401" t="str">
        <f>CONCATENATE(C1401,E1401,G1401,I1401)</f>
        <v>124D</v>
      </c>
    </row>
    <row r="1402" spans="1:17" x14ac:dyDescent="0.25">
      <c r="A1402">
        <v>1425</v>
      </c>
      <c r="B1402">
        <v>48.11006900000001</v>
      </c>
      <c r="C1402" s="2">
        <v>1</v>
      </c>
      <c r="D1402">
        <v>53.20393700000001</v>
      </c>
      <c r="E1402" s="3">
        <v>2</v>
      </c>
      <c r="I1402" s="4" t="s">
        <v>233</v>
      </c>
      <c r="N1402">
        <v>63.691398000000007</v>
      </c>
      <c r="P1402">
        <v>3</v>
      </c>
      <c r="Q1402" t="str">
        <f>CONCATENATE(C1402,E1402,G1402,I1402)</f>
        <v>124D</v>
      </c>
    </row>
    <row r="1403" spans="1:17" x14ac:dyDescent="0.25">
      <c r="A1403">
        <v>1426</v>
      </c>
      <c r="B1403">
        <v>48.11006900000001</v>
      </c>
      <c r="C1403" s="2">
        <v>1</v>
      </c>
      <c r="D1403">
        <v>53.20393700000001</v>
      </c>
      <c r="E1403" s="3">
        <v>2</v>
      </c>
      <c r="I1403" s="4" t="s">
        <v>233</v>
      </c>
      <c r="N1403">
        <v>63.691398000000007</v>
      </c>
      <c r="P1403">
        <v>3</v>
      </c>
      <c r="Q1403" t="str">
        <f>CONCATENATE(C1403,E1403,G1403,I1403)</f>
        <v>124D</v>
      </c>
    </row>
    <row r="1404" spans="1:17" x14ac:dyDescent="0.25">
      <c r="A1404">
        <v>1427</v>
      </c>
      <c r="B1404">
        <v>48.11006900000001</v>
      </c>
      <c r="C1404" s="2">
        <v>1</v>
      </c>
      <c r="D1404">
        <v>53.20393700000001</v>
      </c>
      <c r="E1404" s="3">
        <v>2</v>
      </c>
      <c r="I1404" s="4" t="s">
        <v>233</v>
      </c>
      <c r="N1404">
        <v>63.691398000000007</v>
      </c>
      <c r="P1404">
        <v>3</v>
      </c>
      <c r="Q1404" t="str">
        <f>CONCATENATE(C1404,E1404,G1404,I1404)</f>
        <v>124D</v>
      </c>
    </row>
    <row r="1405" spans="1:17" x14ac:dyDescent="0.25">
      <c r="A1405">
        <v>1428</v>
      </c>
      <c r="B1405">
        <v>48.11006900000001</v>
      </c>
      <c r="C1405" s="2">
        <v>1</v>
      </c>
      <c r="D1405">
        <v>53.20393700000001</v>
      </c>
      <c r="E1405" s="3">
        <v>2</v>
      </c>
      <c r="I1405" s="4" t="s">
        <v>233</v>
      </c>
      <c r="N1405">
        <v>63.691398000000007</v>
      </c>
      <c r="P1405">
        <v>3</v>
      </c>
      <c r="Q1405" t="str">
        <f>CONCATENATE(C1405,E1405,G1405,I1405)</f>
        <v>124D</v>
      </c>
    </row>
    <row r="1406" spans="1:17" x14ac:dyDescent="0.25">
      <c r="A1406">
        <v>1429</v>
      </c>
      <c r="B1406">
        <v>48.11006900000001</v>
      </c>
      <c r="C1406" s="2">
        <v>1</v>
      </c>
      <c r="D1406">
        <v>53.20393700000001</v>
      </c>
      <c r="E1406" s="3">
        <v>2</v>
      </c>
      <c r="I1406" s="4" t="s">
        <v>233</v>
      </c>
      <c r="N1406">
        <v>63.741337000000009</v>
      </c>
      <c r="P1406">
        <v>3</v>
      </c>
      <c r="Q1406" t="str">
        <f>CONCATENATE(C1406,E1406,G1406,I1406)</f>
        <v>124D</v>
      </c>
    </row>
    <row r="1407" spans="1:17" x14ac:dyDescent="0.25">
      <c r="A1407">
        <v>1430</v>
      </c>
      <c r="B1407">
        <v>48.11006900000001</v>
      </c>
      <c r="C1407" s="2">
        <v>1</v>
      </c>
      <c r="D1407">
        <v>53.20393700000001</v>
      </c>
      <c r="E1407" s="3">
        <v>2</v>
      </c>
      <c r="I1407" s="4" t="s">
        <v>233</v>
      </c>
      <c r="N1407">
        <v>63.741337000000009</v>
      </c>
      <c r="P1407">
        <v>3</v>
      </c>
      <c r="Q1407" t="str">
        <f>CONCATENATE(C1407,E1407,G1407,I1407)</f>
        <v>124D</v>
      </c>
    </row>
    <row r="1408" spans="1:17" x14ac:dyDescent="0.25">
      <c r="A1408">
        <v>1431</v>
      </c>
      <c r="B1408">
        <v>48.11006900000001</v>
      </c>
      <c r="C1408" s="2">
        <v>1</v>
      </c>
      <c r="D1408">
        <v>53.187137000000007</v>
      </c>
      <c r="E1408" s="3">
        <v>2</v>
      </c>
      <c r="I1408" s="4" t="s">
        <v>233</v>
      </c>
      <c r="N1408">
        <v>63.741337000000009</v>
      </c>
      <c r="P1408">
        <v>3</v>
      </c>
      <c r="Q1408" t="str">
        <f>CONCATENATE(C1408,E1408,G1408,I1408)</f>
        <v>124D</v>
      </c>
    </row>
    <row r="1409" spans="1:17" x14ac:dyDescent="0.25">
      <c r="A1409">
        <v>1432</v>
      </c>
      <c r="B1409">
        <v>48.11006900000001</v>
      </c>
      <c r="C1409" s="2">
        <v>1</v>
      </c>
      <c r="G1409" s="5" t="s">
        <v>234</v>
      </c>
      <c r="I1409" s="4" t="s">
        <v>233</v>
      </c>
      <c r="L1409">
        <v>58.838512000000009</v>
      </c>
      <c r="M1409">
        <v>1432</v>
      </c>
      <c r="N1409">
        <v>63.741337000000009</v>
      </c>
      <c r="P1409">
        <v>3</v>
      </c>
      <c r="Q1409" t="str">
        <f>CONCATENATE(C1409,E1409,G1409,I1409)</f>
        <v>13D4D</v>
      </c>
    </row>
    <row r="1410" spans="1:17" x14ac:dyDescent="0.25">
      <c r="A1410">
        <v>1433</v>
      </c>
      <c r="B1410">
        <v>48.11006900000001</v>
      </c>
      <c r="C1410" s="2">
        <v>1</v>
      </c>
      <c r="G1410" s="5" t="s">
        <v>234</v>
      </c>
      <c r="I1410" s="4" t="s">
        <v>233</v>
      </c>
      <c r="L1410">
        <v>58.838512000000009</v>
      </c>
      <c r="N1410">
        <v>63.741337000000009</v>
      </c>
      <c r="P1410">
        <v>3</v>
      </c>
      <c r="Q1410" t="str">
        <f>CONCATENATE(C1410,E1410,G1410,I1410)</f>
        <v>13D4D</v>
      </c>
    </row>
    <row r="1411" spans="1:17" x14ac:dyDescent="0.25">
      <c r="A1411">
        <v>1434</v>
      </c>
      <c r="B1411">
        <v>48.11006900000001</v>
      </c>
      <c r="C1411" s="2">
        <v>1</v>
      </c>
      <c r="G1411" s="5" t="s">
        <v>234</v>
      </c>
      <c r="I1411" s="4" t="s">
        <v>233</v>
      </c>
      <c r="L1411">
        <v>58.847168000000011</v>
      </c>
      <c r="N1411">
        <v>63.741337000000009</v>
      </c>
      <c r="P1411">
        <v>3</v>
      </c>
      <c r="Q1411" t="str">
        <f>CONCATENATE(C1411,E1411,G1411,I1411)</f>
        <v>13D4D</v>
      </c>
    </row>
    <row r="1412" spans="1:17" x14ac:dyDescent="0.25">
      <c r="A1412">
        <v>1435</v>
      </c>
      <c r="B1412">
        <v>48.11006900000001</v>
      </c>
      <c r="C1412" s="2">
        <v>1</v>
      </c>
      <c r="G1412" s="5" t="s">
        <v>234</v>
      </c>
      <c r="I1412" s="4" t="s">
        <v>233</v>
      </c>
      <c r="L1412">
        <v>58.847168000000011</v>
      </c>
      <c r="N1412">
        <v>63.741337000000009</v>
      </c>
      <c r="P1412">
        <v>3</v>
      </c>
      <c r="Q1412" t="str">
        <f>CONCATENATE(C1412,E1412,G1412,I1412)</f>
        <v>13D4D</v>
      </c>
    </row>
    <row r="1413" spans="1:17" x14ac:dyDescent="0.25">
      <c r="A1413">
        <v>1436</v>
      </c>
      <c r="B1413">
        <v>48.11006900000001</v>
      </c>
      <c r="C1413" s="2">
        <v>1</v>
      </c>
      <c r="G1413" s="5" t="s">
        <v>234</v>
      </c>
      <c r="I1413" s="4" t="s">
        <v>233</v>
      </c>
      <c r="L1413">
        <v>58.847168000000011</v>
      </c>
      <c r="N1413">
        <v>63.741337000000009</v>
      </c>
      <c r="P1413">
        <v>3</v>
      </c>
      <c r="Q1413" t="str">
        <f>CONCATENATE(C1413,E1413,G1413,I1413)</f>
        <v>13D4D</v>
      </c>
    </row>
    <row r="1414" spans="1:17" x14ac:dyDescent="0.25">
      <c r="A1414">
        <v>1437</v>
      </c>
      <c r="B1414">
        <v>48.11006900000001</v>
      </c>
      <c r="C1414" s="2">
        <v>1</v>
      </c>
      <c r="G1414" s="5" t="s">
        <v>234</v>
      </c>
      <c r="I1414" s="4" t="s">
        <v>233</v>
      </c>
      <c r="L1414">
        <v>58.847168000000011</v>
      </c>
      <c r="N1414">
        <v>63.741337000000009</v>
      </c>
      <c r="P1414">
        <v>3</v>
      </c>
      <c r="Q1414" t="str">
        <f>CONCATENATE(C1414,E1414,G1414,I1414)</f>
        <v>13D4D</v>
      </c>
    </row>
    <row r="1415" spans="1:17" x14ac:dyDescent="0.25">
      <c r="A1415">
        <v>1438</v>
      </c>
      <c r="B1415">
        <v>48.11006900000001</v>
      </c>
      <c r="C1415" s="2">
        <v>1</v>
      </c>
      <c r="G1415" s="5" t="s">
        <v>234</v>
      </c>
      <c r="I1415" s="4" t="s">
        <v>233</v>
      </c>
      <c r="L1415">
        <v>58.847168000000011</v>
      </c>
      <c r="N1415">
        <v>63.741337000000009</v>
      </c>
      <c r="P1415">
        <v>3</v>
      </c>
      <c r="Q1415" t="str">
        <f>CONCATENATE(C1415,E1415,G1415,I1415)</f>
        <v>13D4D</v>
      </c>
    </row>
    <row r="1416" spans="1:17" x14ac:dyDescent="0.25">
      <c r="A1416">
        <v>1439</v>
      </c>
      <c r="B1416">
        <v>48.11006900000001</v>
      </c>
      <c r="C1416" s="2">
        <v>1</v>
      </c>
      <c r="G1416" s="5" t="s">
        <v>234</v>
      </c>
      <c r="I1416" s="4" t="s">
        <v>233</v>
      </c>
      <c r="L1416">
        <v>58.847168000000011</v>
      </c>
      <c r="N1416">
        <v>63.741337000000009</v>
      </c>
      <c r="P1416">
        <v>3</v>
      </c>
      <c r="Q1416" t="str">
        <f>CONCATENATE(C1416,E1416,G1416,I1416)</f>
        <v>13D4D</v>
      </c>
    </row>
    <row r="1417" spans="1:17" x14ac:dyDescent="0.25">
      <c r="A1417">
        <v>1440</v>
      </c>
      <c r="B1417">
        <v>48.11006900000001</v>
      </c>
      <c r="C1417" s="2">
        <v>1</v>
      </c>
      <c r="D1417">
        <v>45.107410000000009</v>
      </c>
      <c r="E1417" s="3">
        <v>2</v>
      </c>
      <c r="G1417" s="5" t="s">
        <v>234</v>
      </c>
      <c r="I1417" s="4" t="s">
        <v>233</v>
      </c>
      <c r="L1417">
        <v>58.847168000000011</v>
      </c>
      <c r="N1417">
        <v>63.741337000000009</v>
      </c>
      <c r="P1417">
        <v>4</v>
      </c>
      <c r="Q1417" t="str">
        <f>CONCATENATE(C1417,E1417,G1417,I1417)</f>
        <v>123D4D</v>
      </c>
    </row>
    <row r="1418" spans="1:17" x14ac:dyDescent="0.25">
      <c r="A1418">
        <v>1441</v>
      </c>
      <c r="B1418">
        <v>48.11006900000001</v>
      </c>
      <c r="C1418" s="2">
        <v>1</v>
      </c>
      <c r="D1418">
        <v>45.107410000000009</v>
      </c>
      <c r="E1418" s="3">
        <v>2</v>
      </c>
      <c r="G1418" s="5" t="s">
        <v>234</v>
      </c>
      <c r="I1418" s="4" t="s">
        <v>233</v>
      </c>
      <c r="L1418">
        <v>58.847168000000011</v>
      </c>
      <c r="N1418">
        <v>63.741337000000009</v>
      </c>
      <c r="P1418">
        <v>4</v>
      </c>
      <c r="Q1418" t="str">
        <f>CONCATENATE(C1418,E1418,G1418,I1418)</f>
        <v>123D4D</v>
      </c>
    </row>
    <row r="1419" spans="1:17" x14ac:dyDescent="0.25">
      <c r="A1419">
        <v>1442</v>
      </c>
      <c r="B1419">
        <v>48.11006900000001</v>
      </c>
      <c r="C1419" s="2">
        <v>1</v>
      </c>
      <c r="D1419">
        <v>45.013767000000009</v>
      </c>
      <c r="E1419" s="3">
        <v>2</v>
      </c>
      <c r="G1419" s="5" t="s">
        <v>234</v>
      </c>
      <c r="I1419" s="4" t="s">
        <v>233</v>
      </c>
      <c r="L1419">
        <v>58.847168000000011</v>
      </c>
      <c r="N1419">
        <v>63.741337000000009</v>
      </c>
      <c r="P1419">
        <v>4</v>
      </c>
      <c r="Q1419" t="str">
        <f>CONCATENATE(C1419,E1419,G1419,I1419)</f>
        <v>123D4D</v>
      </c>
    </row>
    <row r="1420" spans="1:17" x14ac:dyDescent="0.25">
      <c r="A1420">
        <v>1443</v>
      </c>
      <c r="B1420">
        <v>48.11006900000001</v>
      </c>
      <c r="C1420" s="2">
        <v>1</v>
      </c>
      <c r="D1420">
        <v>45.013767000000009</v>
      </c>
      <c r="E1420" s="3">
        <v>2</v>
      </c>
      <c r="G1420" s="5" t="s">
        <v>234</v>
      </c>
      <c r="I1420" s="4" t="s">
        <v>233</v>
      </c>
      <c r="L1420">
        <v>58.847168000000011</v>
      </c>
      <c r="N1420">
        <v>63.741337000000009</v>
      </c>
      <c r="P1420">
        <v>4</v>
      </c>
      <c r="Q1420" t="str">
        <f>CONCATENATE(C1420,E1420,G1420,I1420)</f>
        <v>123D4D</v>
      </c>
    </row>
    <row r="1421" spans="1:17" x14ac:dyDescent="0.25">
      <c r="A1421">
        <v>1444</v>
      </c>
      <c r="B1421">
        <v>48.11006900000001</v>
      </c>
      <c r="C1421" s="2">
        <v>1</v>
      </c>
      <c r="D1421">
        <v>45.013767000000009</v>
      </c>
      <c r="E1421" s="3">
        <v>2</v>
      </c>
      <c r="G1421" s="5" t="s">
        <v>234</v>
      </c>
      <c r="I1421" s="4" t="s">
        <v>233</v>
      </c>
      <c r="L1421">
        <v>58.847168000000011</v>
      </c>
      <c r="N1421">
        <v>63.741337000000009</v>
      </c>
      <c r="P1421">
        <v>4</v>
      </c>
      <c r="Q1421" t="str">
        <f>CONCATENATE(C1421,E1421,G1421,I1421)</f>
        <v>123D4D</v>
      </c>
    </row>
    <row r="1422" spans="1:17" x14ac:dyDescent="0.25">
      <c r="A1422">
        <v>1445</v>
      </c>
      <c r="B1422">
        <v>48.11006900000001</v>
      </c>
      <c r="C1422" s="2">
        <v>1</v>
      </c>
      <c r="D1422">
        <v>45.013767000000009</v>
      </c>
      <c r="E1422" s="3">
        <v>2</v>
      </c>
      <c r="G1422" s="5" t="s">
        <v>234</v>
      </c>
      <c r="I1422" s="4" t="s">
        <v>233</v>
      </c>
      <c r="L1422">
        <v>58.847168000000011</v>
      </c>
      <c r="N1422">
        <v>63.60646400000001</v>
      </c>
      <c r="P1422">
        <v>4</v>
      </c>
      <c r="Q1422" t="str">
        <f>CONCATENATE(C1422,E1422,G1422,I1422)</f>
        <v>123D4D</v>
      </c>
    </row>
    <row r="1423" spans="1:17" x14ac:dyDescent="0.25">
      <c r="A1423">
        <v>1446</v>
      </c>
      <c r="B1423">
        <v>48.11006900000001</v>
      </c>
      <c r="C1423" s="2">
        <v>1</v>
      </c>
      <c r="D1423">
        <v>45.013767000000009</v>
      </c>
      <c r="E1423" s="3">
        <v>2</v>
      </c>
      <c r="G1423" s="5" t="s">
        <v>234</v>
      </c>
      <c r="I1423" s="4" t="s">
        <v>233</v>
      </c>
      <c r="L1423">
        <v>58.847168000000011</v>
      </c>
      <c r="N1423">
        <v>63.60646400000001</v>
      </c>
      <c r="O1423">
        <v>1446</v>
      </c>
      <c r="P1423">
        <v>4</v>
      </c>
      <c r="Q1423" t="str">
        <f>CONCATENATE(C1423,E1423,G1423,I1423)</f>
        <v>123D4D</v>
      </c>
    </row>
    <row r="1424" spans="1:17" x14ac:dyDescent="0.25">
      <c r="A1424">
        <v>1447</v>
      </c>
      <c r="B1424">
        <v>48.11006900000001</v>
      </c>
      <c r="C1424" s="2">
        <v>1</v>
      </c>
      <c r="D1424">
        <v>45.013767000000009</v>
      </c>
      <c r="E1424" s="3">
        <v>2</v>
      </c>
      <c r="G1424" s="5" t="s">
        <v>234</v>
      </c>
      <c r="L1424">
        <v>58.847168000000011</v>
      </c>
      <c r="P1424">
        <v>3</v>
      </c>
      <c r="Q1424" t="str">
        <f>CONCATENATE(C1424,E1424,G1424,I1424)</f>
        <v>123D</v>
      </c>
    </row>
    <row r="1425" spans="1:17" x14ac:dyDescent="0.25">
      <c r="A1425">
        <v>1448</v>
      </c>
      <c r="B1425">
        <v>48.11006900000001</v>
      </c>
      <c r="C1425" s="2">
        <v>1</v>
      </c>
      <c r="D1425">
        <v>45.013767000000009</v>
      </c>
      <c r="E1425" s="3">
        <v>2</v>
      </c>
      <c r="G1425" s="5" t="s">
        <v>234</v>
      </c>
      <c r="L1425">
        <v>58.847168000000011</v>
      </c>
      <c r="P1425">
        <v>3</v>
      </c>
      <c r="Q1425" t="str">
        <f>CONCATENATE(C1425,E1425,G1425,I1425)</f>
        <v>123D</v>
      </c>
    </row>
    <row r="1426" spans="1:17" x14ac:dyDescent="0.25">
      <c r="A1426">
        <v>1449</v>
      </c>
      <c r="B1426">
        <v>48.11006900000001</v>
      </c>
      <c r="C1426" s="2">
        <v>1</v>
      </c>
      <c r="D1426">
        <v>45.013767000000009</v>
      </c>
      <c r="E1426" s="3">
        <v>2</v>
      </c>
      <c r="G1426" s="5" t="s">
        <v>234</v>
      </c>
      <c r="L1426">
        <v>58.847168000000011</v>
      </c>
      <c r="P1426">
        <v>3</v>
      </c>
      <c r="Q1426" t="str">
        <f>CONCATENATE(C1426,E1426,G1426,I1426)</f>
        <v>123D</v>
      </c>
    </row>
    <row r="1427" spans="1:17" x14ac:dyDescent="0.25">
      <c r="A1427">
        <v>1450</v>
      </c>
      <c r="B1427">
        <v>48.11006900000001</v>
      </c>
      <c r="C1427" s="2">
        <v>1</v>
      </c>
      <c r="D1427">
        <v>45.013767000000009</v>
      </c>
      <c r="E1427" s="3">
        <v>2</v>
      </c>
      <c r="G1427" s="5" t="s">
        <v>234</v>
      </c>
      <c r="L1427">
        <v>58.847168000000011</v>
      </c>
      <c r="P1427">
        <v>3</v>
      </c>
      <c r="Q1427" t="str">
        <f>CONCATENATE(C1427,E1427,G1427,I1427)</f>
        <v>123D</v>
      </c>
    </row>
    <row r="1428" spans="1:17" x14ac:dyDescent="0.25">
      <c r="A1428">
        <v>1451</v>
      </c>
      <c r="B1428">
        <v>48.11006900000001</v>
      </c>
      <c r="C1428" s="2">
        <v>1</v>
      </c>
      <c r="D1428">
        <v>45.013767000000009</v>
      </c>
      <c r="E1428" s="3">
        <v>2</v>
      </c>
      <c r="G1428" s="5" t="s">
        <v>234</v>
      </c>
      <c r="L1428">
        <v>58.847168000000011</v>
      </c>
      <c r="P1428">
        <v>3</v>
      </c>
      <c r="Q1428" t="str">
        <f>CONCATENATE(C1428,E1428,G1428,I1428)</f>
        <v>123D</v>
      </c>
    </row>
    <row r="1429" spans="1:17" x14ac:dyDescent="0.25">
      <c r="A1429">
        <v>1452</v>
      </c>
      <c r="B1429">
        <v>48.11006900000001</v>
      </c>
      <c r="C1429" s="2">
        <v>1</v>
      </c>
      <c r="D1429">
        <v>45.013767000000009</v>
      </c>
      <c r="E1429" s="3">
        <v>2</v>
      </c>
      <c r="G1429" s="5" t="s">
        <v>234</v>
      </c>
      <c r="L1429">
        <v>58.847168000000011</v>
      </c>
      <c r="P1429">
        <v>3</v>
      </c>
      <c r="Q1429" t="str">
        <f>CONCATENATE(C1429,E1429,G1429,I1429)</f>
        <v>123D</v>
      </c>
    </row>
    <row r="1430" spans="1:17" x14ac:dyDescent="0.25">
      <c r="A1430">
        <v>1453</v>
      </c>
      <c r="B1430">
        <v>48.11006900000001</v>
      </c>
      <c r="C1430" s="2">
        <v>1</v>
      </c>
      <c r="D1430">
        <v>45.013767000000009</v>
      </c>
      <c r="E1430" s="3">
        <v>2</v>
      </c>
      <c r="G1430" s="5" t="s">
        <v>234</v>
      </c>
      <c r="L1430">
        <v>58.847168000000011</v>
      </c>
      <c r="P1430">
        <v>3</v>
      </c>
      <c r="Q1430" t="str">
        <f>CONCATENATE(C1430,E1430,G1430,I1430)</f>
        <v>123D</v>
      </c>
    </row>
    <row r="1431" spans="1:17" x14ac:dyDescent="0.25">
      <c r="A1431">
        <v>1454</v>
      </c>
      <c r="B1431">
        <v>48.11006900000001</v>
      </c>
      <c r="C1431" s="2">
        <v>1</v>
      </c>
      <c r="D1431">
        <v>45.013767000000009</v>
      </c>
      <c r="E1431" s="3">
        <v>2</v>
      </c>
      <c r="G1431" s="5" t="s">
        <v>234</v>
      </c>
      <c r="L1431">
        <v>58.847168000000011</v>
      </c>
      <c r="P1431">
        <v>3</v>
      </c>
      <c r="Q1431" t="str">
        <f>CONCATENATE(C1431,E1431,G1431,I1431)</f>
        <v>123D</v>
      </c>
    </row>
    <row r="1432" spans="1:17" x14ac:dyDescent="0.25">
      <c r="A1432">
        <v>1455</v>
      </c>
      <c r="B1432">
        <v>48.11006900000001</v>
      </c>
      <c r="C1432" s="2">
        <v>1</v>
      </c>
      <c r="D1432">
        <v>45.013767000000009</v>
      </c>
      <c r="E1432" s="3">
        <v>2</v>
      </c>
      <c r="G1432" s="5" t="s">
        <v>234</v>
      </c>
      <c r="L1432">
        <v>58.847168000000011</v>
      </c>
      <c r="P1432">
        <v>3</v>
      </c>
      <c r="Q1432" t="str">
        <f>CONCATENATE(C1432,E1432,G1432,I1432)</f>
        <v>123D</v>
      </c>
    </row>
    <row r="1433" spans="1:17" x14ac:dyDescent="0.25">
      <c r="A1433">
        <v>1456</v>
      </c>
      <c r="B1433">
        <v>48.11006900000001</v>
      </c>
      <c r="C1433" s="2">
        <v>1</v>
      </c>
      <c r="D1433">
        <v>45.013767000000009</v>
      </c>
      <c r="E1433" s="3">
        <v>2</v>
      </c>
      <c r="G1433" s="5" t="s">
        <v>234</v>
      </c>
      <c r="L1433">
        <v>58.847168000000011</v>
      </c>
      <c r="P1433">
        <v>3</v>
      </c>
      <c r="Q1433" t="str">
        <f>CONCATENATE(C1433,E1433,G1433,I1433)</f>
        <v>123D</v>
      </c>
    </row>
    <row r="1434" spans="1:17" x14ac:dyDescent="0.25">
      <c r="A1434">
        <v>1457</v>
      </c>
      <c r="B1434">
        <v>48.11006900000001</v>
      </c>
      <c r="C1434" s="2">
        <v>1</v>
      </c>
      <c r="D1434">
        <v>45.013767000000009</v>
      </c>
      <c r="E1434" s="3">
        <v>2</v>
      </c>
      <c r="G1434" s="5" t="s">
        <v>234</v>
      </c>
      <c r="L1434">
        <v>58.847168000000011</v>
      </c>
      <c r="P1434">
        <v>3</v>
      </c>
      <c r="Q1434" t="str">
        <f>CONCATENATE(C1434,E1434,G1434,I1434)</f>
        <v>123D</v>
      </c>
    </row>
    <row r="1435" spans="1:17" x14ac:dyDescent="0.25">
      <c r="A1435">
        <v>1458</v>
      </c>
      <c r="B1435">
        <v>48.11006900000001</v>
      </c>
      <c r="C1435" s="2">
        <v>1</v>
      </c>
      <c r="D1435">
        <v>45.013767000000009</v>
      </c>
      <c r="E1435" s="3">
        <v>2</v>
      </c>
      <c r="G1435" s="5" t="s">
        <v>234</v>
      </c>
      <c r="H1435">
        <v>53.975574000000009</v>
      </c>
      <c r="I1435" s="4">
        <v>4</v>
      </c>
      <c r="L1435">
        <v>58.847168000000011</v>
      </c>
      <c r="P1435">
        <v>4</v>
      </c>
      <c r="Q1435" t="str">
        <f>CONCATENATE(C1435,E1435,G1435,I1435)</f>
        <v>123D4</v>
      </c>
    </row>
    <row r="1436" spans="1:17" x14ac:dyDescent="0.25">
      <c r="A1436">
        <v>1459</v>
      </c>
      <c r="B1436">
        <v>48.113472000000009</v>
      </c>
      <c r="C1436" s="2">
        <v>1</v>
      </c>
      <c r="D1436">
        <v>45.013767000000009</v>
      </c>
      <c r="E1436" s="3">
        <v>2</v>
      </c>
      <c r="G1436" s="5" t="s">
        <v>234</v>
      </c>
      <c r="H1436">
        <v>53.903114000000009</v>
      </c>
      <c r="I1436" s="4">
        <v>4</v>
      </c>
      <c r="L1436">
        <v>58.847168000000011</v>
      </c>
      <c r="P1436">
        <v>4</v>
      </c>
      <c r="Q1436" t="str">
        <f>CONCATENATE(C1436,E1436,G1436,I1436)</f>
        <v>123D4</v>
      </c>
    </row>
    <row r="1437" spans="1:17" x14ac:dyDescent="0.25">
      <c r="A1437">
        <v>1460</v>
      </c>
      <c r="D1437">
        <v>45.013767000000009</v>
      </c>
      <c r="E1437" s="3">
        <v>2</v>
      </c>
      <c r="G1437" s="5" t="s">
        <v>234</v>
      </c>
      <c r="H1437">
        <v>53.903114000000009</v>
      </c>
      <c r="I1437" s="4">
        <v>4</v>
      </c>
      <c r="L1437">
        <v>58.847168000000011</v>
      </c>
      <c r="P1437">
        <v>3</v>
      </c>
      <c r="Q1437" t="str">
        <f>CONCATENATE(C1437,E1437,G1437,I1437)</f>
        <v>23D4</v>
      </c>
    </row>
    <row r="1438" spans="1:17" x14ac:dyDescent="0.25">
      <c r="A1438">
        <v>1461</v>
      </c>
      <c r="D1438">
        <v>45.013767000000009</v>
      </c>
      <c r="E1438" s="3">
        <v>2</v>
      </c>
      <c r="G1438" s="5" t="s">
        <v>234</v>
      </c>
      <c r="H1438">
        <v>53.903114000000009</v>
      </c>
      <c r="I1438" s="4">
        <v>4</v>
      </c>
      <c r="L1438">
        <v>58.847168000000011</v>
      </c>
      <c r="P1438">
        <v>3</v>
      </c>
      <c r="Q1438" t="str">
        <f>CONCATENATE(C1438,E1438,G1438,I1438)</f>
        <v>23D4</v>
      </c>
    </row>
    <row r="1439" spans="1:17" x14ac:dyDescent="0.25">
      <c r="A1439">
        <v>1462</v>
      </c>
      <c r="D1439">
        <v>45.013767000000009</v>
      </c>
      <c r="E1439" s="3">
        <v>2</v>
      </c>
      <c r="G1439" s="5" t="s">
        <v>234</v>
      </c>
      <c r="H1439">
        <v>53.903114000000009</v>
      </c>
      <c r="I1439" s="4">
        <v>4</v>
      </c>
      <c r="L1439">
        <v>58.847168000000011</v>
      </c>
      <c r="P1439">
        <v>3</v>
      </c>
      <c r="Q1439" t="str">
        <f>CONCATENATE(C1439,E1439,G1439,I1439)</f>
        <v>23D4</v>
      </c>
    </row>
    <row r="1440" spans="1:17" x14ac:dyDescent="0.25">
      <c r="A1440">
        <v>1463</v>
      </c>
      <c r="D1440">
        <v>45.013767000000009</v>
      </c>
      <c r="E1440" s="3">
        <v>2</v>
      </c>
      <c r="G1440" s="5" t="s">
        <v>234</v>
      </c>
      <c r="H1440">
        <v>53.903114000000009</v>
      </c>
      <c r="I1440" s="4">
        <v>4</v>
      </c>
      <c r="L1440">
        <v>58.847168000000011</v>
      </c>
      <c r="P1440">
        <v>3</v>
      </c>
      <c r="Q1440" t="str">
        <f>CONCATENATE(C1440,E1440,G1440,I1440)</f>
        <v>23D4</v>
      </c>
    </row>
    <row r="1441" spans="1:17" x14ac:dyDescent="0.25">
      <c r="A1441">
        <v>1464</v>
      </c>
      <c r="D1441">
        <v>45.013767000000009</v>
      </c>
      <c r="E1441" s="3">
        <v>2</v>
      </c>
      <c r="G1441" s="5" t="s">
        <v>234</v>
      </c>
      <c r="H1441">
        <v>53.903114000000009</v>
      </c>
      <c r="I1441" s="4">
        <v>4</v>
      </c>
      <c r="L1441">
        <v>58.847168000000011</v>
      </c>
      <c r="P1441">
        <v>3</v>
      </c>
      <c r="Q1441" t="str">
        <f>CONCATENATE(C1441,E1441,G1441,I1441)</f>
        <v>23D4</v>
      </c>
    </row>
    <row r="1442" spans="1:17" x14ac:dyDescent="0.25">
      <c r="A1442">
        <v>1465</v>
      </c>
      <c r="D1442">
        <v>45.013767000000009</v>
      </c>
      <c r="E1442" s="3">
        <v>2</v>
      </c>
      <c r="G1442" s="5" t="s">
        <v>234</v>
      </c>
      <c r="H1442">
        <v>53.903114000000009</v>
      </c>
      <c r="I1442" s="4">
        <v>4</v>
      </c>
      <c r="L1442">
        <v>58.847168000000011</v>
      </c>
      <c r="P1442">
        <v>3</v>
      </c>
      <c r="Q1442" t="str">
        <f>CONCATENATE(C1442,E1442,G1442,I1442)</f>
        <v>23D4</v>
      </c>
    </row>
    <row r="1443" spans="1:17" x14ac:dyDescent="0.25">
      <c r="A1443">
        <v>1466</v>
      </c>
      <c r="D1443">
        <v>45.013767000000009</v>
      </c>
      <c r="E1443" s="3">
        <v>2</v>
      </c>
      <c r="G1443" s="5" t="s">
        <v>234</v>
      </c>
      <c r="H1443">
        <v>53.903114000000009</v>
      </c>
      <c r="I1443" s="4">
        <v>4</v>
      </c>
      <c r="L1443">
        <v>58.838512000000009</v>
      </c>
      <c r="P1443">
        <v>3</v>
      </c>
      <c r="Q1443" t="str">
        <f>CONCATENATE(C1443,E1443,G1443,I1443)</f>
        <v>23D4</v>
      </c>
    </row>
    <row r="1444" spans="1:17" x14ac:dyDescent="0.25">
      <c r="A1444">
        <v>1467</v>
      </c>
      <c r="D1444">
        <v>45.013767000000009</v>
      </c>
      <c r="E1444" s="3">
        <v>2</v>
      </c>
      <c r="G1444" s="5" t="s">
        <v>234</v>
      </c>
      <c r="H1444">
        <v>53.903114000000009</v>
      </c>
      <c r="I1444" s="4">
        <v>4</v>
      </c>
      <c r="L1444">
        <v>58.838512000000009</v>
      </c>
      <c r="M1444">
        <v>1467</v>
      </c>
      <c r="P1444">
        <v>3</v>
      </c>
      <c r="Q1444" t="str">
        <f>CONCATENATE(C1444,E1444,G1444,I1444)</f>
        <v>23D4</v>
      </c>
    </row>
    <row r="1445" spans="1:17" x14ac:dyDescent="0.25">
      <c r="A1445">
        <v>1468</v>
      </c>
      <c r="B1445">
        <v>38.220779000000007</v>
      </c>
      <c r="C1445" s="2">
        <v>1</v>
      </c>
      <c r="D1445">
        <v>45.013767000000009</v>
      </c>
      <c r="E1445" s="3">
        <v>2</v>
      </c>
      <c r="H1445">
        <v>53.903114000000009</v>
      </c>
      <c r="I1445" s="4">
        <v>4</v>
      </c>
      <c r="P1445">
        <v>3</v>
      </c>
      <c r="Q1445" t="str">
        <f>CONCATENATE(C1445,E1445,G1445,I1445)</f>
        <v>124</v>
      </c>
    </row>
    <row r="1446" spans="1:17" x14ac:dyDescent="0.25">
      <c r="A1446">
        <v>1469</v>
      </c>
      <c r="B1446">
        <v>38.221916000000007</v>
      </c>
      <c r="C1446" s="2">
        <v>1</v>
      </c>
      <c r="D1446">
        <v>45.013767000000009</v>
      </c>
      <c r="E1446" s="3">
        <v>2</v>
      </c>
      <c r="H1446">
        <v>53.903114000000009</v>
      </c>
      <c r="I1446" s="4">
        <v>4</v>
      </c>
      <c r="P1446">
        <v>3</v>
      </c>
      <c r="Q1446" t="str">
        <f>CONCATENATE(C1446,E1446,G1446,I1446)</f>
        <v>124</v>
      </c>
    </row>
    <row r="1447" spans="1:17" x14ac:dyDescent="0.25">
      <c r="A1447">
        <v>1470</v>
      </c>
      <c r="B1447">
        <v>38.221916000000007</v>
      </c>
      <c r="C1447" s="2">
        <v>1</v>
      </c>
      <c r="D1447">
        <v>45.013767000000009</v>
      </c>
      <c r="E1447" s="3">
        <v>2</v>
      </c>
      <c r="H1447">
        <v>53.903114000000009</v>
      </c>
      <c r="I1447" s="4">
        <v>4</v>
      </c>
      <c r="P1447">
        <v>3</v>
      </c>
      <c r="Q1447" t="str">
        <f>CONCATENATE(C1447,E1447,G1447,I1447)</f>
        <v>124</v>
      </c>
    </row>
    <row r="1448" spans="1:17" x14ac:dyDescent="0.25">
      <c r="A1448">
        <v>1471</v>
      </c>
      <c r="B1448">
        <v>38.221916000000007</v>
      </c>
      <c r="C1448" s="2">
        <v>1</v>
      </c>
      <c r="D1448">
        <v>45.107410000000009</v>
      </c>
      <c r="E1448" s="3">
        <v>2</v>
      </c>
      <c r="H1448">
        <v>53.903114000000009</v>
      </c>
      <c r="I1448" s="4">
        <v>4</v>
      </c>
      <c r="P1448">
        <v>3</v>
      </c>
      <c r="Q1448" t="str">
        <f>CONCATENATE(C1448,E1448,G1448,I1448)</f>
        <v>124</v>
      </c>
    </row>
    <row r="1449" spans="1:17" x14ac:dyDescent="0.25">
      <c r="A1449">
        <v>1472</v>
      </c>
      <c r="B1449">
        <v>38.221916000000007</v>
      </c>
      <c r="C1449" s="2">
        <v>1</v>
      </c>
      <c r="D1449">
        <v>45.107410000000009</v>
      </c>
      <c r="E1449" s="3">
        <v>2</v>
      </c>
      <c r="H1449">
        <v>53.903114000000009</v>
      </c>
      <c r="I1449" s="4">
        <v>4</v>
      </c>
      <c r="P1449">
        <v>3</v>
      </c>
      <c r="Q1449" t="str">
        <f>CONCATENATE(C1449,E1449,G1449,I1449)</f>
        <v>124</v>
      </c>
    </row>
    <row r="1450" spans="1:17" x14ac:dyDescent="0.25">
      <c r="A1450">
        <v>1473</v>
      </c>
      <c r="B1450">
        <v>38.221916000000007</v>
      </c>
      <c r="C1450" s="2">
        <v>1</v>
      </c>
      <c r="H1450">
        <v>53.903114000000009</v>
      </c>
      <c r="I1450" s="4">
        <v>4</v>
      </c>
      <c r="P1450">
        <v>2</v>
      </c>
      <c r="Q1450" t="str">
        <f>CONCATENATE(C1450,E1450,G1450,I1450)</f>
        <v>14</v>
      </c>
    </row>
    <row r="1451" spans="1:17" x14ac:dyDescent="0.25">
      <c r="A1451">
        <v>1474</v>
      </c>
      <c r="B1451">
        <v>38.221916000000007</v>
      </c>
      <c r="C1451" s="2">
        <v>1</v>
      </c>
      <c r="H1451">
        <v>53.903114000000009</v>
      </c>
      <c r="I1451" s="4">
        <v>4</v>
      </c>
      <c r="P1451">
        <v>2</v>
      </c>
      <c r="Q1451" t="str">
        <f>CONCATENATE(C1451,E1451,G1451,I1451)</f>
        <v>14</v>
      </c>
    </row>
    <row r="1452" spans="1:17" x14ac:dyDescent="0.25">
      <c r="A1452">
        <v>1475</v>
      </c>
      <c r="B1452">
        <v>38.221916000000007</v>
      </c>
      <c r="C1452" s="2">
        <v>1</v>
      </c>
      <c r="H1452">
        <v>53.903114000000009</v>
      </c>
      <c r="I1452" s="4">
        <v>4</v>
      </c>
      <c r="P1452">
        <v>2</v>
      </c>
      <c r="Q1452" t="str">
        <f>CONCATENATE(C1452,E1452,G1452,I1452)</f>
        <v>14</v>
      </c>
    </row>
    <row r="1453" spans="1:17" x14ac:dyDescent="0.25">
      <c r="A1453">
        <v>1476</v>
      </c>
      <c r="B1453">
        <v>38.221916000000007</v>
      </c>
      <c r="C1453" s="2">
        <v>1</v>
      </c>
      <c r="H1453">
        <v>53.903114000000009</v>
      </c>
      <c r="I1453" s="4">
        <v>4</v>
      </c>
      <c r="P1453">
        <v>2</v>
      </c>
      <c r="Q1453" t="str">
        <f>CONCATENATE(C1453,E1453,G1453,I1453)</f>
        <v>14</v>
      </c>
    </row>
    <row r="1454" spans="1:17" x14ac:dyDescent="0.25">
      <c r="A1454">
        <v>1477</v>
      </c>
      <c r="B1454">
        <v>38.221916000000007</v>
      </c>
      <c r="C1454" s="2">
        <v>1</v>
      </c>
      <c r="H1454">
        <v>53.903114000000009</v>
      </c>
      <c r="I1454" s="4">
        <v>4</v>
      </c>
      <c r="P1454">
        <v>2</v>
      </c>
      <c r="Q1454" t="str">
        <f>CONCATENATE(C1454,E1454,G1454,I1454)</f>
        <v>14</v>
      </c>
    </row>
    <row r="1455" spans="1:17" x14ac:dyDescent="0.25">
      <c r="A1455">
        <v>1478</v>
      </c>
      <c r="B1455">
        <v>38.221916000000007</v>
      </c>
      <c r="C1455" s="2">
        <v>1</v>
      </c>
      <c r="H1455">
        <v>53.903114000000009</v>
      </c>
      <c r="I1455" s="4">
        <v>4</v>
      </c>
      <c r="P1455">
        <v>2</v>
      </c>
      <c r="Q1455" t="str">
        <f>CONCATENATE(C1455,E1455,G1455,I1455)</f>
        <v>14</v>
      </c>
    </row>
    <row r="1456" spans="1:17" x14ac:dyDescent="0.25">
      <c r="A1456">
        <v>1479</v>
      </c>
      <c r="B1456">
        <v>38.221916000000007</v>
      </c>
      <c r="C1456" s="2">
        <v>1</v>
      </c>
      <c r="H1456">
        <v>53.903114000000009</v>
      </c>
      <c r="I1456" s="4">
        <v>4</v>
      </c>
      <c r="P1456">
        <v>2</v>
      </c>
      <c r="Q1456" t="str">
        <f>CONCATENATE(C1456,E1456,G1456,I1456)</f>
        <v>14</v>
      </c>
    </row>
    <row r="1457" spans="1:17" x14ac:dyDescent="0.25">
      <c r="A1457">
        <v>1480</v>
      </c>
      <c r="B1457">
        <v>38.221916000000007</v>
      </c>
      <c r="C1457" s="2">
        <v>1</v>
      </c>
      <c r="H1457">
        <v>53.903114000000009</v>
      </c>
      <c r="I1457" s="4">
        <v>4</v>
      </c>
      <c r="P1457">
        <v>2</v>
      </c>
      <c r="Q1457" t="str">
        <f>CONCATENATE(C1457,E1457,G1457,I1457)</f>
        <v>14</v>
      </c>
    </row>
    <row r="1458" spans="1:17" x14ac:dyDescent="0.25">
      <c r="A1458">
        <v>1481</v>
      </c>
      <c r="B1458">
        <v>38.221916000000007</v>
      </c>
      <c r="C1458" s="2">
        <v>1</v>
      </c>
      <c r="H1458">
        <v>53.903114000000009</v>
      </c>
      <c r="I1458" s="4">
        <v>4</v>
      </c>
      <c r="P1458">
        <v>2</v>
      </c>
      <c r="Q1458" t="str">
        <f>CONCATENATE(C1458,E1458,G1458,I1458)</f>
        <v>14</v>
      </c>
    </row>
    <row r="1459" spans="1:17" x14ac:dyDescent="0.25">
      <c r="A1459">
        <v>1482</v>
      </c>
      <c r="B1459">
        <v>38.221916000000007</v>
      </c>
      <c r="C1459" s="2">
        <v>1</v>
      </c>
      <c r="F1459">
        <v>46.435116000000008</v>
      </c>
      <c r="G1459" s="5">
        <v>3</v>
      </c>
      <c r="H1459">
        <v>53.903114000000009</v>
      </c>
      <c r="I1459" s="4">
        <v>4</v>
      </c>
      <c r="P1459">
        <v>3</v>
      </c>
      <c r="Q1459" t="str">
        <f>CONCATENATE(C1459,E1459,G1459,I1459)</f>
        <v>134</v>
      </c>
    </row>
    <row r="1460" spans="1:17" x14ac:dyDescent="0.25">
      <c r="A1460">
        <v>1483</v>
      </c>
      <c r="B1460">
        <v>38.221916000000007</v>
      </c>
      <c r="C1460" s="2">
        <v>1</v>
      </c>
      <c r="F1460">
        <v>46.412079000000006</v>
      </c>
      <c r="G1460" s="5">
        <v>3</v>
      </c>
      <c r="H1460">
        <v>53.903114000000009</v>
      </c>
      <c r="I1460" s="4">
        <v>4</v>
      </c>
      <c r="P1460">
        <v>3</v>
      </c>
      <c r="Q1460" t="str">
        <f>CONCATENATE(C1460,E1460,G1460,I1460)</f>
        <v>134</v>
      </c>
    </row>
    <row r="1461" spans="1:17" x14ac:dyDescent="0.25">
      <c r="A1461">
        <v>1484</v>
      </c>
      <c r="B1461">
        <v>38.221916000000007</v>
      </c>
      <c r="C1461" s="2">
        <v>1</v>
      </c>
      <c r="F1461">
        <v>46.412079000000006</v>
      </c>
      <c r="G1461" s="5">
        <v>3</v>
      </c>
      <c r="H1461">
        <v>53.903114000000009</v>
      </c>
      <c r="I1461" s="4">
        <v>4</v>
      </c>
      <c r="P1461">
        <v>3</v>
      </c>
      <c r="Q1461" t="str">
        <f>CONCATENATE(C1461,E1461,G1461,I1461)</f>
        <v>134</v>
      </c>
    </row>
    <row r="1462" spans="1:17" x14ac:dyDescent="0.25">
      <c r="A1462">
        <v>1485</v>
      </c>
      <c r="B1462">
        <v>38.221916000000007</v>
      </c>
      <c r="C1462" s="2">
        <v>1</v>
      </c>
      <c r="F1462">
        <v>46.412079000000006</v>
      </c>
      <c r="G1462" s="5">
        <v>3</v>
      </c>
      <c r="H1462">
        <v>53.903114000000009</v>
      </c>
      <c r="I1462" s="4">
        <v>4</v>
      </c>
      <c r="P1462">
        <v>3</v>
      </c>
      <c r="Q1462" t="str">
        <f>CONCATENATE(C1462,E1462,G1462,I1462)</f>
        <v>134</v>
      </c>
    </row>
    <row r="1463" spans="1:17" x14ac:dyDescent="0.25">
      <c r="A1463">
        <v>1486</v>
      </c>
      <c r="B1463">
        <v>38.221916000000007</v>
      </c>
      <c r="C1463" s="2">
        <v>1</v>
      </c>
      <c r="D1463">
        <v>31.153160000000007</v>
      </c>
      <c r="E1463" s="3">
        <v>2</v>
      </c>
      <c r="F1463">
        <v>46.412079000000006</v>
      </c>
      <c r="G1463" s="5">
        <v>3</v>
      </c>
      <c r="H1463">
        <v>53.903114000000009</v>
      </c>
      <c r="I1463" s="4">
        <v>4</v>
      </c>
      <c r="P1463">
        <v>4</v>
      </c>
      <c r="Q1463" t="str">
        <f>CONCATENATE(C1463,E1463,G1463,I1463)</f>
        <v>1234</v>
      </c>
    </row>
    <row r="1464" spans="1:17" x14ac:dyDescent="0.25">
      <c r="A1464">
        <v>1487</v>
      </c>
      <c r="B1464">
        <v>38.221916000000007</v>
      </c>
      <c r="C1464" s="2">
        <v>1</v>
      </c>
      <c r="D1464">
        <v>31.180370000000011</v>
      </c>
      <c r="E1464" s="3">
        <v>2</v>
      </c>
      <c r="F1464">
        <v>46.412079000000006</v>
      </c>
      <c r="G1464" s="5">
        <v>3</v>
      </c>
      <c r="H1464">
        <v>53.903114000000009</v>
      </c>
      <c r="I1464" s="4">
        <v>4</v>
      </c>
      <c r="P1464">
        <v>4</v>
      </c>
      <c r="Q1464" t="str">
        <f>CONCATENATE(C1464,E1464,G1464,I1464)</f>
        <v>1234</v>
      </c>
    </row>
    <row r="1465" spans="1:17" x14ac:dyDescent="0.25">
      <c r="A1465">
        <v>1488</v>
      </c>
      <c r="B1465">
        <v>38.221916000000007</v>
      </c>
      <c r="C1465" s="2">
        <v>1</v>
      </c>
      <c r="D1465">
        <v>31.180370000000011</v>
      </c>
      <c r="E1465" s="3">
        <v>2</v>
      </c>
      <c r="F1465">
        <v>46.412079000000006</v>
      </c>
      <c r="G1465" s="5">
        <v>3</v>
      </c>
      <c r="H1465">
        <v>53.975574000000009</v>
      </c>
      <c r="I1465" s="4">
        <v>4</v>
      </c>
      <c r="P1465">
        <v>4</v>
      </c>
      <c r="Q1465" t="str">
        <f>CONCATENATE(C1465,E1465,G1465,I1465)</f>
        <v>1234</v>
      </c>
    </row>
    <row r="1466" spans="1:17" x14ac:dyDescent="0.25">
      <c r="A1466">
        <v>1489</v>
      </c>
      <c r="B1466">
        <v>38.221916000000007</v>
      </c>
      <c r="C1466" s="2">
        <v>1</v>
      </c>
      <c r="D1466">
        <v>31.180370000000011</v>
      </c>
      <c r="E1466" s="3">
        <v>2</v>
      </c>
      <c r="F1466">
        <v>46.412079000000006</v>
      </c>
      <c r="G1466" s="5">
        <v>3</v>
      </c>
      <c r="H1466">
        <v>53.975574000000009</v>
      </c>
      <c r="I1466" s="4">
        <v>4</v>
      </c>
      <c r="P1466">
        <v>4</v>
      </c>
      <c r="Q1466" t="str">
        <f>CONCATENATE(C1466,E1466,G1466,I1466)</f>
        <v>1234</v>
      </c>
    </row>
    <row r="1467" spans="1:17" x14ac:dyDescent="0.25">
      <c r="A1467">
        <v>1490</v>
      </c>
      <c r="B1467">
        <v>38.221916000000007</v>
      </c>
      <c r="C1467" s="2">
        <v>1</v>
      </c>
      <c r="D1467">
        <v>31.180370000000011</v>
      </c>
      <c r="E1467" s="3">
        <v>2</v>
      </c>
      <c r="F1467">
        <v>46.412079000000006</v>
      </c>
      <c r="G1467" s="5">
        <v>3</v>
      </c>
      <c r="P1467">
        <v>3</v>
      </c>
      <c r="Q1467" t="str">
        <f>CONCATENATE(C1467,E1467,G1467,I1467)</f>
        <v>123</v>
      </c>
    </row>
    <row r="1468" spans="1:17" x14ac:dyDescent="0.25">
      <c r="A1468">
        <v>1491</v>
      </c>
      <c r="B1468">
        <v>38.220779000000007</v>
      </c>
      <c r="C1468" s="2">
        <v>1</v>
      </c>
      <c r="D1468">
        <v>31.180370000000011</v>
      </c>
      <c r="E1468" s="3">
        <v>2</v>
      </c>
      <c r="F1468">
        <v>46.412079000000006</v>
      </c>
      <c r="G1468" s="5">
        <v>3</v>
      </c>
      <c r="P1468">
        <v>3</v>
      </c>
      <c r="Q1468" t="str">
        <f>CONCATENATE(C1468,E1468,G1468,I1468)</f>
        <v>123</v>
      </c>
    </row>
    <row r="1469" spans="1:17" x14ac:dyDescent="0.25">
      <c r="A1469">
        <v>1492</v>
      </c>
      <c r="D1469">
        <v>31.180370000000011</v>
      </c>
      <c r="E1469" s="3">
        <v>2</v>
      </c>
      <c r="F1469">
        <v>46.412079000000006</v>
      </c>
      <c r="G1469" s="5">
        <v>3</v>
      </c>
      <c r="P1469">
        <v>2</v>
      </c>
      <c r="Q1469" t="str">
        <f>CONCATENATE(C1469,E1469,G1469,I1469)</f>
        <v>23</v>
      </c>
    </row>
    <row r="1470" spans="1:17" x14ac:dyDescent="0.25">
      <c r="A1470">
        <v>1493</v>
      </c>
      <c r="D1470">
        <v>31.180370000000011</v>
      </c>
      <c r="E1470" s="3">
        <v>2</v>
      </c>
      <c r="F1470">
        <v>46.412079000000006</v>
      </c>
      <c r="G1470" s="5">
        <v>3</v>
      </c>
      <c r="P1470">
        <v>2</v>
      </c>
      <c r="Q1470" t="str">
        <f>CONCATENATE(C1470,E1470,G1470,I1470)</f>
        <v>23</v>
      </c>
    </row>
    <row r="1471" spans="1:17" x14ac:dyDescent="0.25">
      <c r="A1471">
        <v>1494</v>
      </c>
      <c r="D1471">
        <v>31.180370000000011</v>
      </c>
      <c r="E1471" s="3">
        <v>2</v>
      </c>
      <c r="F1471">
        <v>46.412079000000006</v>
      </c>
      <c r="G1471" s="5">
        <v>3</v>
      </c>
      <c r="P1471">
        <v>2</v>
      </c>
      <c r="Q1471" t="str">
        <f>CONCATENATE(C1471,E1471,G1471,I1471)</f>
        <v>23</v>
      </c>
    </row>
    <row r="1472" spans="1:17" x14ac:dyDescent="0.25">
      <c r="A1472">
        <v>1495</v>
      </c>
      <c r="D1472">
        <v>31.180370000000011</v>
      </c>
      <c r="E1472" s="3">
        <v>2</v>
      </c>
      <c r="F1472">
        <v>46.412079000000006</v>
      </c>
      <c r="G1472" s="5">
        <v>3</v>
      </c>
      <c r="P1472">
        <v>2</v>
      </c>
      <c r="Q1472" t="str">
        <f>CONCATENATE(C1472,E1472,G1472,I1472)</f>
        <v>23</v>
      </c>
    </row>
    <row r="1473" spans="1:17" x14ac:dyDescent="0.25">
      <c r="A1473">
        <v>1496</v>
      </c>
      <c r="D1473">
        <v>31.180370000000011</v>
      </c>
      <c r="E1473" s="3">
        <v>2</v>
      </c>
      <c r="F1473">
        <v>46.412079000000006</v>
      </c>
      <c r="G1473" s="5">
        <v>3</v>
      </c>
      <c r="P1473">
        <v>2</v>
      </c>
      <c r="Q1473" t="str">
        <f>CONCATENATE(C1473,E1473,G1473,I1473)</f>
        <v>23</v>
      </c>
    </row>
    <row r="1474" spans="1:17" x14ac:dyDescent="0.25">
      <c r="A1474">
        <v>1497</v>
      </c>
      <c r="D1474">
        <v>31.180370000000011</v>
      </c>
      <c r="E1474" s="3">
        <v>2</v>
      </c>
      <c r="F1474">
        <v>46.412079000000006</v>
      </c>
      <c r="G1474" s="5">
        <v>3</v>
      </c>
      <c r="P1474">
        <v>2</v>
      </c>
      <c r="Q1474" t="str">
        <f>CONCATENATE(C1474,E1474,G1474,I1474)</f>
        <v>23</v>
      </c>
    </row>
    <row r="1475" spans="1:17" x14ac:dyDescent="0.25">
      <c r="A1475">
        <v>1498</v>
      </c>
      <c r="D1475">
        <v>31.180370000000011</v>
      </c>
      <c r="E1475" s="3">
        <v>2</v>
      </c>
      <c r="F1475">
        <v>46.412079000000006</v>
      </c>
      <c r="G1475" s="5">
        <v>3</v>
      </c>
      <c r="P1475">
        <v>2</v>
      </c>
      <c r="Q1475" t="str">
        <f>CONCATENATE(C1475,E1475,G1475,I1475)</f>
        <v>23</v>
      </c>
    </row>
    <row r="1476" spans="1:17" x14ac:dyDescent="0.25">
      <c r="A1476">
        <v>1499</v>
      </c>
      <c r="D1476">
        <v>31.180370000000011</v>
      </c>
      <c r="E1476" s="3">
        <v>2</v>
      </c>
      <c r="F1476">
        <v>46.412079000000006</v>
      </c>
      <c r="G1476" s="5">
        <v>3</v>
      </c>
      <c r="P1476">
        <v>2</v>
      </c>
      <c r="Q1476" t="str">
        <f>CONCATENATE(C1476,E1476,G1476,I1476)</f>
        <v>23</v>
      </c>
    </row>
    <row r="1477" spans="1:17" x14ac:dyDescent="0.25">
      <c r="A1477">
        <v>1500</v>
      </c>
      <c r="D1477">
        <v>31.180370000000011</v>
      </c>
      <c r="E1477" s="3">
        <v>2</v>
      </c>
      <c r="F1477">
        <v>46.412079000000006</v>
      </c>
      <c r="G1477" s="5">
        <v>3</v>
      </c>
      <c r="P1477">
        <v>2</v>
      </c>
      <c r="Q1477" t="str">
        <f>CONCATENATE(C1477,E1477,G1477,I1477)</f>
        <v>23</v>
      </c>
    </row>
    <row r="1478" spans="1:17" x14ac:dyDescent="0.25">
      <c r="A1478">
        <v>1501</v>
      </c>
      <c r="D1478">
        <v>31.180370000000011</v>
      </c>
      <c r="E1478" s="3">
        <v>2</v>
      </c>
      <c r="F1478">
        <v>46.412079000000006</v>
      </c>
      <c r="G1478" s="5">
        <v>3</v>
      </c>
      <c r="P1478">
        <v>2</v>
      </c>
      <c r="Q1478" t="str">
        <f>CONCATENATE(C1478,E1478,G1478,I1478)</f>
        <v>23</v>
      </c>
    </row>
    <row r="1479" spans="1:17" x14ac:dyDescent="0.25">
      <c r="A1479">
        <v>1502</v>
      </c>
      <c r="D1479">
        <v>31.180370000000011</v>
      </c>
      <c r="E1479" s="3">
        <v>2</v>
      </c>
      <c r="F1479">
        <v>46.412079000000006</v>
      </c>
      <c r="G1479" s="5">
        <v>3</v>
      </c>
      <c r="P1479">
        <v>2</v>
      </c>
      <c r="Q1479" t="str">
        <f>CONCATENATE(C1479,E1479,G1479,I1479)</f>
        <v>23</v>
      </c>
    </row>
    <row r="1480" spans="1:17" x14ac:dyDescent="0.25">
      <c r="A1480">
        <v>1503</v>
      </c>
      <c r="D1480">
        <v>31.180370000000011</v>
      </c>
      <c r="E1480" s="3">
        <v>2</v>
      </c>
      <c r="F1480">
        <v>46.412079000000006</v>
      </c>
      <c r="G1480" s="5">
        <v>3</v>
      </c>
      <c r="P1480">
        <v>2</v>
      </c>
      <c r="Q1480" t="str">
        <f>CONCATENATE(C1480,E1480,G1480,I1480)</f>
        <v>23</v>
      </c>
    </row>
    <row r="1481" spans="1:17" x14ac:dyDescent="0.25">
      <c r="A1481">
        <v>1504</v>
      </c>
      <c r="D1481">
        <v>31.180370000000011</v>
      </c>
      <c r="E1481" s="3">
        <v>2</v>
      </c>
      <c r="F1481">
        <v>46.412079000000006</v>
      </c>
      <c r="G1481" s="5">
        <v>3</v>
      </c>
      <c r="I1481" s="4" t="s">
        <v>233</v>
      </c>
      <c r="N1481">
        <v>38.41300900000001</v>
      </c>
      <c r="O1481">
        <v>1504</v>
      </c>
      <c r="P1481">
        <v>3</v>
      </c>
      <c r="Q1481" t="str">
        <f>CONCATENATE(C1481,E1481,G1481,I1481)</f>
        <v>234D</v>
      </c>
    </row>
    <row r="1482" spans="1:17" x14ac:dyDescent="0.25">
      <c r="A1482">
        <v>1505</v>
      </c>
      <c r="D1482">
        <v>31.180370000000011</v>
      </c>
      <c r="E1482" s="3">
        <v>2</v>
      </c>
      <c r="F1482">
        <v>46.435116000000008</v>
      </c>
      <c r="G1482" s="5">
        <v>3</v>
      </c>
      <c r="I1482" s="4" t="s">
        <v>233</v>
      </c>
      <c r="N1482">
        <v>38.421665000000004</v>
      </c>
      <c r="P1482">
        <v>3</v>
      </c>
      <c r="Q1482" t="str">
        <f>CONCATENATE(C1482,E1482,G1482,I1482)</f>
        <v>234D</v>
      </c>
    </row>
    <row r="1483" spans="1:17" x14ac:dyDescent="0.25">
      <c r="A1483">
        <v>1506</v>
      </c>
      <c r="B1483">
        <v>24.454118000000008</v>
      </c>
      <c r="C1483" s="2">
        <v>1</v>
      </c>
      <c r="D1483">
        <v>31.180370000000011</v>
      </c>
      <c r="E1483" s="3">
        <v>2</v>
      </c>
      <c r="F1483">
        <v>46.435116000000008</v>
      </c>
      <c r="G1483" s="5">
        <v>3</v>
      </c>
      <c r="I1483" s="4" t="s">
        <v>233</v>
      </c>
      <c r="N1483">
        <v>38.421665000000004</v>
      </c>
      <c r="P1483">
        <v>4</v>
      </c>
      <c r="Q1483" t="str">
        <f>CONCATENATE(C1483,E1483,G1483,I1483)</f>
        <v>1234D</v>
      </c>
    </row>
    <row r="1484" spans="1:17" x14ac:dyDescent="0.25">
      <c r="A1484">
        <v>1507</v>
      </c>
      <c r="B1484">
        <v>24.43845300000001</v>
      </c>
      <c r="C1484" s="2">
        <v>1</v>
      </c>
      <c r="D1484">
        <v>31.180370000000011</v>
      </c>
      <c r="E1484" s="3">
        <v>2</v>
      </c>
      <c r="F1484">
        <v>46.435116000000008</v>
      </c>
      <c r="G1484" s="5">
        <v>3</v>
      </c>
      <c r="I1484" s="4" t="s">
        <v>233</v>
      </c>
      <c r="N1484">
        <v>38.421665000000004</v>
      </c>
      <c r="P1484">
        <v>4</v>
      </c>
      <c r="Q1484" t="str">
        <f>CONCATENATE(C1484,E1484,G1484,I1484)</f>
        <v>1234D</v>
      </c>
    </row>
    <row r="1485" spans="1:17" x14ac:dyDescent="0.25">
      <c r="A1485">
        <v>1508</v>
      </c>
      <c r="B1485">
        <v>24.43845300000001</v>
      </c>
      <c r="C1485" s="2">
        <v>1</v>
      </c>
      <c r="D1485">
        <v>31.180370000000011</v>
      </c>
      <c r="E1485" s="3">
        <v>2</v>
      </c>
      <c r="F1485">
        <v>46.435116000000008</v>
      </c>
      <c r="G1485" s="5">
        <v>3</v>
      </c>
      <c r="I1485" s="4" t="s">
        <v>233</v>
      </c>
      <c r="N1485">
        <v>38.421665000000004</v>
      </c>
      <c r="P1485">
        <v>4</v>
      </c>
      <c r="Q1485" t="str">
        <f>CONCATENATE(C1485,E1485,G1485,I1485)</f>
        <v>1234D</v>
      </c>
    </row>
    <row r="1486" spans="1:17" x14ac:dyDescent="0.25">
      <c r="A1486">
        <v>1509</v>
      </c>
      <c r="B1486">
        <v>24.43845300000001</v>
      </c>
      <c r="C1486" s="2">
        <v>1</v>
      </c>
      <c r="D1486">
        <v>31.180370000000011</v>
      </c>
      <c r="E1486" s="3">
        <v>2</v>
      </c>
      <c r="I1486" s="4" t="s">
        <v>233</v>
      </c>
      <c r="N1486">
        <v>38.421665000000004</v>
      </c>
      <c r="P1486">
        <v>3</v>
      </c>
      <c r="Q1486" t="str">
        <f>CONCATENATE(C1486,E1486,G1486,I1486)</f>
        <v>124D</v>
      </c>
    </row>
    <row r="1487" spans="1:17" x14ac:dyDescent="0.25">
      <c r="A1487">
        <v>1510</v>
      </c>
      <c r="B1487">
        <v>24.43845300000001</v>
      </c>
      <c r="C1487" s="2">
        <v>1</v>
      </c>
      <c r="D1487">
        <v>31.180370000000011</v>
      </c>
      <c r="E1487" s="3">
        <v>2</v>
      </c>
      <c r="I1487" s="4" t="s">
        <v>233</v>
      </c>
      <c r="N1487">
        <v>38.421665000000004</v>
      </c>
      <c r="P1487">
        <v>3</v>
      </c>
      <c r="Q1487" t="str">
        <f>CONCATENATE(C1487,E1487,G1487,I1487)</f>
        <v>124D</v>
      </c>
    </row>
    <row r="1488" spans="1:17" x14ac:dyDescent="0.25">
      <c r="A1488">
        <v>1511</v>
      </c>
      <c r="B1488">
        <v>24.43845300000001</v>
      </c>
      <c r="C1488" s="2">
        <v>1</v>
      </c>
      <c r="D1488">
        <v>31.180370000000011</v>
      </c>
      <c r="E1488" s="3">
        <v>2</v>
      </c>
      <c r="I1488" s="4" t="s">
        <v>233</v>
      </c>
      <c r="N1488">
        <v>38.421665000000004</v>
      </c>
      <c r="P1488">
        <v>3</v>
      </c>
      <c r="Q1488" t="str">
        <f>CONCATENATE(C1488,E1488,G1488,I1488)</f>
        <v>124D</v>
      </c>
    </row>
    <row r="1489" spans="1:17" x14ac:dyDescent="0.25">
      <c r="A1489">
        <v>1512</v>
      </c>
      <c r="B1489">
        <v>24.43845300000001</v>
      </c>
      <c r="C1489" s="2">
        <v>1</v>
      </c>
      <c r="D1489">
        <v>31.180370000000011</v>
      </c>
      <c r="E1489" s="3">
        <v>2</v>
      </c>
      <c r="I1489" s="4" t="s">
        <v>233</v>
      </c>
      <c r="N1489">
        <v>38.421665000000004</v>
      </c>
      <c r="P1489">
        <v>3</v>
      </c>
      <c r="Q1489" t="str">
        <f>CONCATENATE(C1489,E1489,G1489,I1489)</f>
        <v>124D</v>
      </c>
    </row>
    <row r="1490" spans="1:17" x14ac:dyDescent="0.25">
      <c r="A1490">
        <v>1513</v>
      </c>
      <c r="B1490">
        <v>24.43845300000001</v>
      </c>
      <c r="C1490" s="2">
        <v>1</v>
      </c>
      <c r="D1490">
        <v>31.153160000000007</v>
      </c>
      <c r="E1490" s="3">
        <v>2</v>
      </c>
      <c r="I1490" s="4" t="s">
        <v>233</v>
      </c>
      <c r="N1490">
        <v>38.421665000000004</v>
      </c>
      <c r="P1490">
        <v>3</v>
      </c>
      <c r="Q1490" t="str">
        <f>CONCATENATE(C1490,E1490,G1490,I1490)</f>
        <v>124D</v>
      </c>
    </row>
    <row r="1491" spans="1:17" x14ac:dyDescent="0.25">
      <c r="A1491">
        <v>1514</v>
      </c>
      <c r="B1491">
        <v>24.43845300000001</v>
      </c>
      <c r="C1491" s="2">
        <v>1</v>
      </c>
      <c r="I1491" s="4" t="s">
        <v>233</v>
      </c>
      <c r="N1491">
        <v>38.421665000000004</v>
      </c>
      <c r="P1491">
        <v>2</v>
      </c>
      <c r="Q1491" t="str">
        <f>CONCATENATE(C1491,E1491,G1491,I1491)</f>
        <v>14D</v>
      </c>
    </row>
    <row r="1492" spans="1:17" x14ac:dyDescent="0.25">
      <c r="A1492">
        <v>1515</v>
      </c>
      <c r="B1492">
        <v>24.43845300000001</v>
      </c>
      <c r="C1492" s="2">
        <v>1</v>
      </c>
      <c r="I1492" s="4" t="s">
        <v>233</v>
      </c>
      <c r="N1492">
        <v>38.421665000000004</v>
      </c>
      <c r="P1492">
        <v>2</v>
      </c>
      <c r="Q1492" t="str">
        <f>CONCATENATE(C1492,E1492,G1492,I1492)</f>
        <v>14D</v>
      </c>
    </row>
    <row r="1493" spans="1:17" x14ac:dyDescent="0.25">
      <c r="A1493">
        <v>1516</v>
      </c>
      <c r="B1493">
        <v>24.43845300000001</v>
      </c>
      <c r="C1493" s="2">
        <v>1</v>
      </c>
      <c r="I1493" s="4" t="s">
        <v>233</v>
      </c>
      <c r="N1493">
        <v>38.421665000000004</v>
      </c>
      <c r="P1493">
        <v>2</v>
      </c>
      <c r="Q1493" t="str">
        <f>CONCATENATE(C1493,E1493,G1493,I1493)</f>
        <v>14D</v>
      </c>
    </row>
    <row r="1494" spans="1:17" x14ac:dyDescent="0.25">
      <c r="A1494">
        <v>1517</v>
      </c>
      <c r="B1494">
        <v>24.43845300000001</v>
      </c>
      <c r="C1494" s="2">
        <v>1</v>
      </c>
      <c r="I1494" s="4" t="s">
        <v>233</v>
      </c>
      <c r="N1494">
        <v>38.421665000000004</v>
      </c>
      <c r="P1494">
        <v>2</v>
      </c>
      <c r="Q1494" t="str">
        <f>CONCATENATE(C1494,E1494,G1494,I1494)</f>
        <v>14D</v>
      </c>
    </row>
    <row r="1495" spans="1:17" x14ac:dyDescent="0.25">
      <c r="A1495">
        <v>1518</v>
      </c>
      <c r="B1495">
        <v>24.43845300000001</v>
      </c>
      <c r="C1495" s="2">
        <v>1</v>
      </c>
      <c r="I1495" s="4" t="s">
        <v>233</v>
      </c>
      <c r="N1495">
        <v>38.421665000000004</v>
      </c>
      <c r="P1495">
        <v>2</v>
      </c>
      <c r="Q1495" t="str">
        <f>CONCATENATE(C1495,E1495,G1495,I1495)</f>
        <v>14D</v>
      </c>
    </row>
    <row r="1496" spans="1:17" x14ac:dyDescent="0.25">
      <c r="A1496">
        <v>1519</v>
      </c>
      <c r="B1496">
        <v>24.43845300000001</v>
      </c>
      <c r="C1496" s="2">
        <v>1</v>
      </c>
      <c r="I1496" s="4" t="s">
        <v>233</v>
      </c>
      <c r="N1496">
        <v>38.421665000000004</v>
      </c>
      <c r="P1496">
        <v>2</v>
      </c>
      <c r="Q1496" t="str">
        <f>CONCATENATE(C1496,E1496,G1496,I1496)</f>
        <v>14D</v>
      </c>
    </row>
    <row r="1497" spans="1:17" x14ac:dyDescent="0.25">
      <c r="A1497">
        <v>1520</v>
      </c>
      <c r="B1497">
        <v>24.43845300000001</v>
      </c>
      <c r="C1497" s="2">
        <v>1</v>
      </c>
      <c r="I1497" s="4" t="s">
        <v>233</v>
      </c>
      <c r="N1497">
        <v>38.421665000000004</v>
      </c>
      <c r="P1497">
        <v>2</v>
      </c>
      <c r="Q1497" t="str">
        <f>CONCATENATE(C1497,E1497,G1497,I1497)</f>
        <v>14D</v>
      </c>
    </row>
    <row r="1498" spans="1:17" x14ac:dyDescent="0.25">
      <c r="A1498">
        <v>1521</v>
      </c>
      <c r="B1498">
        <v>24.43845300000001</v>
      </c>
      <c r="C1498" s="2">
        <v>1</v>
      </c>
      <c r="I1498" s="4" t="s">
        <v>233</v>
      </c>
      <c r="N1498">
        <v>38.421665000000004</v>
      </c>
      <c r="P1498">
        <v>2</v>
      </c>
      <c r="Q1498" t="str">
        <f>CONCATENATE(C1498,E1498,G1498,I1498)</f>
        <v>14D</v>
      </c>
    </row>
    <row r="1499" spans="1:17" x14ac:dyDescent="0.25">
      <c r="A1499">
        <v>1522</v>
      </c>
      <c r="B1499">
        <v>24.43845300000001</v>
      </c>
      <c r="C1499" s="2">
        <v>1</v>
      </c>
      <c r="I1499" s="4" t="s">
        <v>233</v>
      </c>
      <c r="N1499">
        <v>38.421665000000004</v>
      </c>
      <c r="P1499">
        <v>2</v>
      </c>
      <c r="Q1499" t="str">
        <f>CONCATENATE(C1499,E1499,G1499,I1499)</f>
        <v>14D</v>
      </c>
    </row>
    <row r="1500" spans="1:17" x14ac:dyDescent="0.25">
      <c r="A1500">
        <v>1523</v>
      </c>
      <c r="B1500">
        <v>24.43845300000001</v>
      </c>
      <c r="C1500" s="2">
        <v>1</v>
      </c>
      <c r="I1500" s="4" t="s">
        <v>233</v>
      </c>
      <c r="N1500">
        <v>38.421665000000004</v>
      </c>
      <c r="P1500">
        <v>2</v>
      </c>
      <c r="Q1500" t="str">
        <f>CONCATENATE(C1500,E1500,G1500,I1500)</f>
        <v>14D</v>
      </c>
    </row>
    <row r="1501" spans="1:17" x14ac:dyDescent="0.25">
      <c r="A1501">
        <v>1524</v>
      </c>
      <c r="B1501">
        <v>24.43845300000001</v>
      </c>
      <c r="C1501" s="2">
        <v>1</v>
      </c>
      <c r="D1501">
        <v>20.933887000000006</v>
      </c>
      <c r="E1501" s="3">
        <v>2</v>
      </c>
      <c r="I1501" s="4" t="s">
        <v>233</v>
      </c>
      <c r="N1501">
        <v>38.421665000000004</v>
      </c>
      <c r="P1501">
        <v>3</v>
      </c>
      <c r="Q1501" t="str">
        <f>CONCATENATE(C1501,E1501,G1501,I1501)</f>
        <v>124D</v>
      </c>
    </row>
    <row r="1502" spans="1:17" x14ac:dyDescent="0.25">
      <c r="A1502">
        <v>1525</v>
      </c>
      <c r="B1502">
        <v>24.43845300000001</v>
      </c>
      <c r="C1502" s="2">
        <v>1</v>
      </c>
      <c r="D1502">
        <v>20.892711000000006</v>
      </c>
      <c r="E1502" s="3">
        <v>2</v>
      </c>
      <c r="I1502" s="4" t="s">
        <v>233</v>
      </c>
      <c r="N1502">
        <v>38.421665000000004</v>
      </c>
      <c r="P1502">
        <v>3</v>
      </c>
      <c r="Q1502" t="str">
        <f>CONCATENATE(C1502,E1502,G1502,I1502)</f>
        <v>124D</v>
      </c>
    </row>
    <row r="1503" spans="1:17" x14ac:dyDescent="0.25">
      <c r="A1503">
        <v>1526</v>
      </c>
      <c r="B1503">
        <v>24.43845300000001</v>
      </c>
      <c r="C1503" s="2">
        <v>1</v>
      </c>
      <c r="D1503">
        <v>20.892711000000006</v>
      </c>
      <c r="E1503" s="3">
        <v>2</v>
      </c>
      <c r="I1503" s="4" t="s">
        <v>233</v>
      </c>
      <c r="N1503">
        <v>38.421665000000004</v>
      </c>
      <c r="P1503">
        <v>3</v>
      </c>
      <c r="Q1503" t="str">
        <f>CONCATENATE(C1503,E1503,G1503,I1503)</f>
        <v>124D</v>
      </c>
    </row>
    <row r="1504" spans="1:17" x14ac:dyDescent="0.25">
      <c r="A1504">
        <v>1527</v>
      </c>
      <c r="B1504">
        <v>24.43845300000001</v>
      </c>
      <c r="C1504" s="2">
        <v>1</v>
      </c>
      <c r="D1504">
        <v>20.892711000000006</v>
      </c>
      <c r="E1504" s="3">
        <v>2</v>
      </c>
      <c r="I1504" s="4" t="s">
        <v>233</v>
      </c>
      <c r="N1504">
        <v>38.421665000000004</v>
      </c>
      <c r="P1504">
        <v>3</v>
      </c>
      <c r="Q1504" t="str">
        <f>CONCATENATE(C1504,E1504,G1504,I1504)</f>
        <v>124D</v>
      </c>
    </row>
    <row r="1505" spans="1:17" x14ac:dyDescent="0.25">
      <c r="A1505">
        <v>1528</v>
      </c>
      <c r="B1505">
        <v>24.43845300000001</v>
      </c>
      <c r="C1505" s="2">
        <v>1</v>
      </c>
      <c r="D1505">
        <v>20.892711000000006</v>
      </c>
      <c r="E1505" s="3">
        <v>2</v>
      </c>
      <c r="I1505" s="4" t="s">
        <v>233</v>
      </c>
      <c r="N1505">
        <v>38.421665000000004</v>
      </c>
      <c r="P1505">
        <v>3</v>
      </c>
      <c r="Q1505" t="str">
        <f>CONCATENATE(C1505,E1505,G1505,I1505)</f>
        <v>124D</v>
      </c>
    </row>
    <row r="1506" spans="1:17" x14ac:dyDescent="0.25">
      <c r="A1506">
        <v>1529</v>
      </c>
      <c r="B1506">
        <v>24.43845300000001</v>
      </c>
      <c r="C1506" s="2">
        <v>1</v>
      </c>
      <c r="D1506">
        <v>20.892711000000006</v>
      </c>
      <c r="E1506" s="3">
        <v>2</v>
      </c>
      <c r="G1506" s="5" t="s">
        <v>234</v>
      </c>
      <c r="I1506" s="4" t="s">
        <v>233</v>
      </c>
      <c r="L1506">
        <v>31.989477000000008</v>
      </c>
      <c r="M1506">
        <v>1529</v>
      </c>
      <c r="N1506">
        <v>38.421665000000004</v>
      </c>
      <c r="P1506">
        <v>4</v>
      </c>
      <c r="Q1506" t="str">
        <f>CONCATENATE(C1506,E1506,G1506,I1506)</f>
        <v>123D4D</v>
      </c>
    </row>
    <row r="1507" spans="1:17" x14ac:dyDescent="0.25">
      <c r="A1507">
        <v>1530</v>
      </c>
      <c r="B1507">
        <v>24.43845300000001</v>
      </c>
      <c r="C1507" s="2">
        <v>1</v>
      </c>
      <c r="D1507">
        <v>20.892711000000006</v>
      </c>
      <c r="E1507" s="3">
        <v>2</v>
      </c>
      <c r="G1507" s="5" t="s">
        <v>234</v>
      </c>
      <c r="I1507" s="4" t="s">
        <v>233</v>
      </c>
      <c r="L1507">
        <v>31.979427000000008</v>
      </c>
      <c r="N1507">
        <v>38.421665000000004</v>
      </c>
      <c r="P1507">
        <v>4</v>
      </c>
      <c r="Q1507" t="str">
        <f>CONCATENATE(C1507,E1507,G1507,I1507)</f>
        <v>123D4D</v>
      </c>
    </row>
    <row r="1508" spans="1:17" x14ac:dyDescent="0.25">
      <c r="A1508">
        <v>1531</v>
      </c>
      <c r="B1508">
        <v>24.43845300000001</v>
      </c>
      <c r="C1508" s="2">
        <v>1</v>
      </c>
      <c r="D1508">
        <v>20.892711000000006</v>
      </c>
      <c r="E1508" s="3">
        <v>2</v>
      </c>
      <c r="G1508" s="5" t="s">
        <v>234</v>
      </c>
      <c r="I1508" s="4" t="s">
        <v>233</v>
      </c>
      <c r="L1508">
        <v>31.979427000000008</v>
      </c>
      <c r="N1508">
        <v>38.421665000000004</v>
      </c>
      <c r="P1508">
        <v>4</v>
      </c>
      <c r="Q1508" t="str">
        <f>CONCATENATE(C1508,E1508,G1508,I1508)</f>
        <v>123D4D</v>
      </c>
    </row>
    <row r="1509" spans="1:17" x14ac:dyDescent="0.25">
      <c r="A1509">
        <v>1532</v>
      </c>
      <c r="B1509">
        <v>24.43845300000001</v>
      </c>
      <c r="C1509" s="2">
        <v>1</v>
      </c>
      <c r="D1509">
        <v>20.892711000000006</v>
      </c>
      <c r="E1509" s="3">
        <v>2</v>
      </c>
      <c r="G1509" s="5" t="s">
        <v>234</v>
      </c>
      <c r="I1509" s="4" t="s">
        <v>233</v>
      </c>
      <c r="L1509">
        <v>31.979427000000008</v>
      </c>
      <c r="N1509">
        <v>38.421665000000004</v>
      </c>
      <c r="P1509">
        <v>4</v>
      </c>
      <c r="Q1509" t="str">
        <f>CONCATENATE(C1509,E1509,G1509,I1509)</f>
        <v>123D4D</v>
      </c>
    </row>
    <row r="1510" spans="1:17" x14ac:dyDescent="0.25">
      <c r="A1510">
        <v>1533</v>
      </c>
      <c r="B1510">
        <v>24.43845300000001</v>
      </c>
      <c r="C1510" s="2">
        <v>1</v>
      </c>
      <c r="D1510">
        <v>20.892711000000006</v>
      </c>
      <c r="E1510" s="3">
        <v>2</v>
      </c>
      <c r="G1510" s="5" t="s">
        <v>234</v>
      </c>
      <c r="I1510" s="4" t="s">
        <v>233</v>
      </c>
      <c r="L1510">
        <v>31.979427000000008</v>
      </c>
      <c r="N1510">
        <v>38.421665000000004</v>
      </c>
      <c r="P1510">
        <v>4</v>
      </c>
      <c r="Q1510" t="str">
        <f>CONCATENATE(C1510,E1510,G1510,I1510)</f>
        <v>123D4D</v>
      </c>
    </row>
    <row r="1511" spans="1:17" x14ac:dyDescent="0.25">
      <c r="A1511">
        <v>1534</v>
      </c>
      <c r="B1511">
        <v>24.43845300000001</v>
      </c>
      <c r="C1511" s="2">
        <v>1</v>
      </c>
      <c r="D1511">
        <v>20.892711000000006</v>
      </c>
      <c r="E1511" s="3">
        <v>2</v>
      </c>
      <c r="G1511" s="5" t="s">
        <v>234</v>
      </c>
      <c r="I1511" s="4" t="s">
        <v>233</v>
      </c>
      <c r="L1511">
        <v>31.979427000000008</v>
      </c>
      <c r="N1511">
        <v>38.421665000000004</v>
      </c>
      <c r="P1511">
        <v>4</v>
      </c>
      <c r="Q1511" t="str">
        <f>CONCATENATE(C1511,E1511,G1511,I1511)</f>
        <v>123D4D</v>
      </c>
    </row>
    <row r="1512" spans="1:17" x14ac:dyDescent="0.25">
      <c r="A1512">
        <v>1535</v>
      </c>
      <c r="B1512">
        <v>24.43845300000001</v>
      </c>
      <c r="C1512" s="2">
        <v>1</v>
      </c>
      <c r="D1512">
        <v>20.892711000000006</v>
      </c>
      <c r="E1512" s="3">
        <v>2</v>
      </c>
      <c r="G1512" s="5" t="s">
        <v>234</v>
      </c>
      <c r="I1512" s="4" t="s">
        <v>233</v>
      </c>
      <c r="L1512">
        <v>31.979427000000008</v>
      </c>
      <c r="N1512">
        <v>38.421665000000004</v>
      </c>
      <c r="P1512">
        <v>4</v>
      </c>
      <c r="Q1512" t="str">
        <f>CONCATENATE(C1512,E1512,G1512,I1512)</f>
        <v>123D4D</v>
      </c>
    </row>
    <row r="1513" spans="1:17" x14ac:dyDescent="0.25">
      <c r="A1513">
        <v>1536</v>
      </c>
      <c r="B1513">
        <v>24.43845300000001</v>
      </c>
      <c r="C1513" s="2">
        <v>1</v>
      </c>
      <c r="D1513">
        <v>20.892711000000006</v>
      </c>
      <c r="E1513" s="3">
        <v>2</v>
      </c>
      <c r="G1513" s="5" t="s">
        <v>234</v>
      </c>
      <c r="I1513" s="4" t="s">
        <v>233</v>
      </c>
      <c r="L1513">
        <v>31.979427000000008</v>
      </c>
      <c r="N1513">
        <v>38.421665000000004</v>
      </c>
      <c r="P1513">
        <v>4</v>
      </c>
      <c r="Q1513" t="str">
        <f>CONCATENATE(C1513,E1513,G1513,I1513)</f>
        <v>123D4D</v>
      </c>
    </row>
    <row r="1514" spans="1:17" x14ac:dyDescent="0.25">
      <c r="A1514">
        <v>1537</v>
      </c>
      <c r="B1514">
        <v>24.43845300000001</v>
      </c>
      <c r="C1514" s="2">
        <v>1</v>
      </c>
      <c r="D1514">
        <v>20.892711000000006</v>
      </c>
      <c r="E1514" s="3">
        <v>2</v>
      </c>
      <c r="G1514" s="5" t="s">
        <v>234</v>
      </c>
      <c r="I1514" s="4" t="s">
        <v>233</v>
      </c>
      <c r="L1514">
        <v>31.979427000000008</v>
      </c>
      <c r="N1514">
        <v>38.421665000000004</v>
      </c>
      <c r="P1514">
        <v>4</v>
      </c>
      <c r="Q1514" t="str">
        <f>CONCATENATE(C1514,E1514,G1514,I1514)</f>
        <v>123D4D</v>
      </c>
    </row>
    <row r="1515" spans="1:17" x14ac:dyDescent="0.25">
      <c r="A1515">
        <v>1538</v>
      </c>
      <c r="B1515">
        <v>24.43845300000001</v>
      </c>
      <c r="C1515" s="2">
        <v>1</v>
      </c>
      <c r="D1515">
        <v>20.892711000000006</v>
      </c>
      <c r="E1515" s="3">
        <v>2</v>
      </c>
      <c r="G1515" s="5" t="s">
        <v>234</v>
      </c>
      <c r="I1515" s="4" t="s">
        <v>233</v>
      </c>
      <c r="L1515">
        <v>31.979427000000008</v>
      </c>
      <c r="N1515">
        <v>38.41300900000001</v>
      </c>
      <c r="O1515">
        <v>1538</v>
      </c>
      <c r="P1515">
        <v>4</v>
      </c>
      <c r="Q1515" t="str">
        <f>CONCATENATE(C1515,E1515,G1515,I1515)</f>
        <v>123D4D</v>
      </c>
    </row>
    <row r="1516" spans="1:17" x14ac:dyDescent="0.25">
      <c r="A1516">
        <v>1539</v>
      </c>
      <c r="B1516">
        <v>24.43845300000001</v>
      </c>
      <c r="C1516" s="2">
        <v>1</v>
      </c>
      <c r="D1516">
        <v>20.892711000000006</v>
      </c>
      <c r="E1516" s="3">
        <v>2</v>
      </c>
      <c r="G1516" s="5" t="s">
        <v>234</v>
      </c>
      <c r="L1516">
        <v>31.979427000000008</v>
      </c>
      <c r="P1516">
        <v>3</v>
      </c>
      <c r="Q1516" t="str">
        <f>CONCATENATE(C1516,E1516,G1516,I1516)</f>
        <v>123D</v>
      </c>
    </row>
    <row r="1517" spans="1:17" x14ac:dyDescent="0.25">
      <c r="A1517">
        <v>1540</v>
      </c>
      <c r="B1517">
        <v>24.454118000000008</v>
      </c>
      <c r="C1517" s="2">
        <v>1</v>
      </c>
      <c r="D1517">
        <v>20.892711000000006</v>
      </c>
      <c r="E1517" s="3">
        <v>2</v>
      </c>
      <c r="G1517" s="5" t="s">
        <v>234</v>
      </c>
      <c r="L1517">
        <v>31.979427000000008</v>
      </c>
      <c r="P1517">
        <v>3</v>
      </c>
      <c r="Q1517" t="str">
        <f>CONCATENATE(C1517,E1517,G1517,I1517)</f>
        <v>123D</v>
      </c>
    </row>
    <row r="1518" spans="1:17" x14ac:dyDescent="0.25">
      <c r="A1518">
        <v>1541</v>
      </c>
      <c r="D1518">
        <v>20.892711000000006</v>
      </c>
      <c r="E1518" s="3">
        <v>2</v>
      </c>
      <c r="G1518" s="5" t="s">
        <v>234</v>
      </c>
      <c r="L1518">
        <v>31.979427000000008</v>
      </c>
      <c r="P1518">
        <v>2</v>
      </c>
      <c r="Q1518" t="str">
        <f>CONCATENATE(C1518,E1518,G1518,I1518)</f>
        <v>23D</v>
      </c>
    </row>
    <row r="1519" spans="1:17" x14ac:dyDescent="0.25">
      <c r="A1519">
        <v>1542</v>
      </c>
      <c r="D1519">
        <v>20.892711000000006</v>
      </c>
      <c r="E1519" s="3">
        <v>2</v>
      </c>
      <c r="G1519" s="5" t="s">
        <v>234</v>
      </c>
      <c r="L1519">
        <v>31.979427000000008</v>
      </c>
      <c r="P1519">
        <v>2</v>
      </c>
      <c r="Q1519" t="str">
        <f>CONCATENATE(C1519,E1519,G1519,I1519)</f>
        <v>23D</v>
      </c>
    </row>
    <row r="1520" spans="1:17" x14ac:dyDescent="0.25">
      <c r="A1520">
        <v>1543</v>
      </c>
      <c r="D1520">
        <v>20.892711000000006</v>
      </c>
      <c r="E1520" s="3">
        <v>2</v>
      </c>
      <c r="G1520" s="5" t="s">
        <v>234</v>
      </c>
      <c r="L1520">
        <v>31.979427000000008</v>
      </c>
      <c r="P1520">
        <v>2</v>
      </c>
      <c r="Q1520" t="str">
        <f>CONCATENATE(C1520,E1520,G1520,I1520)</f>
        <v>23D</v>
      </c>
    </row>
    <row r="1521" spans="1:17" x14ac:dyDescent="0.25">
      <c r="A1521">
        <v>1544</v>
      </c>
      <c r="D1521">
        <v>20.892711000000006</v>
      </c>
      <c r="E1521" s="3">
        <v>2</v>
      </c>
      <c r="G1521" s="5" t="s">
        <v>234</v>
      </c>
      <c r="L1521">
        <v>31.979427000000008</v>
      </c>
      <c r="P1521">
        <v>2</v>
      </c>
      <c r="Q1521" t="str">
        <f>CONCATENATE(C1521,E1521,G1521,I1521)</f>
        <v>23D</v>
      </c>
    </row>
    <row r="1522" spans="1:17" x14ac:dyDescent="0.25">
      <c r="A1522">
        <v>1545</v>
      </c>
      <c r="D1522">
        <v>20.892711000000006</v>
      </c>
      <c r="E1522" s="3">
        <v>2</v>
      </c>
      <c r="G1522" s="5" t="s">
        <v>234</v>
      </c>
      <c r="L1522">
        <v>31.979427000000008</v>
      </c>
      <c r="P1522">
        <v>2</v>
      </c>
      <c r="Q1522" t="str">
        <f>CONCATENATE(C1522,E1522,G1522,I1522)</f>
        <v>23D</v>
      </c>
    </row>
    <row r="1523" spans="1:17" x14ac:dyDescent="0.25">
      <c r="A1523">
        <v>1546</v>
      </c>
      <c r="D1523">
        <v>20.892711000000006</v>
      </c>
      <c r="E1523" s="3">
        <v>2</v>
      </c>
      <c r="G1523" s="5" t="s">
        <v>234</v>
      </c>
      <c r="L1523">
        <v>31.979427000000008</v>
      </c>
      <c r="P1523">
        <v>2</v>
      </c>
      <c r="Q1523" t="str">
        <f>CONCATENATE(C1523,E1523,G1523,I1523)</f>
        <v>23D</v>
      </c>
    </row>
    <row r="1524" spans="1:17" x14ac:dyDescent="0.25">
      <c r="A1524">
        <v>1547</v>
      </c>
      <c r="D1524">
        <v>20.892711000000006</v>
      </c>
      <c r="E1524" s="3">
        <v>2</v>
      </c>
      <c r="G1524" s="5" t="s">
        <v>234</v>
      </c>
      <c r="L1524">
        <v>31.979427000000008</v>
      </c>
      <c r="P1524">
        <v>2</v>
      </c>
      <c r="Q1524" t="str">
        <f>CONCATENATE(C1524,E1524,G1524,I1524)</f>
        <v>23D</v>
      </c>
    </row>
    <row r="1525" spans="1:17" x14ac:dyDescent="0.25">
      <c r="A1525">
        <v>1548</v>
      </c>
      <c r="B1525">
        <v>16.522351000000008</v>
      </c>
      <c r="C1525" s="2">
        <v>1</v>
      </c>
      <c r="D1525">
        <v>20.892711000000006</v>
      </c>
      <c r="E1525" s="3">
        <v>2</v>
      </c>
      <c r="G1525" s="5" t="s">
        <v>234</v>
      </c>
      <c r="L1525">
        <v>31.979427000000008</v>
      </c>
      <c r="P1525">
        <v>3</v>
      </c>
      <c r="Q1525" t="str">
        <f>CONCATENATE(C1525,E1525,G1525,I1525)</f>
        <v>123D</v>
      </c>
    </row>
    <row r="1526" spans="1:17" x14ac:dyDescent="0.25">
      <c r="A1526">
        <v>1549</v>
      </c>
      <c r="B1526">
        <v>16.448037000000006</v>
      </c>
      <c r="C1526" s="2">
        <v>1</v>
      </c>
      <c r="D1526">
        <v>20.892711000000006</v>
      </c>
      <c r="E1526" s="3">
        <v>2</v>
      </c>
      <c r="G1526" s="5" t="s">
        <v>234</v>
      </c>
      <c r="L1526">
        <v>31.979427000000008</v>
      </c>
      <c r="P1526">
        <v>3</v>
      </c>
      <c r="Q1526" t="str">
        <f>CONCATENATE(C1526,E1526,G1526,I1526)</f>
        <v>123D</v>
      </c>
    </row>
    <row r="1527" spans="1:17" x14ac:dyDescent="0.25">
      <c r="A1527">
        <v>1550</v>
      </c>
      <c r="B1527">
        <v>16.448037000000006</v>
      </c>
      <c r="C1527" s="2">
        <v>1</v>
      </c>
      <c r="D1527">
        <v>20.892711000000006</v>
      </c>
      <c r="E1527" s="3">
        <v>2</v>
      </c>
      <c r="G1527" s="5" t="s">
        <v>234</v>
      </c>
      <c r="L1527">
        <v>31.979427000000008</v>
      </c>
      <c r="P1527">
        <v>3</v>
      </c>
      <c r="Q1527" t="str">
        <f>CONCATENATE(C1527,E1527,G1527,I1527)</f>
        <v>123D</v>
      </c>
    </row>
    <row r="1528" spans="1:17" x14ac:dyDescent="0.25">
      <c r="A1528">
        <v>1551</v>
      </c>
      <c r="B1528">
        <v>16.448037000000006</v>
      </c>
      <c r="C1528" s="2">
        <v>1</v>
      </c>
      <c r="D1528">
        <v>20.892711000000006</v>
      </c>
      <c r="E1528" s="3">
        <v>2</v>
      </c>
      <c r="G1528" s="5" t="s">
        <v>234</v>
      </c>
      <c r="L1528">
        <v>31.979427000000008</v>
      </c>
      <c r="P1528">
        <v>3</v>
      </c>
      <c r="Q1528" t="str">
        <f>CONCATENATE(C1528,E1528,G1528,I1528)</f>
        <v>123D</v>
      </c>
    </row>
    <row r="1529" spans="1:17" x14ac:dyDescent="0.25">
      <c r="A1529">
        <v>1552</v>
      </c>
      <c r="B1529">
        <v>16.448037000000006</v>
      </c>
      <c r="C1529" s="2">
        <v>1</v>
      </c>
      <c r="D1529">
        <v>20.892711000000006</v>
      </c>
      <c r="E1529" s="3">
        <v>2</v>
      </c>
      <c r="G1529" s="5" t="s">
        <v>234</v>
      </c>
      <c r="L1529">
        <v>31.979427000000008</v>
      </c>
      <c r="P1529">
        <v>3</v>
      </c>
      <c r="Q1529" t="str">
        <f>CONCATENATE(C1529,E1529,G1529,I1529)</f>
        <v>123D</v>
      </c>
    </row>
    <row r="1530" spans="1:17" x14ac:dyDescent="0.25">
      <c r="A1530">
        <v>1553</v>
      </c>
      <c r="B1530">
        <v>16.448037000000006</v>
      </c>
      <c r="C1530" s="2">
        <v>1</v>
      </c>
      <c r="D1530">
        <v>20.892711000000006</v>
      </c>
      <c r="E1530" s="3">
        <v>2</v>
      </c>
      <c r="G1530" s="5" t="s">
        <v>234</v>
      </c>
      <c r="L1530">
        <v>31.979427000000008</v>
      </c>
      <c r="P1530">
        <v>3</v>
      </c>
      <c r="Q1530" t="str">
        <f>CONCATENATE(C1530,E1530,G1530,I1530)</f>
        <v>123D</v>
      </c>
    </row>
    <row r="1531" spans="1:17" x14ac:dyDescent="0.25">
      <c r="A1531">
        <v>1554</v>
      </c>
      <c r="B1531">
        <v>16.448037000000006</v>
      </c>
      <c r="C1531" s="2">
        <v>1</v>
      </c>
      <c r="D1531">
        <v>20.892711000000006</v>
      </c>
      <c r="E1531" s="3">
        <v>2</v>
      </c>
      <c r="G1531" s="5" t="s">
        <v>234</v>
      </c>
      <c r="I1531" s="4" t="s">
        <v>233</v>
      </c>
      <c r="L1531">
        <v>31.979427000000008</v>
      </c>
      <c r="N1531">
        <v>26.421020000000006</v>
      </c>
      <c r="O1531">
        <v>1554</v>
      </c>
      <c r="P1531">
        <v>4</v>
      </c>
      <c r="Q1531" t="str">
        <f>CONCATENATE(C1531,E1531,G1531,I1531)</f>
        <v>123D4D</v>
      </c>
    </row>
    <row r="1532" spans="1:17" x14ac:dyDescent="0.25">
      <c r="A1532">
        <v>1555</v>
      </c>
      <c r="B1532">
        <v>16.448037000000006</v>
      </c>
      <c r="C1532" s="2">
        <v>1</v>
      </c>
      <c r="D1532">
        <v>20.892711000000006</v>
      </c>
      <c r="E1532" s="3">
        <v>2</v>
      </c>
      <c r="G1532" s="5" t="s">
        <v>234</v>
      </c>
      <c r="I1532" s="4" t="s">
        <v>233</v>
      </c>
      <c r="L1532">
        <v>31.979427000000008</v>
      </c>
      <c r="N1532">
        <v>26.436069000000003</v>
      </c>
      <c r="P1532">
        <v>4</v>
      </c>
      <c r="Q1532" t="str">
        <f>CONCATENATE(C1532,E1532,G1532,I1532)</f>
        <v>123D4D</v>
      </c>
    </row>
    <row r="1533" spans="1:17" x14ac:dyDescent="0.25">
      <c r="A1533">
        <v>1556</v>
      </c>
      <c r="B1533">
        <v>16.448037000000006</v>
      </c>
      <c r="C1533" s="2">
        <v>1</v>
      </c>
      <c r="D1533">
        <v>20.892711000000006</v>
      </c>
      <c r="E1533" s="3">
        <v>2</v>
      </c>
      <c r="G1533" s="5" t="s">
        <v>234</v>
      </c>
      <c r="I1533" s="4" t="s">
        <v>233</v>
      </c>
      <c r="L1533">
        <v>31.979427000000008</v>
      </c>
      <c r="N1533">
        <v>26.436069000000003</v>
      </c>
      <c r="P1533">
        <v>4</v>
      </c>
      <c r="Q1533" t="str">
        <f>CONCATENATE(C1533,E1533,G1533,I1533)</f>
        <v>123D4D</v>
      </c>
    </row>
    <row r="1534" spans="1:17" x14ac:dyDescent="0.25">
      <c r="A1534">
        <v>1557</v>
      </c>
      <c r="B1534">
        <v>16.448037000000006</v>
      </c>
      <c r="C1534" s="2">
        <v>1</v>
      </c>
      <c r="D1534">
        <v>20.892711000000006</v>
      </c>
      <c r="E1534" s="3">
        <v>2</v>
      </c>
      <c r="G1534" s="5" t="s">
        <v>234</v>
      </c>
      <c r="I1534" s="4" t="s">
        <v>233</v>
      </c>
      <c r="L1534">
        <v>31.979427000000008</v>
      </c>
      <c r="N1534">
        <v>26.436069000000003</v>
      </c>
      <c r="P1534">
        <v>4</v>
      </c>
      <c r="Q1534" t="str">
        <f>CONCATENATE(C1534,E1534,G1534,I1534)</f>
        <v>123D4D</v>
      </c>
    </row>
    <row r="1535" spans="1:17" x14ac:dyDescent="0.25">
      <c r="A1535">
        <v>1558</v>
      </c>
      <c r="B1535">
        <v>16.448037000000006</v>
      </c>
      <c r="C1535" s="2">
        <v>1</v>
      </c>
      <c r="D1535">
        <v>20.933887000000006</v>
      </c>
      <c r="E1535" s="3">
        <v>2</v>
      </c>
      <c r="G1535" s="5" t="s">
        <v>234</v>
      </c>
      <c r="I1535" s="4" t="s">
        <v>233</v>
      </c>
      <c r="L1535">
        <v>31.979427000000008</v>
      </c>
      <c r="N1535">
        <v>26.436069000000003</v>
      </c>
      <c r="P1535">
        <v>4</v>
      </c>
      <c r="Q1535" t="str">
        <f>CONCATENATE(C1535,E1535,G1535,I1535)</f>
        <v>123D4D</v>
      </c>
    </row>
    <row r="1536" spans="1:17" x14ac:dyDescent="0.25">
      <c r="A1536">
        <v>1559</v>
      </c>
      <c r="B1536">
        <v>16.448037000000006</v>
      </c>
      <c r="C1536" s="2">
        <v>1</v>
      </c>
      <c r="G1536" s="5" t="s">
        <v>234</v>
      </c>
      <c r="I1536" s="4" t="s">
        <v>233</v>
      </c>
      <c r="L1536">
        <v>31.979427000000008</v>
      </c>
      <c r="N1536">
        <v>26.436069000000003</v>
      </c>
      <c r="P1536">
        <v>3</v>
      </c>
      <c r="Q1536" t="str">
        <f>CONCATENATE(C1536,E1536,G1536,I1536)</f>
        <v>13D4D</v>
      </c>
    </row>
    <row r="1537" spans="1:17" x14ac:dyDescent="0.25">
      <c r="A1537">
        <v>1560</v>
      </c>
      <c r="B1537">
        <v>16.448037000000006</v>
      </c>
      <c r="C1537" s="2">
        <v>1</v>
      </c>
      <c r="G1537" s="5" t="s">
        <v>234</v>
      </c>
      <c r="I1537" s="4" t="s">
        <v>233</v>
      </c>
      <c r="L1537">
        <v>31.979427000000008</v>
      </c>
      <c r="N1537">
        <v>26.436069000000003</v>
      </c>
      <c r="P1537">
        <v>3</v>
      </c>
      <c r="Q1537" t="str">
        <f>CONCATENATE(C1537,E1537,G1537,I1537)</f>
        <v>13D4D</v>
      </c>
    </row>
    <row r="1538" spans="1:17" x14ac:dyDescent="0.25">
      <c r="A1538">
        <v>1561</v>
      </c>
      <c r="B1538">
        <v>16.448037000000006</v>
      </c>
      <c r="C1538" s="2">
        <v>1</v>
      </c>
      <c r="G1538" s="5" t="s">
        <v>234</v>
      </c>
      <c r="I1538" s="4" t="s">
        <v>233</v>
      </c>
      <c r="L1538">
        <v>31.979427000000008</v>
      </c>
      <c r="N1538">
        <v>26.436069000000003</v>
      </c>
      <c r="P1538">
        <v>3</v>
      </c>
      <c r="Q1538" t="str">
        <f>CONCATENATE(C1538,E1538,G1538,I1538)</f>
        <v>13D4D</v>
      </c>
    </row>
    <row r="1539" spans="1:17" x14ac:dyDescent="0.25">
      <c r="A1539">
        <v>1562</v>
      </c>
      <c r="B1539">
        <v>16.448037000000006</v>
      </c>
      <c r="C1539" s="2">
        <v>1</v>
      </c>
      <c r="G1539" s="5" t="s">
        <v>234</v>
      </c>
      <c r="I1539" s="4" t="s">
        <v>233</v>
      </c>
      <c r="L1539">
        <v>31.979427000000008</v>
      </c>
      <c r="N1539">
        <v>26.436069000000003</v>
      </c>
      <c r="P1539">
        <v>3</v>
      </c>
      <c r="Q1539" t="str">
        <f>CONCATENATE(C1539,E1539,G1539,I1539)</f>
        <v>13D4D</v>
      </c>
    </row>
    <row r="1540" spans="1:17" x14ac:dyDescent="0.25">
      <c r="A1540">
        <v>1563</v>
      </c>
      <c r="B1540">
        <v>16.448037000000006</v>
      </c>
      <c r="C1540" s="2">
        <v>1</v>
      </c>
      <c r="G1540" s="5" t="s">
        <v>234</v>
      </c>
      <c r="I1540" s="4" t="s">
        <v>233</v>
      </c>
      <c r="L1540">
        <v>31.979427000000008</v>
      </c>
      <c r="N1540">
        <v>26.436069000000003</v>
      </c>
      <c r="P1540">
        <v>3</v>
      </c>
      <c r="Q1540" t="str">
        <f>CONCATENATE(C1540,E1540,G1540,I1540)</f>
        <v>13D4D</v>
      </c>
    </row>
    <row r="1541" spans="1:17" x14ac:dyDescent="0.25">
      <c r="A1541">
        <v>1564</v>
      </c>
      <c r="B1541">
        <v>16.448037000000006</v>
      </c>
      <c r="C1541" s="2">
        <v>1</v>
      </c>
      <c r="G1541" s="5" t="s">
        <v>234</v>
      </c>
      <c r="I1541" s="4" t="s">
        <v>233</v>
      </c>
      <c r="L1541">
        <v>31.979427000000008</v>
      </c>
      <c r="N1541">
        <v>26.436069000000003</v>
      </c>
      <c r="P1541">
        <v>3</v>
      </c>
      <c r="Q1541" t="str">
        <f>CONCATENATE(C1541,E1541,G1541,I1541)</f>
        <v>13D4D</v>
      </c>
    </row>
    <row r="1542" spans="1:17" x14ac:dyDescent="0.25">
      <c r="A1542">
        <v>1565</v>
      </c>
      <c r="B1542">
        <v>16.448037000000006</v>
      </c>
      <c r="C1542" s="2">
        <v>1</v>
      </c>
      <c r="G1542" s="5" t="s">
        <v>234</v>
      </c>
      <c r="I1542" s="4" t="s">
        <v>233</v>
      </c>
      <c r="L1542">
        <v>31.989477000000008</v>
      </c>
      <c r="M1542">
        <v>1565</v>
      </c>
      <c r="N1542">
        <v>26.436069000000003</v>
      </c>
      <c r="P1542">
        <v>3</v>
      </c>
      <c r="Q1542" t="str">
        <f>CONCATENATE(C1542,E1542,G1542,I1542)</f>
        <v>13D4D</v>
      </c>
    </row>
    <row r="1543" spans="1:17" x14ac:dyDescent="0.25">
      <c r="A1543">
        <v>1566</v>
      </c>
      <c r="B1543">
        <v>16.448037000000006</v>
      </c>
      <c r="C1543" s="2">
        <v>1</v>
      </c>
      <c r="D1543">
        <v>13.453725000000006</v>
      </c>
      <c r="E1543" s="3">
        <v>2</v>
      </c>
      <c r="I1543" s="4" t="s">
        <v>233</v>
      </c>
      <c r="N1543">
        <v>26.436069000000003</v>
      </c>
      <c r="P1543">
        <v>3</v>
      </c>
      <c r="Q1543" t="str">
        <f>CONCATENATE(C1543,E1543,G1543,I1543)</f>
        <v>124D</v>
      </c>
    </row>
    <row r="1544" spans="1:17" x14ac:dyDescent="0.25">
      <c r="A1544">
        <v>1567</v>
      </c>
      <c r="B1544">
        <v>16.448037000000006</v>
      </c>
      <c r="C1544" s="2">
        <v>1</v>
      </c>
      <c r="D1544">
        <v>13.401674000000007</v>
      </c>
      <c r="E1544" s="3">
        <v>2</v>
      </c>
      <c r="I1544" s="4" t="s">
        <v>233</v>
      </c>
      <c r="N1544">
        <v>26.436069000000003</v>
      </c>
      <c r="P1544">
        <v>3</v>
      </c>
      <c r="Q1544" t="str">
        <f>CONCATENATE(C1544,E1544,G1544,I1544)</f>
        <v>124D</v>
      </c>
    </row>
    <row r="1545" spans="1:17" x14ac:dyDescent="0.25">
      <c r="A1545">
        <v>1568</v>
      </c>
      <c r="B1545">
        <v>16.448037000000006</v>
      </c>
      <c r="C1545" s="2">
        <v>1</v>
      </c>
      <c r="D1545">
        <v>13.401674000000007</v>
      </c>
      <c r="E1545" s="3">
        <v>2</v>
      </c>
      <c r="I1545" s="4" t="s">
        <v>233</v>
      </c>
      <c r="N1545">
        <v>26.436069000000003</v>
      </c>
      <c r="P1545">
        <v>3</v>
      </c>
      <c r="Q1545" t="str">
        <f>CONCATENATE(C1545,E1545,G1545,I1545)</f>
        <v>124D</v>
      </c>
    </row>
    <row r="1546" spans="1:17" x14ac:dyDescent="0.25">
      <c r="A1546">
        <v>1569</v>
      </c>
      <c r="B1546">
        <v>16.448037000000006</v>
      </c>
      <c r="C1546" s="2">
        <v>1</v>
      </c>
      <c r="D1546">
        <v>13.401674000000007</v>
      </c>
      <c r="E1546" s="3">
        <v>2</v>
      </c>
      <c r="I1546" s="4" t="s">
        <v>233</v>
      </c>
      <c r="N1546">
        <v>26.436069000000003</v>
      </c>
      <c r="P1546">
        <v>3</v>
      </c>
      <c r="Q1546" t="str">
        <f>CONCATENATE(C1546,E1546,G1546,I1546)</f>
        <v>124D</v>
      </c>
    </row>
    <row r="1547" spans="1:17" x14ac:dyDescent="0.25">
      <c r="A1547">
        <v>1570</v>
      </c>
      <c r="B1547">
        <v>16.448037000000006</v>
      </c>
      <c r="C1547" s="2">
        <v>1</v>
      </c>
      <c r="D1547">
        <v>13.401674000000007</v>
      </c>
      <c r="E1547" s="3">
        <v>2</v>
      </c>
      <c r="I1547" s="4" t="s">
        <v>233</v>
      </c>
      <c r="N1547">
        <v>26.436069000000003</v>
      </c>
      <c r="P1547">
        <v>3</v>
      </c>
      <c r="Q1547" t="str">
        <f>CONCATENATE(C1547,E1547,G1547,I1547)</f>
        <v>124D</v>
      </c>
    </row>
    <row r="1548" spans="1:17" x14ac:dyDescent="0.25">
      <c r="A1548">
        <v>1571</v>
      </c>
      <c r="B1548">
        <v>16.448037000000006</v>
      </c>
      <c r="C1548" s="2">
        <v>1</v>
      </c>
      <c r="D1548">
        <v>13.401674000000007</v>
      </c>
      <c r="E1548" s="3">
        <v>2</v>
      </c>
      <c r="I1548" s="4" t="s">
        <v>233</v>
      </c>
      <c r="N1548">
        <v>26.436069000000003</v>
      </c>
      <c r="P1548">
        <v>3</v>
      </c>
      <c r="Q1548" t="str">
        <f>CONCATENATE(C1548,E1548,G1548,I1548)</f>
        <v>124D</v>
      </c>
    </row>
    <row r="1549" spans="1:17" x14ac:dyDescent="0.25">
      <c r="A1549">
        <v>1572</v>
      </c>
      <c r="B1549">
        <v>16.448037000000006</v>
      </c>
      <c r="C1549" s="2">
        <v>1</v>
      </c>
      <c r="D1549">
        <v>13.401674000000007</v>
      </c>
      <c r="E1549" s="3">
        <v>2</v>
      </c>
      <c r="I1549" s="4" t="s">
        <v>233</v>
      </c>
      <c r="N1549">
        <v>26.436069000000003</v>
      </c>
      <c r="P1549">
        <v>3</v>
      </c>
      <c r="Q1549" t="str">
        <f>CONCATENATE(C1549,E1549,G1549,I1549)</f>
        <v>124D</v>
      </c>
    </row>
    <row r="1550" spans="1:17" x14ac:dyDescent="0.25">
      <c r="A1550">
        <v>1573</v>
      </c>
      <c r="B1550">
        <v>16.448037000000006</v>
      </c>
      <c r="C1550" s="2">
        <v>1</v>
      </c>
      <c r="D1550">
        <v>13.401674000000007</v>
      </c>
      <c r="E1550" s="3">
        <v>2</v>
      </c>
      <c r="I1550" s="4" t="s">
        <v>233</v>
      </c>
      <c r="N1550">
        <v>26.436069000000003</v>
      </c>
      <c r="P1550">
        <v>3</v>
      </c>
      <c r="Q1550" t="str">
        <f>CONCATENATE(C1550,E1550,G1550,I1550)</f>
        <v>124D</v>
      </c>
    </row>
    <row r="1551" spans="1:17" x14ac:dyDescent="0.25">
      <c r="A1551">
        <v>1574</v>
      </c>
      <c r="B1551">
        <v>16.448037000000006</v>
      </c>
      <c r="C1551" s="2">
        <v>1</v>
      </c>
      <c r="D1551">
        <v>13.401674000000007</v>
      </c>
      <c r="E1551" s="3">
        <v>2</v>
      </c>
      <c r="I1551" s="4" t="s">
        <v>233</v>
      </c>
      <c r="N1551">
        <v>26.436069000000003</v>
      </c>
      <c r="P1551">
        <v>3</v>
      </c>
      <c r="Q1551" t="str">
        <f>CONCATENATE(C1551,E1551,G1551,I1551)</f>
        <v>124D</v>
      </c>
    </row>
    <row r="1552" spans="1:17" x14ac:dyDescent="0.25">
      <c r="A1552">
        <v>1575</v>
      </c>
      <c r="B1552">
        <v>16.448037000000006</v>
      </c>
      <c r="C1552" s="2">
        <v>1</v>
      </c>
      <c r="D1552">
        <v>13.401674000000007</v>
      </c>
      <c r="E1552" s="3">
        <v>2</v>
      </c>
      <c r="I1552" s="4" t="s">
        <v>233</v>
      </c>
      <c r="N1552">
        <v>26.436069000000003</v>
      </c>
      <c r="P1552">
        <v>3</v>
      </c>
      <c r="Q1552" t="str">
        <f>CONCATENATE(C1552,E1552,G1552,I1552)</f>
        <v>124D</v>
      </c>
    </row>
    <row r="1553" spans="1:17" x14ac:dyDescent="0.25">
      <c r="A1553">
        <v>1576</v>
      </c>
      <c r="B1553">
        <v>16.448037000000006</v>
      </c>
      <c r="C1553" s="2">
        <v>1</v>
      </c>
      <c r="D1553">
        <v>13.401674000000007</v>
      </c>
      <c r="E1553" s="3">
        <v>2</v>
      </c>
      <c r="I1553" s="4" t="s">
        <v>233</v>
      </c>
      <c r="N1553">
        <v>26.436069000000003</v>
      </c>
      <c r="P1553">
        <v>3</v>
      </c>
      <c r="Q1553" t="str">
        <f>CONCATENATE(C1553,E1553,G1553,I1553)</f>
        <v>124D</v>
      </c>
    </row>
    <row r="1554" spans="1:17" x14ac:dyDescent="0.25">
      <c r="A1554">
        <v>1577</v>
      </c>
      <c r="B1554">
        <v>16.448037000000006</v>
      </c>
      <c r="C1554" s="2">
        <v>1</v>
      </c>
      <c r="D1554">
        <v>13.401674000000007</v>
      </c>
      <c r="E1554" s="3">
        <v>2</v>
      </c>
      <c r="I1554" s="4" t="s">
        <v>233</v>
      </c>
      <c r="N1554">
        <v>26.436069000000003</v>
      </c>
      <c r="P1554">
        <v>3</v>
      </c>
      <c r="Q1554" t="str">
        <f>CONCATENATE(C1554,E1554,G1554,I1554)</f>
        <v>124D</v>
      </c>
    </row>
    <row r="1555" spans="1:17" x14ac:dyDescent="0.25">
      <c r="A1555">
        <v>1578</v>
      </c>
      <c r="B1555">
        <v>16.448037000000006</v>
      </c>
      <c r="C1555" s="2">
        <v>1</v>
      </c>
      <c r="D1555">
        <v>13.401674000000007</v>
      </c>
      <c r="E1555" s="3">
        <v>2</v>
      </c>
      <c r="I1555" s="4" t="s">
        <v>233</v>
      </c>
      <c r="N1555">
        <v>26.436069000000003</v>
      </c>
      <c r="P1555">
        <v>3</v>
      </c>
      <c r="Q1555" t="str">
        <f>CONCATENATE(C1555,E1555,G1555,I1555)</f>
        <v>124D</v>
      </c>
    </row>
    <row r="1556" spans="1:17" x14ac:dyDescent="0.25">
      <c r="A1556">
        <v>1579</v>
      </c>
      <c r="B1556">
        <v>16.522351000000008</v>
      </c>
      <c r="C1556" s="2">
        <v>1</v>
      </c>
      <c r="D1556">
        <v>13.401674000000007</v>
      </c>
      <c r="E1556" s="3">
        <v>2</v>
      </c>
      <c r="I1556" s="4" t="s">
        <v>233</v>
      </c>
      <c r="N1556">
        <v>26.436069000000003</v>
      </c>
      <c r="P1556">
        <v>3</v>
      </c>
      <c r="Q1556" t="str">
        <f>CONCATENATE(C1556,E1556,G1556,I1556)</f>
        <v>124D</v>
      </c>
    </row>
    <row r="1557" spans="1:17" x14ac:dyDescent="0.25">
      <c r="A1557">
        <v>1580</v>
      </c>
      <c r="D1557">
        <v>13.401674000000007</v>
      </c>
      <c r="E1557" s="3">
        <v>2</v>
      </c>
      <c r="G1557" s="5" t="s">
        <v>234</v>
      </c>
      <c r="I1557" s="4" t="s">
        <v>233</v>
      </c>
      <c r="L1557">
        <v>21.85003300000001</v>
      </c>
      <c r="M1557">
        <v>1580</v>
      </c>
      <c r="N1557">
        <v>26.436069000000003</v>
      </c>
      <c r="P1557">
        <v>3</v>
      </c>
      <c r="Q1557" t="str">
        <f>CONCATENATE(C1557,E1557,G1557,I1557)</f>
        <v>23D4D</v>
      </c>
    </row>
    <row r="1558" spans="1:17" x14ac:dyDescent="0.25">
      <c r="A1558">
        <v>1581</v>
      </c>
      <c r="D1558">
        <v>13.401674000000007</v>
      </c>
      <c r="E1558" s="3">
        <v>2</v>
      </c>
      <c r="G1558" s="5" t="s">
        <v>234</v>
      </c>
      <c r="I1558" s="4" t="s">
        <v>233</v>
      </c>
      <c r="L1558">
        <v>21.841530000000006</v>
      </c>
      <c r="N1558">
        <v>26.436069000000003</v>
      </c>
      <c r="P1558">
        <v>3</v>
      </c>
      <c r="Q1558" t="str">
        <f>CONCATENATE(C1558,E1558,G1558,I1558)</f>
        <v>23D4D</v>
      </c>
    </row>
    <row r="1559" spans="1:17" x14ac:dyDescent="0.25">
      <c r="A1559">
        <v>1582</v>
      </c>
      <c r="D1559">
        <v>13.401674000000007</v>
      </c>
      <c r="E1559" s="3">
        <v>2</v>
      </c>
      <c r="G1559" s="5" t="s">
        <v>234</v>
      </c>
      <c r="I1559" s="4" t="s">
        <v>233</v>
      </c>
      <c r="L1559">
        <v>21.841530000000006</v>
      </c>
      <c r="N1559">
        <v>26.436069000000003</v>
      </c>
      <c r="P1559">
        <v>3</v>
      </c>
      <c r="Q1559" t="str">
        <f>CONCATENATE(C1559,E1559,G1559,I1559)</f>
        <v>23D4D</v>
      </c>
    </row>
    <row r="1560" spans="1:17" x14ac:dyDescent="0.25">
      <c r="A1560">
        <v>1583</v>
      </c>
      <c r="D1560">
        <v>13.401674000000007</v>
      </c>
      <c r="E1560" s="3">
        <v>2</v>
      </c>
      <c r="G1560" s="5" t="s">
        <v>234</v>
      </c>
      <c r="I1560" s="4" t="s">
        <v>233</v>
      </c>
      <c r="L1560">
        <v>21.841530000000006</v>
      </c>
      <c r="N1560">
        <v>26.436069000000003</v>
      </c>
      <c r="P1560">
        <v>3</v>
      </c>
      <c r="Q1560" t="str">
        <f>CONCATENATE(C1560,E1560,G1560,I1560)</f>
        <v>23D4D</v>
      </c>
    </row>
    <row r="1561" spans="1:17" x14ac:dyDescent="0.25">
      <c r="A1561">
        <v>1584</v>
      </c>
      <c r="D1561">
        <v>13.401674000000007</v>
      </c>
      <c r="E1561" s="3">
        <v>2</v>
      </c>
      <c r="G1561" s="5" t="s">
        <v>234</v>
      </c>
      <c r="I1561" s="4" t="s">
        <v>233</v>
      </c>
      <c r="L1561">
        <v>21.841530000000006</v>
      </c>
      <c r="N1561">
        <v>26.436069000000003</v>
      </c>
      <c r="P1561">
        <v>3</v>
      </c>
      <c r="Q1561" t="str">
        <f>CONCATENATE(C1561,E1561,G1561,I1561)</f>
        <v>23D4D</v>
      </c>
    </row>
    <row r="1562" spans="1:17" x14ac:dyDescent="0.25">
      <c r="A1562">
        <v>1585</v>
      </c>
      <c r="D1562">
        <v>13.401674000000007</v>
      </c>
      <c r="E1562" s="3">
        <v>2</v>
      </c>
      <c r="G1562" s="5" t="s">
        <v>234</v>
      </c>
      <c r="I1562" s="4" t="s">
        <v>233</v>
      </c>
      <c r="L1562">
        <v>21.841530000000006</v>
      </c>
      <c r="N1562">
        <v>26.436069000000003</v>
      </c>
      <c r="P1562">
        <v>3</v>
      </c>
      <c r="Q1562" t="str">
        <f>CONCATENATE(C1562,E1562,G1562,I1562)</f>
        <v>23D4D</v>
      </c>
    </row>
    <row r="1563" spans="1:17" x14ac:dyDescent="0.25">
      <c r="A1563">
        <v>1586</v>
      </c>
      <c r="D1563">
        <v>13.401674000000007</v>
      </c>
      <c r="E1563" s="3">
        <v>2</v>
      </c>
      <c r="G1563" s="5" t="s">
        <v>234</v>
      </c>
      <c r="I1563" s="4" t="s">
        <v>233</v>
      </c>
      <c r="L1563">
        <v>21.841530000000006</v>
      </c>
      <c r="N1563">
        <v>26.436069000000003</v>
      </c>
      <c r="P1563">
        <v>3</v>
      </c>
      <c r="Q1563" t="str">
        <f>CONCATENATE(C1563,E1563,G1563,I1563)</f>
        <v>23D4D</v>
      </c>
    </row>
    <row r="1564" spans="1:17" x14ac:dyDescent="0.25">
      <c r="A1564">
        <v>1587</v>
      </c>
      <c r="D1564">
        <v>13.401674000000007</v>
      </c>
      <c r="E1564" s="3">
        <v>2</v>
      </c>
      <c r="G1564" s="5" t="s">
        <v>234</v>
      </c>
      <c r="I1564" s="4" t="s">
        <v>233</v>
      </c>
      <c r="L1564">
        <v>21.841530000000006</v>
      </c>
      <c r="N1564">
        <v>26.436069000000003</v>
      </c>
      <c r="P1564">
        <v>3</v>
      </c>
      <c r="Q1564" t="str">
        <f>CONCATENATE(C1564,E1564,G1564,I1564)</f>
        <v>23D4D</v>
      </c>
    </row>
    <row r="1565" spans="1:17" x14ac:dyDescent="0.25">
      <c r="A1565">
        <v>1588</v>
      </c>
      <c r="B1565">
        <v>10.789343000000009</v>
      </c>
      <c r="C1565" s="2">
        <v>1</v>
      </c>
      <c r="D1565">
        <v>13.401674000000007</v>
      </c>
      <c r="E1565" s="3">
        <v>2</v>
      </c>
      <c r="G1565" s="5" t="s">
        <v>234</v>
      </c>
      <c r="I1565" s="4" t="s">
        <v>233</v>
      </c>
      <c r="L1565">
        <v>21.841530000000006</v>
      </c>
      <c r="N1565">
        <v>26.436069000000003</v>
      </c>
      <c r="P1565">
        <v>4</v>
      </c>
      <c r="Q1565" t="str">
        <f>CONCATENATE(C1565,E1565,G1565,I1565)</f>
        <v>123D4D</v>
      </c>
    </row>
    <row r="1566" spans="1:17" x14ac:dyDescent="0.25">
      <c r="A1566">
        <v>1589</v>
      </c>
      <c r="B1566">
        <v>10.804804000000004</v>
      </c>
      <c r="C1566" s="2">
        <v>1</v>
      </c>
      <c r="D1566">
        <v>13.401674000000007</v>
      </c>
      <c r="E1566" s="3">
        <v>2</v>
      </c>
      <c r="G1566" s="5" t="s">
        <v>234</v>
      </c>
      <c r="I1566" s="4" t="s">
        <v>233</v>
      </c>
      <c r="L1566">
        <v>21.841530000000006</v>
      </c>
      <c r="N1566">
        <v>26.421020000000006</v>
      </c>
      <c r="O1566">
        <v>1589</v>
      </c>
      <c r="P1566">
        <v>4</v>
      </c>
      <c r="Q1566" t="str">
        <f>CONCATENATE(C1566,E1566,G1566,I1566)</f>
        <v>123D4D</v>
      </c>
    </row>
    <row r="1567" spans="1:17" x14ac:dyDescent="0.25">
      <c r="A1567">
        <v>1590</v>
      </c>
      <c r="B1567">
        <v>10.804804000000004</v>
      </c>
      <c r="C1567" s="2">
        <v>1</v>
      </c>
      <c r="D1567">
        <v>13.401674000000007</v>
      </c>
      <c r="E1567" s="3">
        <v>2</v>
      </c>
      <c r="G1567" s="5" t="s">
        <v>234</v>
      </c>
      <c r="L1567">
        <v>21.841530000000006</v>
      </c>
      <c r="P1567">
        <v>3</v>
      </c>
      <c r="Q1567" t="str">
        <f>CONCATENATE(C1567,E1567,G1567,I1567)</f>
        <v>123D</v>
      </c>
    </row>
    <row r="1568" spans="1:17" x14ac:dyDescent="0.25">
      <c r="A1568">
        <v>1591</v>
      </c>
      <c r="B1568">
        <v>10.804804000000004</v>
      </c>
      <c r="C1568" s="2">
        <v>1</v>
      </c>
      <c r="D1568">
        <v>13.401674000000007</v>
      </c>
      <c r="E1568" s="3">
        <v>2</v>
      </c>
      <c r="G1568" s="5" t="s">
        <v>234</v>
      </c>
      <c r="L1568">
        <v>21.841530000000006</v>
      </c>
      <c r="P1568">
        <v>3</v>
      </c>
      <c r="Q1568" t="str">
        <f>CONCATENATE(C1568,E1568,G1568,I1568)</f>
        <v>123D</v>
      </c>
    </row>
    <row r="1569" spans="1:17" x14ac:dyDescent="0.25">
      <c r="A1569">
        <v>1592</v>
      </c>
      <c r="B1569">
        <v>10.804804000000004</v>
      </c>
      <c r="C1569" s="2">
        <v>1</v>
      </c>
      <c r="D1569">
        <v>13.401674000000007</v>
      </c>
      <c r="E1569" s="3">
        <v>2</v>
      </c>
      <c r="G1569" s="5" t="s">
        <v>234</v>
      </c>
      <c r="L1569">
        <v>21.841530000000006</v>
      </c>
      <c r="P1569">
        <v>3</v>
      </c>
      <c r="Q1569" t="str">
        <f>CONCATENATE(C1569,E1569,G1569,I1569)</f>
        <v>123D</v>
      </c>
    </row>
    <row r="1570" spans="1:17" x14ac:dyDescent="0.25">
      <c r="A1570">
        <v>1593</v>
      </c>
      <c r="B1570">
        <v>10.804804000000004</v>
      </c>
      <c r="C1570" s="2">
        <v>1</v>
      </c>
      <c r="D1570">
        <v>13.401674000000007</v>
      </c>
      <c r="E1570" s="3">
        <v>2</v>
      </c>
      <c r="G1570" s="5" t="s">
        <v>234</v>
      </c>
      <c r="L1570">
        <v>21.841530000000006</v>
      </c>
      <c r="P1570">
        <v>3</v>
      </c>
      <c r="Q1570" t="str">
        <f>CONCATENATE(C1570,E1570,G1570,I1570)</f>
        <v>123D</v>
      </c>
    </row>
    <row r="1571" spans="1:17" x14ac:dyDescent="0.25">
      <c r="A1571">
        <v>1594</v>
      </c>
      <c r="B1571">
        <v>10.804804000000004</v>
      </c>
      <c r="C1571" s="2">
        <v>1</v>
      </c>
      <c r="D1571">
        <v>13.401674000000007</v>
      </c>
      <c r="E1571" s="3">
        <v>2</v>
      </c>
      <c r="G1571" s="5" t="s">
        <v>234</v>
      </c>
      <c r="L1571">
        <v>21.841530000000006</v>
      </c>
      <c r="P1571">
        <v>3</v>
      </c>
      <c r="Q1571" t="str">
        <f>CONCATENATE(C1571,E1571,G1571,I1571)</f>
        <v>123D</v>
      </c>
    </row>
    <row r="1572" spans="1:17" x14ac:dyDescent="0.25">
      <c r="A1572">
        <v>1595</v>
      </c>
      <c r="B1572">
        <v>10.804804000000004</v>
      </c>
      <c r="C1572" s="2">
        <v>1</v>
      </c>
      <c r="D1572">
        <v>13.401674000000007</v>
      </c>
      <c r="E1572" s="3">
        <v>2</v>
      </c>
      <c r="G1572" s="5" t="s">
        <v>234</v>
      </c>
      <c r="L1572">
        <v>21.841530000000006</v>
      </c>
      <c r="P1572">
        <v>3</v>
      </c>
      <c r="Q1572" t="str">
        <f>CONCATENATE(C1572,E1572,G1572,I1572)</f>
        <v>123D</v>
      </c>
    </row>
    <row r="1573" spans="1:17" x14ac:dyDescent="0.25">
      <c r="A1573">
        <v>1596</v>
      </c>
      <c r="B1573">
        <v>10.804804000000004</v>
      </c>
      <c r="C1573" s="2">
        <v>1</v>
      </c>
      <c r="D1573">
        <v>13.401674000000007</v>
      </c>
      <c r="E1573" s="3">
        <v>2</v>
      </c>
      <c r="G1573" s="5" t="s">
        <v>234</v>
      </c>
      <c r="L1573">
        <v>21.841530000000006</v>
      </c>
      <c r="P1573">
        <v>3</v>
      </c>
      <c r="Q1573" t="str">
        <f>CONCATENATE(C1573,E1573,G1573,I1573)</f>
        <v>123D</v>
      </c>
    </row>
    <row r="1574" spans="1:17" x14ac:dyDescent="0.25">
      <c r="A1574">
        <v>1597</v>
      </c>
      <c r="B1574">
        <v>10.804804000000004</v>
      </c>
      <c r="C1574" s="2">
        <v>1</v>
      </c>
      <c r="D1574">
        <v>13.401674000000007</v>
      </c>
      <c r="E1574" s="3">
        <v>2</v>
      </c>
      <c r="G1574" s="5" t="s">
        <v>234</v>
      </c>
      <c r="L1574">
        <v>21.841530000000006</v>
      </c>
      <c r="P1574">
        <v>3</v>
      </c>
      <c r="Q1574" t="str">
        <f>CONCATENATE(C1574,E1574,G1574,I1574)</f>
        <v>123D</v>
      </c>
    </row>
    <row r="1575" spans="1:17" x14ac:dyDescent="0.25">
      <c r="A1575">
        <v>1598</v>
      </c>
      <c r="B1575">
        <v>10.804804000000004</v>
      </c>
      <c r="C1575" s="2">
        <v>1</v>
      </c>
      <c r="D1575">
        <v>13.401674000000007</v>
      </c>
      <c r="E1575" s="3">
        <v>2</v>
      </c>
      <c r="G1575" s="5" t="s">
        <v>234</v>
      </c>
      <c r="L1575">
        <v>21.841530000000006</v>
      </c>
      <c r="P1575">
        <v>3</v>
      </c>
      <c r="Q1575" t="str">
        <f>CONCATENATE(C1575,E1575,G1575,I1575)</f>
        <v>123D</v>
      </c>
    </row>
    <row r="1576" spans="1:17" x14ac:dyDescent="0.25">
      <c r="A1576">
        <v>1599</v>
      </c>
      <c r="B1576">
        <v>10.804804000000004</v>
      </c>
      <c r="C1576" s="2">
        <v>1</v>
      </c>
      <c r="D1576">
        <v>13.401674000000007</v>
      </c>
      <c r="E1576" s="3">
        <v>2</v>
      </c>
      <c r="G1576" s="5" t="s">
        <v>234</v>
      </c>
      <c r="L1576">
        <v>21.841530000000006</v>
      </c>
      <c r="P1576">
        <v>3</v>
      </c>
      <c r="Q1576" t="str">
        <f>CONCATENATE(C1576,E1576,G1576,I1576)</f>
        <v>123D</v>
      </c>
    </row>
    <row r="1577" spans="1:17" x14ac:dyDescent="0.25">
      <c r="A1577">
        <v>1600</v>
      </c>
      <c r="B1577">
        <v>10.804804000000004</v>
      </c>
      <c r="C1577" s="2">
        <v>1</v>
      </c>
      <c r="D1577">
        <v>13.453725000000006</v>
      </c>
      <c r="E1577" s="3">
        <v>2</v>
      </c>
      <c r="G1577" s="5" t="s">
        <v>234</v>
      </c>
      <c r="L1577">
        <v>21.841530000000006</v>
      </c>
      <c r="P1577">
        <v>3</v>
      </c>
      <c r="Q1577" t="str">
        <f>CONCATENATE(C1577,E1577,G1577,I1577)</f>
        <v>123D</v>
      </c>
    </row>
    <row r="1578" spans="1:17" x14ac:dyDescent="0.25">
      <c r="A1578">
        <v>1601</v>
      </c>
      <c r="B1578">
        <v>10.804804000000004</v>
      </c>
      <c r="C1578" s="2">
        <v>1</v>
      </c>
      <c r="D1578">
        <v>13.453725000000006</v>
      </c>
      <c r="E1578" s="3">
        <v>2</v>
      </c>
      <c r="G1578" s="5" t="s">
        <v>234</v>
      </c>
      <c r="H1578">
        <v>17.952202000000007</v>
      </c>
      <c r="I1578" s="4">
        <v>4</v>
      </c>
      <c r="L1578">
        <v>21.841530000000006</v>
      </c>
      <c r="P1578">
        <v>4</v>
      </c>
      <c r="Q1578" t="str">
        <f>CONCATENATE(C1578,E1578,G1578,I1578)</f>
        <v>123D4</v>
      </c>
    </row>
    <row r="1579" spans="1:17" x14ac:dyDescent="0.25">
      <c r="A1579">
        <v>1602</v>
      </c>
      <c r="B1579">
        <v>10.828613000000004</v>
      </c>
      <c r="C1579" s="2">
        <v>1</v>
      </c>
      <c r="G1579" s="5" t="s">
        <v>234</v>
      </c>
      <c r="H1579">
        <v>17.952202000000007</v>
      </c>
      <c r="I1579" s="4">
        <v>4</v>
      </c>
      <c r="L1579">
        <v>21.85003300000001</v>
      </c>
      <c r="P1579">
        <v>3</v>
      </c>
      <c r="Q1579" t="str">
        <f>CONCATENATE(C1579,E1579,G1579,I1579)</f>
        <v>13D4</v>
      </c>
    </row>
    <row r="1580" spans="1:17" x14ac:dyDescent="0.25">
      <c r="A1580">
        <v>1603</v>
      </c>
      <c r="B1580">
        <v>10.789343000000009</v>
      </c>
      <c r="C1580" s="2">
        <v>1</v>
      </c>
      <c r="G1580" s="5" t="s">
        <v>234</v>
      </c>
      <c r="H1580">
        <v>17.952202000000007</v>
      </c>
      <c r="I1580" s="4">
        <v>4</v>
      </c>
      <c r="J1580">
        <v>38.448101000000008</v>
      </c>
      <c r="K1580" t="s">
        <v>22</v>
      </c>
      <c r="L1580">
        <v>21.85003300000001</v>
      </c>
      <c r="M1580">
        <v>1603</v>
      </c>
      <c r="Q1580" t="str">
        <f>CONCATENATE(C1580,E1580,G1580,I1580)</f>
        <v>13D4</v>
      </c>
    </row>
    <row r="1581" spans="1:17" x14ac:dyDescent="0.25">
      <c r="A1581">
        <v>1604</v>
      </c>
      <c r="Q1581" t="str">
        <f>CONCATENATE(C1581,E1581,G1581,I1581)</f>
        <v/>
      </c>
    </row>
    <row r="1582" spans="1:17" x14ac:dyDescent="0.25">
      <c r="A1582">
        <v>1605</v>
      </c>
      <c r="J1582">
        <v>38.441192000000008</v>
      </c>
      <c r="K1582" t="s">
        <v>22</v>
      </c>
      <c r="Q1582" t="str">
        <f>CONCATENATE(C1582,E1582,G1582,I1582)</f>
        <v/>
      </c>
    </row>
    <row r="1583" spans="1:17" x14ac:dyDescent="0.25">
      <c r="A1583">
        <v>1606</v>
      </c>
      <c r="B1583">
        <v>42.504917000000006</v>
      </c>
      <c r="C1583" s="2">
        <v>1</v>
      </c>
      <c r="P1583">
        <v>1</v>
      </c>
      <c r="Q1583" t="str">
        <f>CONCATENATE(C1583,E1583,G1583,I1583)</f>
        <v>1</v>
      </c>
    </row>
    <row r="1584" spans="1:17" x14ac:dyDescent="0.25">
      <c r="A1584">
        <v>1607</v>
      </c>
      <c r="B1584">
        <v>42.566707000000008</v>
      </c>
      <c r="C1584" s="2">
        <v>1</v>
      </c>
      <c r="P1584">
        <v>1</v>
      </c>
      <c r="Q1584" t="str">
        <f>CONCATENATE(C1584,E1584,G1584,I1584)</f>
        <v>1</v>
      </c>
    </row>
    <row r="1585" spans="1:17" x14ac:dyDescent="0.25">
      <c r="A1585">
        <v>1608</v>
      </c>
      <c r="B1585">
        <v>42.566707000000008</v>
      </c>
      <c r="C1585" s="2">
        <v>1</v>
      </c>
      <c r="P1585">
        <v>1</v>
      </c>
      <c r="Q1585" t="str">
        <f>CONCATENATE(C1585,E1585,G1585,I1585)</f>
        <v>1</v>
      </c>
    </row>
    <row r="1586" spans="1:17" x14ac:dyDescent="0.25">
      <c r="A1586">
        <v>1609</v>
      </c>
      <c r="B1586">
        <v>42.566707000000008</v>
      </c>
      <c r="C1586" s="2">
        <v>1</v>
      </c>
      <c r="P1586">
        <v>1</v>
      </c>
      <c r="Q1586" t="str">
        <f>CONCATENATE(C1586,E1586,G1586,I1586)</f>
        <v>1</v>
      </c>
    </row>
    <row r="1587" spans="1:17" x14ac:dyDescent="0.25">
      <c r="A1587">
        <v>1610</v>
      </c>
      <c r="B1587">
        <v>42.566707000000008</v>
      </c>
      <c r="C1587" s="2">
        <v>1</v>
      </c>
      <c r="P1587">
        <v>1</v>
      </c>
      <c r="Q1587" t="str">
        <f>CONCATENATE(C1587,E1587,G1587,I1587)</f>
        <v>1</v>
      </c>
    </row>
    <row r="1588" spans="1:17" x14ac:dyDescent="0.25">
      <c r="A1588">
        <v>1611</v>
      </c>
      <c r="B1588">
        <v>42.566707000000008</v>
      </c>
      <c r="C1588" s="2">
        <v>1</v>
      </c>
      <c r="P1588">
        <v>1</v>
      </c>
      <c r="Q1588" t="str">
        <f>CONCATENATE(C1588,E1588,G1588,I1588)</f>
        <v>1</v>
      </c>
    </row>
    <row r="1589" spans="1:17" x14ac:dyDescent="0.25">
      <c r="A1589">
        <v>1612</v>
      </c>
      <c r="B1589">
        <v>42.566707000000008</v>
      </c>
      <c r="C1589" s="2">
        <v>1</v>
      </c>
      <c r="P1589">
        <v>1</v>
      </c>
      <c r="Q1589" t="str">
        <f>CONCATENATE(C1589,E1589,G1589,I1589)</f>
        <v>1</v>
      </c>
    </row>
    <row r="1590" spans="1:17" x14ac:dyDescent="0.25">
      <c r="A1590">
        <v>1613</v>
      </c>
      <c r="B1590">
        <v>42.566707000000008</v>
      </c>
      <c r="C1590" s="2">
        <v>1</v>
      </c>
      <c r="P1590">
        <v>1</v>
      </c>
      <c r="Q1590" t="str">
        <f>CONCATENATE(C1590,E1590,G1590,I1590)</f>
        <v>1</v>
      </c>
    </row>
    <row r="1591" spans="1:17" x14ac:dyDescent="0.25">
      <c r="A1591">
        <v>1614</v>
      </c>
      <c r="B1591">
        <v>42.566707000000008</v>
      </c>
      <c r="C1591" s="2">
        <v>1</v>
      </c>
      <c r="P1591">
        <v>1</v>
      </c>
      <c r="Q1591" t="str">
        <f>CONCATENATE(C1591,E1591,G1591,I1591)</f>
        <v>1</v>
      </c>
    </row>
    <row r="1592" spans="1:17" x14ac:dyDescent="0.25">
      <c r="A1592">
        <v>1615</v>
      </c>
      <c r="B1592">
        <v>42.566707000000008</v>
      </c>
      <c r="C1592" s="2">
        <v>1</v>
      </c>
      <c r="P1592">
        <v>1</v>
      </c>
      <c r="Q1592" t="str">
        <f>CONCATENATE(C1592,E1592,G1592,I1592)</f>
        <v>1</v>
      </c>
    </row>
    <row r="1593" spans="1:17" x14ac:dyDescent="0.25">
      <c r="A1593">
        <v>1616</v>
      </c>
      <c r="B1593">
        <v>42.566707000000008</v>
      </c>
      <c r="C1593" s="2">
        <v>1</v>
      </c>
      <c r="P1593">
        <v>1</v>
      </c>
      <c r="Q1593" t="str">
        <f>CONCATENATE(C1593,E1593,G1593,I1593)</f>
        <v>1</v>
      </c>
    </row>
    <row r="1594" spans="1:17" x14ac:dyDescent="0.25">
      <c r="A1594">
        <v>1617</v>
      </c>
      <c r="B1594">
        <v>42.566707000000008</v>
      </c>
      <c r="C1594" s="2">
        <v>1</v>
      </c>
      <c r="P1594">
        <v>1</v>
      </c>
      <c r="Q1594" t="str">
        <f>CONCATENATE(C1594,E1594,G1594,I1594)</f>
        <v>1</v>
      </c>
    </row>
    <row r="1595" spans="1:17" x14ac:dyDescent="0.25">
      <c r="A1595">
        <v>1618</v>
      </c>
      <c r="B1595">
        <v>42.566707000000008</v>
      </c>
      <c r="C1595" s="2">
        <v>1</v>
      </c>
      <c r="P1595">
        <v>1</v>
      </c>
      <c r="Q1595" t="str">
        <f>CONCATENATE(C1595,E1595,G1595,I1595)</f>
        <v>1</v>
      </c>
    </row>
    <row r="1596" spans="1:17" x14ac:dyDescent="0.25">
      <c r="A1596">
        <v>1619</v>
      </c>
      <c r="B1596">
        <v>42.566707000000008</v>
      </c>
      <c r="C1596" s="2">
        <v>1</v>
      </c>
      <c r="P1596">
        <v>1</v>
      </c>
      <c r="Q1596" t="str">
        <f>CONCATENATE(C1596,E1596,G1596,I1596)</f>
        <v>1</v>
      </c>
    </row>
    <row r="1597" spans="1:17" x14ac:dyDescent="0.25">
      <c r="A1597">
        <v>1620</v>
      </c>
      <c r="B1597">
        <v>42.566707000000008</v>
      </c>
      <c r="C1597" s="2">
        <v>1</v>
      </c>
      <c r="P1597">
        <v>1</v>
      </c>
      <c r="Q1597" t="str">
        <f>CONCATENATE(C1597,E1597,G1597,I1597)</f>
        <v>1</v>
      </c>
    </row>
    <row r="1598" spans="1:17" x14ac:dyDescent="0.25">
      <c r="A1598">
        <v>1621</v>
      </c>
      <c r="B1598">
        <v>42.566707000000008</v>
      </c>
      <c r="C1598" s="2">
        <v>1</v>
      </c>
      <c r="D1598">
        <v>47.910312000000005</v>
      </c>
      <c r="E1598" s="3">
        <v>2</v>
      </c>
      <c r="P1598">
        <v>2</v>
      </c>
      <c r="Q1598" t="str">
        <f>CONCATENATE(C1598,E1598,G1598,I1598)</f>
        <v>12</v>
      </c>
    </row>
    <row r="1599" spans="1:17" x14ac:dyDescent="0.25">
      <c r="A1599">
        <v>1622</v>
      </c>
      <c r="B1599">
        <v>42.566707000000008</v>
      </c>
      <c r="C1599" s="2">
        <v>1</v>
      </c>
      <c r="D1599">
        <v>47.910312000000005</v>
      </c>
      <c r="E1599" s="3">
        <v>2</v>
      </c>
      <c r="P1599">
        <v>2</v>
      </c>
      <c r="Q1599" t="str">
        <f>CONCATENATE(C1599,E1599,G1599,I1599)</f>
        <v>12</v>
      </c>
    </row>
    <row r="1600" spans="1:17" x14ac:dyDescent="0.25">
      <c r="A1600">
        <v>1623</v>
      </c>
      <c r="B1600">
        <v>42.566707000000008</v>
      </c>
      <c r="C1600" s="2">
        <v>1</v>
      </c>
      <c r="D1600">
        <v>47.910312000000005</v>
      </c>
      <c r="E1600" s="3">
        <v>2</v>
      </c>
      <c r="P1600">
        <v>2</v>
      </c>
      <c r="Q1600" t="str">
        <f>CONCATENATE(C1600,E1600,G1600,I1600)</f>
        <v>12</v>
      </c>
    </row>
    <row r="1601" spans="1:17" x14ac:dyDescent="0.25">
      <c r="A1601">
        <v>1624</v>
      </c>
      <c r="B1601">
        <v>42.566707000000008</v>
      </c>
      <c r="C1601" s="2">
        <v>1</v>
      </c>
      <c r="D1601">
        <v>47.910312000000005</v>
      </c>
      <c r="E1601" s="3">
        <v>2</v>
      </c>
      <c r="P1601">
        <v>2</v>
      </c>
      <c r="Q1601" t="str">
        <f>CONCATENATE(C1601,E1601,G1601,I1601)</f>
        <v>12</v>
      </c>
    </row>
    <row r="1602" spans="1:17" x14ac:dyDescent="0.25">
      <c r="A1602">
        <v>1625</v>
      </c>
      <c r="B1602">
        <v>42.566707000000008</v>
      </c>
      <c r="C1602" s="2">
        <v>1</v>
      </c>
      <c r="D1602">
        <v>47.910312000000005</v>
      </c>
      <c r="E1602" s="3">
        <v>2</v>
      </c>
      <c r="P1602">
        <v>2</v>
      </c>
      <c r="Q1602" t="str">
        <f>CONCATENATE(C1602,E1602,G1602,I1602)</f>
        <v>12</v>
      </c>
    </row>
    <row r="1603" spans="1:17" x14ac:dyDescent="0.25">
      <c r="A1603">
        <v>1626</v>
      </c>
      <c r="B1603">
        <v>42.566707000000008</v>
      </c>
      <c r="C1603" s="2">
        <v>1</v>
      </c>
      <c r="D1603">
        <v>47.910312000000005</v>
      </c>
      <c r="E1603" s="3">
        <v>2</v>
      </c>
      <c r="F1603">
        <v>37.207330000000006</v>
      </c>
      <c r="G1603" s="5">
        <v>3</v>
      </c>
      <c r="P1603">
        <v>3</v>
      </c>
      <c r="Q1603" t="str">
        <f>CONCATENATE(C1603,E1603,G1603,I1603)</f>
        <v>123</v>
      </c>
    </row>
    <row r="1604" spans="1:17" x14ac:dyDescent="0.25">
      <c r="A1604">
        <v>1627</v>
      </c>
      <c r="B1604">
        <v>42.566707000000008</v>
      </c>
      <c r="C1604" s="2">
        <v>1</v>
      </c>
      <c r="D1604">
        <v>47.910312000000005</v>
      </c>
      <c r="E1604" s="3">
        <v>2</v>
      </c>
      <c r="F1604">
        <v>37.522728000000008</v>
      </c>
      <c r="G1604" s="5">
        <v>3</v>
      </c>
      <c r="P1604">
        <v>3</v>
      </c>
      <c r="Q1604" t="str">
        <f>CONCATENATE(C1604,E1604,G1604,I1604)</f>
        <v>123</v>
      </c>
    </row>
    <row r="1605" spans="1:17" x14ac:dyDescent="0.25">
      <c r="A1605">
        <v>1628</v>
      </c>
      <c r="B1605">
        <v>42.504917000000006</v>
      </c>
      <c r="C1605" s="2">
        <v>1</v>
      </c>
      <c r="D1605">
        <v>47.910312000000005</v>
      </c>
      <c r="E1605" s="3">
        <v>2</v>
      </c>
      <c r="F1605">
        <v>37.522728000000008</v>
      </c>
      <c r="G1605" s="5">
        <v>3</v>
      </c>
      <c r="P1605">
        <v>3</v>
      </c>
      <c r="Q1605" t="str">
        <f>CONCATENATE(C1605,E1605,G1605,I1605)</f>
        <v>123</v>
      </c>
    </row>
    <row r="1606" spans="1:17" x14ac:dyDescent="0.25">
      <c r="A1606">
        <v>1629</v>
      </c>
      <c r="D1606">
        <v>47.910312000000005</v>
      </c>
      <c r="E1606" s="3">
        <v>2</v>
      </c>
      <c r="F1606">
        <v>37.522728000000008</v>
      </c>
      <c r="G1606" s="5">
        <v>3</v>
      </c>
      <c r="P1606">
        <v>2</v>
      </c>
      <c r="Q1606" t="str">
        <f>CONCATENATE(C1606,E1606,G1606,I1606)</f>
        <v>23</v>
      </c>
    </row>
    <row r="1607" spans="1:17" x14ac:dyDescent="0.25">
      <c r="A1607">
        <v>1630</v>
      </c>
      <c r="D1607">
        <v>47.910312000000005</v>
      </c>
      <c r="E1607" s="3">
        <v>2</v>
      </c>
      <c r="F1607">
        <v>37.522728000000008</v>
      </c>
      <c r="G1607" s="5">
        <v>3</v>
      </c>
      <c r="P1607">
        <v>2</v>
      </c>
      <c r="Q1607" t="str">
        <f>CONCATENATE(C1607,E1607,G1607,I1607)</f>
        <v>23</v>
      </c>
    </row>
    <row r="1608" spans="1:17" x14ac:dyDescent="0.25">
      <c r="A1608">
        <v>1631</v>
      </c>
      <c r="D1608">
        <v>47.910312000000005</v>
      </c>
      <c r="E1608" s="3">
        <v>2</v>
      </c>
      <c r="F1608">
        <v>37.522728000000008</v>
      </c>
      <c r="G1608" s="5">
        <v>3</v>
      </c>
      <c r="P1608">
        <v>2</v>
      </c>
      <c r="Q1608" t="str">
        <f>CONCATENATE(C1608,E1608,G1608,I1608)</f>
        <v>23</v>
      </c>
    </row>
    <row r="1609" spans="1:17" x14ac:dyDescent="0.25">
      <c r="A1609">
        <v>1632</v>
      </c>
      <c r="D1609">
        <v>47.910312000000005</v>
      </c>
      <c r="E1609" s="3">
        <v>2</v>
      </c>
      <c r="F1609">
        <v>37.522728000000008</v>
      </c>
      <c r="G1609" s="5">
        <v>3</v>
      </c>
      <c r="P1609">
        <v>2</v>
      </c>
      <c r="Q1609" t="str">
        <f>CONCATENATE(C1609,E1609,G1609,I1609)</f>
        <v>23</v>
      </c>
    </row>
    <row r="1610" spans="1:17" x14ac:dyDescent="0.25">
      <c r="A1610">
        <v>1633</v>
      </c>
      <c r="D1610">
        <v>47.910312000000005</v>
      </c>
      <c r="E1610" s="3">
        <v>2</v>
      </c>
      <c r="F1610">
        <v>37.522728000000008</v>
      </c>
      <c r="G1610" s="5">
        <v>3</v>
      </c>
      <c r="P1610">
        <v>2</v>
      </c>
      <c r="Q1610" t="str">
        <f>CONCATENATE(C1610,E1610,G1610,I1610)</f>
        <v>23</v>
      </c>
    </row>
    <row r="1611" spans="1:17" x14ac:dyDescent="0.25">
      <c r="A1611">
        <v>1634</v>
      </c>
      <c r="D1611">
        <v>47.910312000000005</v>
      </c>
      <c r="E1611" s="3">
        <v>2</v>
      </c>
      <c r="F1611">
        <v>37.522728000000008</v>
      </c>
      <c r="G1611" s="5">
        <v>3</v>
      </c>
      <c r="P1611">
        <v>2</v>
      </c>
      <c r="Q1611" t="str">
        <f>CONCATENATE(C1611,E1611,G1611,I1611)</f>
        <v>23</v>
      </c>
    </row>
    <row r="1612" spans="1:17" x14ac:dyDescent="0.25">
      <c r="A1612">
        <v>1635</v>
      </c>
      <c r="D1612">
        <v>47.910312000000005</v>
      </c>
      <c r="E1612" s="3">
        <v>2</v>
      </c>
      <c r="F1612">
        <v>37.522728000000008</v>
      </c>
      <c r="G1612" s="5">
        <v>3</v>
      </c>
      <c r="P1612">
        <v>2</v>
      </c>
      <c r="Q1612" t="str">
        <f>CONCATENATE(C1612,E1612,G1612,I1612)</f>
        <v>23</v>
      </c>
    </row>
    <row r="1613" spans="1:17" x14ac:dyDescent="0.25">
      <c r="A1613">
        <v>1636</v>
      </c>
      <c r="D1613">
        <v>47.910312000000005</v>
      </c>
      <c r="E1613" s="3">
        <v>2</v>
      </c>
      <c r="F1613">
        <v>37.522728000000008</v>
      </c>
      <c r="G1613" s="5">
        <v>3</v>
      </c>
      <c r="P1613">
        <v>2</v>
      </c>
      <c r="Q1613" t="str">
        <f>CONCATENATE(C1613,E1613,G1613,I1613)</f>
        <v>23</v>
      </c>
    </row>
    <row r="1614" spans="1:17" x14ac:dyDescent="0.25">
      <c r="A1614">
        <v>1637</v>
      </c>
      <c r="D1614">
        <v>47.910312000000005</v>
      </c>
      <c r="E1614" s="3">
        <v>2</v>
      </c>
      <c r="F1614">
        <v>37.522728000000008</v>
      </c>
      <c r="G1614" s="5">
        <v>3</v>
      </c>
      <c r="P1614">
        <v>2</v>
      </c>
      <c r="Q1614" t="str">
        <f>CONCATENATE(C1614,E1614,G1614,I1614)</f>
        <v>23</v>
      </c>
    </row>
    <row r="1615" spans="1:17" x14ac:dyDescent="0.25">
      <c r="A1615">
        <v>1638</v>
      </c>
      <c r="D1615">
        <v>47.910312000000005</v>
      </c>
      <c r="E1615" s="3">
        <v>2</v>
      </c>
      <c r="F1615">
        <v>37.522728000000008</v>
      </c>
      <c r="G1615" s="5">
        <v>3</v>
      </c>
      <c r="P1615">
        <v>2</v>
      </c>
      <c r="Q1615" t="str">
        <f>CONCATENATE(C1615,E1615,G1615,I1615)</f>
        <v>23</v>
      </c>
    </row>
    <row r="1616" spans="1:17" x14ac:dyDescent="0.25">
      <c r="A1616">
        <v>1639</v>
      </c>
      <c r="D1616">
        <v>47.910312000000005</v>
      </c>
      <c r="E1616" s="3">
        <v>2</v>
      </c>
      <c r="F1616">
        <v>37.522728000000008</v>
      </c>
      <c r="G1616" s="5">
        <v>3</v>
      </c>
      <c r="P1616">
        <v>2</v>
      </c>
      <c r="Q1616" t="str">
        <f>CONCATENATE(C1616,E1616,G1616,I1616)</f>
        <v>23</v>
      </c>
    </row>
    <row r="1617" spans="1:17" x14ac:dyDescent="0.25">
      <c r="A1617">
        <v>1640</v>
      </c>
      <c r="B1617">
        <v>56.436027000000003</v>
      </c>
      <c r="C1617" s="2">
        <v>1</v>
      </c>
      <c r="D1617">
        <v>47.910312000000005</v>
      </c>
      <c r="E1617" s="3">
        <v>2</v>
      </c>
      <c r="F1617">
        <v>37.522728000000008</v>
      </c>
      <c r="G1617" s="5">
        <v>3</v>
      </c>
      <c r="P1617">
        <v>3</v>
      </c>
      <c r="Q1617" t="str">
        <f>CONCATENATE(C1617,E1617,G1617,I1617)</f>
        <v>123</v>
      </c>
    </row>
    <row r="1618" spans="1:17" x14ac:dyDescent="0.25">
      <c r="A1618">
        <v>1641</v>
      </c>
      <c r="B1618">
        <v>56.350170000000006</v>
      </c>
      <c r="C1618" s="2">
        <v>1</v>
      </c>
      <c r="D1618">
        <v>47.910312000000005</v>
      </c>
      <c r="E1618" s="3">
        <v>2</v>
      </c>
      <c r="F1618">
        <v>37.522728000000008</v>
      </c>
      <c r="G1618" s="5">
        <v>3</v>
      </c>
      <c r="P1618">
        <v>3</v>
      </c>
      <c r="Q1618" t="str">
        <f>CONCATENATE(C1618,E1618,G1618,I1618)</f>
        <v>123</v>
      </c>
    </row>
    <row r="1619" spans="1:17" x14ac:dyDescent="0.25">
      <c r="A1619">
        <v>1642</v>
      </c>
      <c r="B1619">
        <v>56.350170000000006</v>
      </c>
      <c r="C1619" s="2">
        <v>1</v>
      </c>
      <c r="D1619">
        <v>47.910312000000005</v>
      </c>
      <c r="E1619" s="3">
        <v>2</v>
      </c>
      <c r="F1619">
        <v>37.522728000000008</v>
      </c>
      <c r="G1619" s="5">
        <v>3</v>
      </c>
      <c r="P1619">
        <v>3</v>
      </c>
      <c r="Q1619" t="str">
        <f>CONCATENATE(C1619,E1619,G1619,I1619)</f>
        <v>123</v>
      </c>
    </row>
    <row r="1620" spans="1:17" x14ac:dyDescent="0.25">
      <c r="A1620">
        <v>1643</v>
      </c>
      <c r="B1620">
        <v>56.350170000000006</v>
      </c>
      <c r="C1620" s="2">
        <v>1</v>
      </c>
      <c r="F1620">
        <v>37.522728000000008</v>
      </c>
      <c r="G1620" s="5">
        <v>3</v>
      </c>
      <c r="P1620">
        <v>2</v>
      </c>
      <c r="Q1620" t="str">
        <f>CONCATENATE(C1620,E1620,G1620,I1620)</f>
        <v>13</v>
      </c>
    </row>
    <row r="1621" spans="1:17" x14ac:dyDescent="0.25">
      <c r="A1621">
        <v>1644</v>
      </c>
      <c r="B1621">
        <v>56.350170000000006</v>
      </c>
      <c r="C1621" s="2">
        <v>1</v>
      </c>
      <c r="F1621">
        <v>37.522728000000008</v>
      </c>
      <c r="G1621" s="5">
        <v>3</v>
      </c>
      <c r="H1621">
        <v>45.340294000000007</v>
      </c>
      <c r="I1621" s="4">
        <v>4</v>
      </c>
      <c r="P1621">
        <v>3</v>
      </c>
      <c r="Q1621" t="str">
        <f>CONCATENATE(C1621,E1621,G1621,I1621)</f>
        <v>134</v>
      </c>
    </row>
    <row r="1622" spans="1:17" x14ac:dyDescent="0.25">
      <c r="A1622">
        <v>1645</v>
      </c>
      <c r="B1622">
        <v>56.350170000000006</v>
      </c>
      <c r="C1622" s="2">
        <v>1</v>
      </c>
      <c r="F1622">
        <v>37.207330000000006</v>
      </c>
      <c r="G1622" s="5">
        <v>3</v>
      </c>
      <c r="H1622">
        <v>45.513195000000003</v>
      </c>
      <c r="I1622" s="4">
        <v>4</v>
      </c>
      <c r="P1622">
        <v>3</v>
      </c>
      <c r="Q1622" t="str">
        <f>CONCATENATE(C1622,E1622,G1622,I1622)</f>
        <v>134</v>
      </c>
    </row>
    <row r="1623" spans="1:17" x14ac:dyDescent="0.25">
      <c r="A1623">
        <v>1646</v>
      </c>
      <c r="B1623">
        <v>56.350170000000006</v>
      </c>
      <c r="C1623" s="2">
        <v>1</v>
      </c>
      <c r="F1623">
        <v>37.207330000000006</v>
      </c>
      <c r="G1623" s="5">
        <v>3</v>
      </c>
      <c r="H1623">
        <v>45.513195000000003</v>
      </c>
      <c r="I1623" s="4">
        <v>4</v>
      </c>
      <c r="P1623">
        <v>3</v>
      </c>
      <c r="Q1623" t="str">
        <f>CONCATENATE(C1623,E1623,G1623,I1623)</f>
        <v>134</v>
      </c>
    </row>
    <row r="1624" spans="1:17" x14ac:dyDescent="0.25">
      <c r="A1624">
        <v>1647</v>
      </c>
      <c r="B1624">
        <v>56.350170000000006</v>
      </c>
      <c r="C1624" s="2">
        <v>1</v>
      </c>
      <c r="F1624">
        <v>37.207330000000006</v>
      </c>
      <c r="G1624" s="5">
        <v>3</v>
      </c>
      <c r="H1624">
        <v>45.513195000000003</v>
      </c>
      <c r="I1624" s="4">
        <v>4</v>
      </c>
      <c r="P1624">
        <v>3</v>
      </c>
      <c r="Q1624" t="str">
        <f>CONCATENATE(C1624,E1624,G1624,I1624)</f>
        <v>134</v>
      </c>
    </row>
    <row r="1625" spans="1:17" x14ac:dyDescent="0.25">
      <c r="A1625">
        <v>1648</v>
      </c>
      <c r="B1625">
        <v>56.350170000000006</v>
      </c>
      <c r="C1625" s="2">
        <v>1</v>
      </c>
      <c r="F1625">
        <v>37.207330000000006</v>
      </c>
      <c r="G1625" s="5">
        <v>3</v>
      </c>
      <c r="H1625">
        <v>45.513195000000003</v>
      </c>
      <c r="I1625" s="4">
        <v>4</v>
      </c>
      <c r="P1625">
        <v>3</v>
      </c>
      <c r="Q1625" t="str">
        <f>CONCATENATE(C1625,E1625,G1625,I1625)</f>
        <v>134</v>
      </c>
    </row>
    <row r="1626" spans="1:17" x14ac:dyDescent="0.25">
      <c r="A1626">
        <v>1649</v>
      </c>
      <c r="B1626">
        <v>56.350170000000006</v>
      </c>
      <c r="C1626" s="2">
        <v>1</v>
      </c>
      <c r="H1626">
        <v>45.513195000000003</v>
      </c>
      <c r="I1626" s="4">
        <v>4</v>
      </c>
      <c r="P1626">
        <v>2</v>
      </c>
      <c r="Q1626" t="str">
        <f>CONCATENATE(C1626,E1626,G1626,I1626)</f>
        <v>14</v>
      </c>
    </row>
    <row r="1627" spans="1:17" x14ac:dyDescent="0.25">
      <c r="A1627">
        <v>1650</v>
      </c>
      <c r="B1627">
        <v>56.350170000000006</v>
      </c>
      <c r="C1627" s="2">
        <v>1</v>
      </c>
      <c r="H1627">
        <v>45.513195000000003</v>
      </c>
      <c r="I1627" s="4">
        <v>4</v>
      </c>
      <c r="P1627">
        <v>2</v>
      </c>
      <c r="Q1627" t="str">
        <f>CONCATENATE(C1627,E1627,G1627,I1627)</f>
        <v>14</v>
      </c>
    </row>
    <row r="1628" spans="1:17" x14ac:dyDescent="0.25">
      <c r="A1628">
        <v>1651</v>
      </c>
      <c r="B1628">
        <v>56.350170000000006</v>
      </c>
      <c r="C1628" s="2">
        <v>1</v>
      </c>
      <c r="H1628">
        <v>45.513195000000003</v>
      </c>
      <c r="I1628" s="4">
        <v>4</v>
      </c>
      <c r="P1628">
        <v>2</v>
      </c>
      <c r="Q1628" t="str">
        <f>CONCATENATE(C1628,E1628,G1628,I1628)</f>
        <v>14</v>
      </c>
    </row>
    <row r="1629" spans="1:17" x14ac:dyDescent="0.25">
      <c r="A1629">
        <v>1652</v>
      </c>
      <c r="B1629">
        <v>56.350170000000006</v>
      </c>
      <c r="C1629" s="2">
        <v>1</v>
      </c>
      <c r="H1629">
        <v>45.513195000000003</v>
      </c>
      <c r="I1629" s="4">
        <v>4</v>
      </c>
      <c r="P1629">
        <v>2</v>
      </c>
      <c r="Q1629" t="str">
        <f>CONCATENATE(C1629,E1629,G1629,I1629)</f>
        <v>14</v>
      </c>
    </row>
    <row r="1630" spans="1:17" x14ac:dyDescent="0.25">
      <c r="A1630">
        <v>1653</v>
      </c>
      <c r="B1630">
        <v>56.350170000000006</v>
      </c>
      <c r="C1630" s="2">
        <v>1</v>
      </c>
      <c r="H1630">
        <v>45.513195000000003</v>
      </c>
      <c r="I1630" s="4">
        <v>4</v>
      </c>
      <c r="P1630">
        <v>2</v>
      </c>
      <c r="Q1630" t="str">
        <f>CONCATENATE(C1630,E1630,G1630,I1630)</f>
        <v>14</v>
      </c>
    </row>
    <row r="1631" spans="1:17" x14ac:dyDescent="0.25">
      <c r="A1631">
        <v>1654</v>
      </c>
      <c r="B1631">
        <v>56.350170000000006</v>
      </c>
      <c r="C1631" s="2">
        <v>1</v>
      </c>
      <c r="H1631">
        <v>45.513195000000003</v>
      </c>
      <c r="I1631" s="4">
        <v>4</v>
      </c>
      <c r="P1631">
        <v>2</v>
      </c>
      <c r="Q1631" t="str">
        <f>CONCATENATE(C1631,E1631,G1631,I1631)</f>
        <v>14</v>
      </c>
    </row>
    <row r="1632" spans="1:17" x14ac:dyDescent="0.25">
      <c r="A1632">
        <v>1655</v>
      </c>
      <c r="B1632">
        <v>56.350170000000006</v>
      </c>
      <c r="C1632" s="2">
        <v>1</v>
      </c>
      <c r="H1632">
        <v>45.513195000000003</v>
      </c>
      <c r="I1632" s="4">
        <v>4</v>
      </c>
      <c r="P1632">
        <v>2</v>
      </c>
      <c r="Q1632" t="str">
        <f>CONCATENATE(C1632,E1632,G1632,I1632)</f>
        <v>14</v>
      </c>
    </row>
    <row r="1633" spans="1:17" x14ac:dyDescent="0.25">
      <c r="A1633">
        <v>1656</v>
      </c>
      <c r="B1633">
        <v>56.350170000000006</v>
      </c>
      <c r="C1633" s="2">
        <v>1</v>
      </c>
      <c r="H1633">
        <v>45.513195000000003</v>
      </c>
      <c r="I1633" s="4">
        <v>4</v>
      </c>
      <c r="P1633">
        <v>2</v>
      </c>
      <c r="Q1633" t="str">
        <f>CONCATENATE(C1633,E1633,G1633,I1633)</f>
        <v>14</v>
      </c>
    </row>
    <row r="1634" spans="1:17" x14ac:dyDescent="0.25">
      <c r="A1634">
        <v>1657</v>
      </c>
      <c r="B1634">
        <v>56.350170000000006</v>
      </c>
      <c r="C1634" s="2">
        <v>1</v>
      </c>
      <c r="D1634">
        <v>63.846466000000007</v>
      </c>
      <c r="E1634" s="3">
        <v>2</v>
      </c>
      <c r="H1634">
        <v>45.513195000000003</v>
      </c>
      <c r="I1634" s="4">
        <v>4</v>
      </c>
      <c r="P1634">
        <v>3</v>
      </c>
      <c r="Q1634" t="str">
        <f>CONCATENATE(C1634,E1634,G1634,I1634)</f>
        <v>124</v>
      </c>
    </row>
    <row r="1635" spans="1:17" x14ac:dyDescent="0.25">
      <c r="A1635">
        <v>1658</v>
      </c>
      <c r="B1635">
        <v>56.350170000000006</v>
      </c>
      <c r="C1635" s="2">
        <v>1</v>
      </c>
      <c r="D1635">
        <v>63.891144000000004</v>
      </c>
      <c r="E1635" s="3">
        <v>2</v>
      </c>
      <c r="H1635">
        <v>45.513195000000003</v>
      </c>
      <c r="I1635" s="4">
        <v>4</v>
      </c>
      <c r="P1635">
        <v>3</v>
      </c>
      <c r="Q1635" t="str">
        <f>CONCATENATE(C1635,E1635,G1635,I1635)</f>
        <v>124</v>
      </c>
    </row>
    <row r="1636" spans="1:17" x14ac:dyDescent="0.25">
      <c r="A1636">
        <v>1659</v>
      </c>
      <c r="B1636">
        <v>56.350170000000006</v>
      </c>
      <c r="C1636" s="2">
        <v>1</v>
      </c>
      <c r="D1636">
        <v>63.891144000000004</v>
      </c>
      <c r="E1636" s="3">
        <v>2</v>
      </c>
      <c r="H1636">
        <v>45.513195000000003</v>
      </c>
      <c r="I1636" s="4">
        <v>4</v>
      </c>
      <c r="P1636">
        <v>3</v>
      </c>
      <c r="Q1636" t="str">
        <f>CONCATENATE(C1636,E1636,G1636,I1636)</f>
        <v>124</v>
      </c>
    </row>
    <row r="1637" spans="1:17" x14ac:dyDescent="0.25">
      <c r="A1637">
        <v>1660</v>
      </c>
      <c r="B1637">
        <v>56.350170000000006</v>
      </c>
      <c r="C1637" s="2">
        <v>1</v>
      </c>
      <c r="D1637">
        <v>63.891144000000004</v>
      </c>
      <c r="E1637" s="3">
        <v>2</v>
      </c>
      <c r="H1637">
        <v>45.513195000000003</v>
      </c>
      <c r="I1637" s="4">
        <v>4</v>
      </c>
      <c r="P1637">
        <v>3</v>
      </c>
      <c r="Q1637" t="str">
        <f>CONCATENATE(C1637,E1637,G1637,I1637)</f>
        <v>124</v>
      </c>
    </row>
    <row r="1638" spans="1:17" x14ac:dyDescent="0.25">
      <c r="A1638">
        <v>1661</v>
      </c>
      <c r="B1638">
        <v>56.436027000000003</v>
      </c>
      <c r="C1638" s="2">
        <v>1</v>
      </c>
      <c r="D1638">
        <v>63.891144000000004</v>
      </c>
      <c r="E1638" s="3">
        <v>2</v>
      </c>
      <c r="H1638">
        <v>45.513195000000003</v>
      </c>
      <c r="I1638" s="4">
        <v>4</v>
      </c>
      <c r="P1638">
        <v>3</v>
      </c>
      <c r="Q1638" t="str">
        <f>CONCATENATE(C1638,E1638,G1638,I1638)</f>
        <v>124</v>
      </c>
    </row>
    <row r="1639" spans="1:17" x14ac:dyDescent="0.25">
      <c r="A1639">
        <v>1662</v>
      </c>
      <c r="D1639">
        <v>63.891144000000004</v>
      </c>
      <c r="E1639" s="3">
        <v>2</v>
      </c>
      <c r="H1639">
        <v>45.513195000000003</v>
      </c>
      <c r="I1639" s="4">
        <v>4</v>
      </c>
      <c r="P1639">
        <v>2</v>
      </c>
      <c r="Q1639" t="str">
        <f>CONCATENATE(C1639,E1639,G1639,I1639)</f>
        <v>24</v>
      </c>
    </row>
    <row r="1640" spans="1:17" x14ac:dyDescent="0.25">
      <c r="A1640">
        <v>1663</v>
      </c>
      <c r="D1640">
        <v>63.891144000000004</v>
      </c>
      <c r="E1640" s="3">
        <v>2</v>
      </c>
      <c r="H1640">
        <v>45.513195000000003</v>
      </c>
      <c r="I1640" s="4">
        <v>4</v>
      </c>
      <c r="P1640">
        <v>2</v>
      </c>
      <c r="Q1640" t="str">
        <f>CONCATENATE(C1640,E1640,G1640,I1640)</f>
        <v>24</v>
      </c>
    </row>
    <row r="1641" spans="1:17" x14ac:dyDescent="0.25">
      <c r="A1641">
        <v>1664</v>
      </c>
      <c r="D1641">
        <v>63.891144000000004</v>
      </c>
      <c r="E1641" s="3">
        <v>2</v>
      </c>
      <c r="F1641">
        <v>54.530452000000004</v>
      </c>
      <c r="G1641" s="5">
        <v>3</v>
      </c>
      <c r="H1641">
        <v>45.513195000000003</v>
      </c>
      <c r="I1641" s="4">
        <v>4</v>
      </c>
      <c r="P1641">
        <v>3</v>
      </c>
      <c r="Q1641" t="str">
        <f>CONCATENATE(C1641,E1641,G1641,I1641)</f>
        <v>234</v>
      </c>
    </row>
    <row r="1642" spans="1:17" x14ac:dyDescent="0.25">
      <c r="A1642">
        <v>1665</v>
      </c>
      <c r="D1642">
        <v>63.891144000000004</v>
      </c>
      <c r="E1642" s="3">
        <v>2</v>
      </c>
      <c r="F1642">
        <v>54.502418000000006</v>
      </c>
      <c r="G1642" s="5">
        <v>3</v>
      </c>
      <c r="H1642">
        <v>45.513195000000003</v>
      </c>
      <c r="I1642" s="4">
        <v>4</v>
      </c>
      <c r="P1642">
        <v>3</v>
      </c>
      <c r="Q1642" t="str">
        <f>CONCATENATE(C1642,E1642,G1642,I1642)</f>
        <v>234</v>
      </c>
    </row>
    <row r="1643" spans="1:17" x14ac:dyDescent="0.25">
      <c r="A1643">
        <v>1666</v>
      </c>
      <c r="D1643">
        <v>63.891144000000004</v>
      </c>
      <c r="E1643" s="3">
        <v>2</v>
      </c>
      <c r="F1643">
        <v>54.502418000000006</v>
      </c>
      <c r="G1643" s="5">
        <v>3</v>
      </c>
      <c r="H1643">
        <v>45.513195000000003</v>
      </c>
      <c r="I1643" s="4">
        <v>4</v>
      </c>
      <c r="P1643">
        <v>3</v>
      </c>
      <c r="Q1643" t="str">
        <f>CONCATENATE(C1643,E1643,G1643,I1643)</f>
        <v>234</v>
      </c>
    </row>
    <row r="1644" spans="1:17" x14ac:dyDescent="0.25">
      <c r="A1644">
        <v>1667</v>
      </c>
      <c r="D1644">
        <v>63.891144000000004</v>
      </c>
      <c r="E1644" s="3">
        <v>2</v>
      </c>
      <c r="F1644">
        <v>54.502418000000006</v>
      </c>
      <c r="G1644" s="5">
        <v>3</v>
      </c>
      <c r="H1644">
        <v>45.513195000000003</v>
      </c>
      <c r="I1644" s="4">
        <v>4</v>
      </c>
      <c r="P1644">
        <v>3</v>
      </c>
      <c r="Q1644" t="str">
        <f>CONCATENATE(C1644,E1644,G1644,I1644)</f>
        <v>234</v>
      </c>
    </row>
    <row r="1645" spans="1:17" x14ac:dyDescent="0.25">
      <c r="A1645">
        <v>1668</v>
      </c>
      <c r="D1645">
        <v>63.891144000000004</v>
      </c>
      <c r="E1645" s="3">
        <v>2</v>
      </c>
      <c r="F1645">
        <v>54.502418000000006</v>
      </c>
      <c r="G1645" s="5">
        <v>3</v>
      </c>
      <c r="H1645">
        <v>45.340294000000007</v>
      </c>
      <c r="I1645" s="4">
        <v>4</v>
      </c>
      <c r="P1645">
        <v>3</v>
      </c>
      <c r="Q1645" t="str">
        <f>CONCATENATE(C1645,E1645,G1645,I1645)</f>
        <v>234</v>
      </c>
    </row>
    <row r="1646" spans="1:17" x14ac:dyDescent="0.25">
      <c r="A1646">
        <v>1669</v>
      </c>
      <c r="D1646">
        <v>63.891144000000004</v>
      </c>
      <c r="E1646" s="3">
        <v>2</v>
      </c>
      <c r="F1646">
        <v>54.502418000000006</v>
      </c>
      <c r="G1646" s="5">
        <v>3</v>
      </c>
      <c r="P1646">
        <v>2</v>
      </c>
      <c r="Q1646" t="str">
        <f>CONCATENATE(C1646,E1646,G1646,I1646)</f>
        <v>23</v>
      </c>
    </row>
    <row r="1647" spans="1:17" x14ac:dyDescent="0.25">
      <c r="A1647">
        <v>1670</v>
      </c>
      <c r="D1647">
        <v>63.891144000000004</v>
      </c>
      <c r="E1647" s="3">
        <v>2</v>
      </c>
      <c r="F1647">
        <v>54.502418000000006</v>
      </c>
      <c r="G1647" s="5">
        <v>3</v>
      </c>
      <c r="P1647">
        <v>2</v>
      </c>
      <c r="Q1647" t="str">
        <f>CONCATENATE(C1647,E1647,G1647,I1647)</f>
        <v>23</v>
      </c>
    </row>
    <row r="1648" spans="1:17" x14ac:dyDescent="0.25">
      <c r="A1648">
        <v>1671</v>
      </c>
      <c r="D1648">
        <v>63.891144000000004</v>
      </c>
      <c r="E1648" s="3">
        <v>2</v>
      </c>
      <c r="F1648">
        <v>54.502418000000006</v>
      </c>
      <c r="G1648" s="5">
        <v>3</v>
      </c>
      <c r="P1648">
        <v>2</v>
      </c>
      <c r="Q1648" t="str">
        <f>CONCATENATE(C1648,E1648,G1648,I1648)</f>
        <v>23</v>
      </c>
    </row>
    <row r="1649" spans="1:17" x14ac:dyDescent="0.25">
      <c r="A1649">
        <v>1672</v>
      </c>
      <c r="D1649">
        <v>63.891144000000004</v>
      </c>
      <c r="E1649" s="3">
        <v>2</v>
      </c>
      <c r="F1649">
        <v>54.502418000000006</v>
      </c>
      <c r="G1649" s="5">
        <v>3</v>
      </c>
      <c r="P1649">
        <v>2</v>
      </c>
      <c r="Q1649" t="str">
        <f>CONCATENATE(C1649,E1649,G1649,I1649)</f>
        <v>23</v>
      </c>
    </row>
    <row r="1650" spans="1:17" x14ac:dyDescent="0.25">
      <c r="A1650">
        <v>1673</v>
      </c>
      <c r="D1650">
        <v>63.891144000000004</v>
      </c>
      <c r="E1650" s="3">
        <v>2</v>
      </c>
      <c r="F1650">
        <v>54.552356000000003</v>
      </c>
      <c r="G1650" s="5">
        <v>3</v>
      </c>
      <c r="P1650">
        <v>2</v>
      </c>
      <c r="Q1650" t="str">
        <f>CONCATENATE(C1650,E1650,G1650,I1650)</f>
        <v>23</v>
      </c>
    </row>
    <row r="1651" spans="1:17" x14ac:dyDescent="0.25">
      <c r="A1651">
        <v>1674</v>
      </c>
      <c r="B1651">
        <v>71.956527000000008</v>
      </c>
      <c r="C1651" s="2">
        <v>1</v>
      </c>
      <c r="D1651">
        <v>63.891144000000004</v>
      </c>
      <c r="E1651" s="3">
        <v>2</v>
      </c>
      <c r="F1651">
        <v>54.552356000000003</v>
      </c>
      <c r="G1651" s="5">
        <v>3</v>
      </c>
      <c r="P1651">
        <v>3</v>
      </c>
      <c r="Q1651" t="str">
        <f>CONCATENATE(C1651,E1651,G1651,I1651)</f>
        <v>123</v>
      </c>
    </row>
    <row r="1652" spans="1:17" x14ac:dyDescent="0.25">
      <c r="A1652">
        <v>1675</v>
      </c>
      <c r="B1652">
        <v>71.956527000000008</v>
      </c>
      <c r="C1652" s="2">
        <v>1</v>
      </c>
      <c r="D1652">
        <v>63.891144000000004</v>
      </c>
      <c r="E1652" s="3">
        <v>2</v>
      </c>
      <c r="F1652">
        <v>54.552356000000003</v>
      </c>
      <c r="G1652" s="5">
        <v>3</v>
      </c>
      <c r="P1652">
        <v>3</v>
      </c>
      <c r="Q1652" t="str">
        <f>CONCATENATE(C1652,E1652,G1652,I1652)</f>
        <v>123</v>
      </c>
    </row>
    <row r="1653" spans="1:17" x14ac:dyDescent="0.25">
      <c r="A1653">
        <v>1676</v>
      </c>
      <c r="B1653">
        <v>71.956527000000008</v>
      </c>
      <c r="C1653" s="2">
        <v>1</v>
      </c>
      <c r="D1653">
        <v>63.846466000000007</v>
      </c>
      <c r="E1653" s="3">
        <v>2</v>
      </c>
      <c r="F1653">
        <v>54.552356000000003</v>
      </c>
      <c r="G1653" s="5">
        <v>3</v>
      </c>
      <c r="P1653">
        <v>3</v>
      </c>
      <c r="Q1653" t="str">
        <f>CONCATENATE(C1653,E1653,G1653,I1653)</f>
        <v>123</v>
      </c>
    </row>
    <row r="1654" spans="1:17" x14ac:dyDescent="0.25">
      <c r="A1654">
        <v>1677</v>
      </c>
      <c r="B1654">
        <v>71.956527000000008</v>
      </c>
      <c r="C1654" s="2">
        <v>1</v>
      </c>
      <c r="F1654">
        <v>54.552356000000003</v>
      </c>
      <c r="G1654" s="5">
        <v>3</v>
      </c>
      <c r="P1654">
        <v>2</v>
      </c>
      <c r="Q1654" t="str">
        <f>CONCATENATE(C1654,E1654,G1654,I1654)</f>
        <v>13</v>
      </c>
    </row>
    <row r="1655" spans="1:17" x14ac:dyDescent="0.25">
      <c r="A1655">
        <v>1678</v>
      </c>
      <c r="B1655">
        <v>71.956527000000008</v>
      </c>
      <c r="C1655" s="2">
        <v>1</v>
      </c>
      <c r="F1655">
        <v>54.552356000000003</v>
      </c>
      <c r="G1655" s="5">
        <v>3</v>
      </c>
      <c r="P1655">
        <v>2</v>
      </c>
      <c r="Q1655" t="str">
        <f>CONCATENATE(C1655,E1655,G1655,I1655)</f>
        <v>13</v>
      </c>
    </row>
    <row r="1656" spans="1:17" x14ac:dyDescent="0.25">
      <c r="A1656">
        <v>1679</v>
      </c>
      <c r="B1656">
        <v>71.956527000000008</v>
      </c>
      <c r="C1656" s="2">
        <v>1</v>
      </c>
      <c r="F1656">
        <v>54.552356000000003</v>
      </c>
      <c r="G1656" s="5">
        <v>3</v>
      </c>
      <c r="P1656">
        <v>2</v>
      </c>
      <c r="Q1656" t="str">
        <f>CONCATENATE(C1656,E1656,G1656,I1656)</f>
        <v>13</v>
      </c>
    </row>
    <row r="1657" spans="1:17" x14ac:dyDescent="0.25">
      <c r="A1657">
        <v>1680</v>
      </c>
      <c r="B1657">
        <v>71.956527000000008</v>
      </c>
      <c r="C1657" s="2">
        <v>1</v>
      </c>
      <c r="F1657">
        <v>54.552356000000003</v>
      </c>
      <c r="G1657" s="5">
        <v>3</v>
      </c>
      <c r="P1657">
        <v>2</v>
      </c>
      <c r="Q1657" t="str">
        <f>CONCATENATE(C1657,E1657,G1657,I1657)</f>
        <v>13</v>
      </c>
    </row>
    <row r="1658" spans="1:17" x14ac:dyDescent="0.25">
      <c r="A1658">
        <v>1681</v>
      </c>
      <c r="B1658">
        <v>71.956527000000008</v>
      </c>
      <c r="C1658" s="2">
        <v>1</v>
      </c>
      <c r="F1658">
        <v>54.552356000000003</v>
      </c>
      <c r="G1658" s="5">
        <v>3</v>
      </c>
      <c r="H1658">
        <v>62.195884000000007</v>
      </c>
      <c r="I1658" s="4">
        <v>4</v>
      </c>
      <c r="P1658">
        <v>3</v>
      </c>
      <c r="Q1658" t="str">
        <f>CONCATENATE(C1658,E1658,G1658,I1658)</f>
        <v>134</v>
      </c>
    </row>
    <row r="1659" spans="1:17" x14ac:dyDescent="0.25">
      <c r="A1659">
        <v>1682</v>
      </c>
      <c r="B1659">
        <v>71.956527000000008</v>
      </c>
      <c r="C1659" s="2">
        <v>1</v>
      </c>
      <c r="F1659">
        <v>54.552356000000003</v>
      </c>
      <c r="G1659" s="5">
        <v>3</v>
      </c>
      <c r="H1659">
        <v>62.293029000000004</v>
      </c>
      <c r="I1659" s="4">
        <v>4</v>
      </c>
      <c r="P1659">
        <v>3</v>
      </c>
      <c r="Q1659" t="str">
        <f>CONCATENATE(C1659,E1659,G1659,I1659)</f>
        <v>134</v>
      </c>
    </row>
    <row r="1660" spans="1:17" x14ac:dyDescent="0.25">
      <c r="A1660">
        <v>1683</v>
      </c>
      <c r="B1660">
        <v>71.956527000000008</v>
      </c>
      <c r="C1660" s="2">
        <v>1</v>
      </c>
      <c r="F1660">
        <v>54.552356000000003</v>
      </c>
      <c r="G1660" s="5">
        <v>3</v>
      </c>
      <c r="H1660">
        <v>62.293029000000004</v>
      </c>
      <c r="I1660" s="4">
        <v>4</v>
      </c>
      <c r="P1660">
        <v>3</v>
      </c>
      <c r="Q1660" t="str">
        <f>CONCATENATE(C1660,E1660,G1660,I1660)</f>
        <v>134</v>
      </c>
    </row>
    <row r="1661" spans="1:17" x14ac:dyDescent="0.25">
      <c r="A1661">
        <v>1684</v>
      </c>
      <c r="B1661">
        <v>71.956527000000008</v>
      </c>
      <c r="C1661" s="2">
        <v>1</v>
      </c>
      <c r="F1661">
        <v>54.530452000000004</v>
      </c>
      <c r="G1661" s="5">
        <v>3</v>
      </c>
      <c r="H1661">
        <v>62.293029000000004</v>
      </c>
      <c r="I1661" s="4">
        <v>4</v>
      </c>
      <c r="P1661">
        <v>3</v>
      </c>
      <c r="Q1661" t="str">
        <f>CONCATENATE(C1661,E1661,G1661,I1661)</f>
        <v>134</v>
      </c>
    </row>
    <row r="1662" spans="1:17" x14ac:dyDescent="0.25">
      <c r="A1662">
        <v>1685</v>
      </c>
      <c r="B1662">
        <v>71.956527000000008</v>
      </c>
      <c r="C1662" s="2">
        <v>1</v>
      </c>
      <c r="F1662">
        <v>54.530452000000004</v>
      </c>
      <c r="G1662" s="5">
        <v>3</v>
      </c>
      <c r="H1662">
        <v>62.293029000000004</v>
      </c>
      <c r="I1662" s="4">
        <v>4</v>
      </c>
      <c r="P1662">
        <v>3</v>
      </c>
      <c r="Q1662" t="str">
        <f>CONCATENATE(C1662,E1662,G1662,I1662)</f>
        <v>134</v>
      </c>
    </row>
    <row r="1663" spans="1:17" x14ac:dyDescent="0.25">
      <c r="A1663">
        <v>1686</v>
      </c>
      <c r="B1663">
        <v>71.956527000000008</v>
      </c>
      <c r="C1663" s="2">
        <v>1</v>
      </c>
      <c r="H1663">
        <v>62.293029000000004</v>
      </c>
      <c r="I1663" s="4">
        <v>4</v>
      </c>
      <c r="P1663">
        <v>2</v>
      </c>
      <c r="Q1663" t="str">
        <f>CONCATENATE(C1663,E1663,G1663,I1663)</f>
        <v>14</v>
      </c>
    </row>
    <row r="1664" spans="1:17" x14ac:dyDescent="0.25">
      <c r="A1664">
        <v>1687</v>
      </c>
      <c r="B1664">
        <v>71.956527000000008</v>
      </c>
      <c r="C1664" s="2">
        <v>1</v>
      </c>
      <c r="H1664">
        <v>62.293029000000004</v>
      </c>
      <c r="I1664" s="4">
        <v>4</v>
      </c>
      <c r="P1664">
        <v>2</v>
      </c>
      <c r="Q1664" t="str">
        <f>CONCATENATE(C1664,E1664,G1664,I1664)</f>
        <v>14</v>
      </c>
    </row>
    <row r="1665" spans="1:17" x14ac:dyDescent="0.25">
      <c r="A1665">
        <v>1688</v>
      </c>
      <c r="B1665">
        <v>71.956527000000008</v>
      </c>
      <c r="C1665" s="2">
        <v>1</v>
      </c>
      <c r="H1665">
        <v>62.293029000000004</v>
      </c>
      <c r="I1665" s="4">
        <v>4</v>
      </c>
      <c r="P1665">
        <v>2</v>
      </c>
      <c r="Q1665" t="str">
        <f>CONCATENATE(C1665,E1665,G1665,I1665)</f>
        <v>14</v>
      </c>
    </row>
    <row r="1666" spans="1:17" x14ac:dyDescent="0.25">
      <c r="A1666">
        <v>1689</v>
      </c>
      <c r="B1666">
        <v>71.956527000000008</v>
      </c>
      <c r="C1666" s="2">
        <v>1</v>
      </c>
      <c r="D1666">
        <v>76.95596900000001</v>
      </c>
      <c r="E1666" s="3">
        <v>2</v>
      </c>
      <c r="H1666">
        <v>62.293029000000004</v>
      </c>
      <c r="I1666" s="4">
        <v>4</v>
      </c>
      <c r="P1666">
        <v>3</v>
      </c>
      <c r="Q1666" t="str">
        <f>CONCATENATE(C1666,E1666,G1666,I1666)</f>
        <v>124</v>
      </c>
    </row>
    <row r="1667" spans="1:17" x14ac:dyDescent="0.25">
      <c r="A1667">
        <v>1690</v>
      </c>
      <c r="B1667">
        <v>71.956527000000008</v>
      </c>
      <c r="C1667" s="2">
        <v>1</v>
      </c>
      <c r="D1667">
        <v>77.095154000000008</v>
      </c>
      <c r="E1667" s="3">
        <v>2</v>
      </c>
      <c r="H1667">
        <v>62.293029000000004</v>
      </c>
      <c r="I1667" s="4">
        <v>4</v>
      </c>
      <c r="P1667">
        <v>3</v>
      </c>
      <c r="Q1667" t="str">
        <f>CONCATENATE(C1667,E1667,G1667,I1667)</f>
        <v>124</v>
      </c>
    </row>
    <row r="1668" spans="1:17" x14ac:dyDescent="0.25">
      <c r="A1668">
        <v>1691</v>
      </c>
      <c r="B1668">
        <v>71.956527000000008</v>
      </c>
      <c r="C1668" s="2">
        <v>1</v>
      </c>
      <c r="D1668">
        <v>77.095154000000008</v>
      </c>
      <c r="E1668" s="3">
        <v>2</v>
      </c>
      <c r="H1668">
        <v>62.293029000000004</v>
      </c>
      <c r="I1668" s="4">
        <v>4</v>
      </c>
      <c r="P1668">
        <v>3</v>
      </c>
      <c r="Q1668" t="str">
        <f>CONCATENATE(C1668,E1668,G1668,I1668)</f>
        <v>124</v>
      </c>
    </row>
    <row r="1669" spans="1:17" x14ac:dyDescent="0.25">
      <c r="A1669">
        <v>1692</v>
      </c>
      <c r="B1669">
        <v>71.956527000000008</v>
      </c>
      <c r="C1669" s="2">
        <v>1</v>
      </c>
      <c r="D1669">
        <v>77.095154000000008</v>
      </c>
      <c r="E1669" s="3">
        <v>2</v>
      </c>
      <c r="H1669">
        <v>62.293029000000004</v>
      </c>
      <c r="I1669" s="4">
        <v>4</v>
      </c>
      <c r="P1669">
        <v>3</v>
      </c>
      <c r="Q1669" t="str">
        <f>CONCATENATE(C1669,E1669,G1669,I1669)</f>
        <v>124</v>
      </c>
    </row>
    <row r="1670" spans="1:17" x14ac:dyDescent="0.25">
      <c r="A1670">
        <v>1693</v>
      </c>
      <c r="D1670">
        <v>77.095154000000008</v>
      </c>
      <c r="E1670" s="3">
        <v>2</v>
      </c>
      <c r="H1670">
        <v>62.293029000000004</v>
      </c>
      <c r="I1670" s="4">
        <v>4</v>
      </c>
      <c r="P1670">
        <v>2</v>
      </c>
      <c r="Q1670" t="str">
        <f>CONCATENATE(C1670,E1670,G1670,I1670)</f>
        <v>24</v>
      </c>
    </row>
    <row r="1671" spans="1:17" x14ac:dyDescent="0.25">
      <c r="A1671">
        <v>1694</v>
      </c>
      <c r="D1671">
        <v>77.095154000000008</v>
      </c>
      <c r="E1671" s="3">
        <v>2</v>
      </c>
      <c r="H1671">
        <v>62.293029000000004</v>
      </c>
      <c r="I1671" s="4">
        <v>4</v>
      </c>
      <c r="P1671">
        <v>2</v>
      </c>
      <c r="Q1671" t="str">
        <f>CONCATENATE(C1671,E1671,G1671,I1671)</f>
        <v>24</v>
      </c>
    </row>
    <row r="1672" spans="1:17" x14ac:dyDescent="0.25">
      <c r="A1672">
        <v>1695</v>
      </c>
      <c r="D1672">
        <v>77.095154000000008</v>
      </c>
      <c r="E1672" s="3">
        <v>2</v>
      </c>
      <c r="H1672">
        <v>62.293029000000004</v>
      </c>
      <c r="I1672" s="4">
        <v>4</v>
      </c>
      <c r="P1672">
        <v>2</v>
      </c>
      <c r="Q1672" t="str">
        <f>CONCATENATE(C1672,E1672,G1672,I1672)</f>
        <v>24</v>
      </c>
    </row>
    <row r="1673" spans="1:17" x14ac:dyDescent="0.25">
      <c r="A1673">
        <v>1696</v>
      </c>
      <c r="D1673">
        <v>77.095154000000008</v>
      </c>
      <c r="E1673" s="3">
        <v>2</v>
      </c>
      <c r="H1673">
        <v>62.293029000000004</v>
      </c>
      <c r="I1673" s="4">
        <v>4</v>
      </c>
      <c r="P1673">
        <v>2</v>
      </c>
      <c r="Q1673" t="str">
        <f>CONCATENATE(C1673,E1673,G1673,I1673)</f>
        <v>24</v>
      </c>
    </row>
    <row r="1674" spans="1:17" x14ac:dyDescent="0.25">
      <c r="A1674">
        <v>1697</v>
      </c>
      <c r="D1674">
        <v>77.095154000000008</v>
      </c>
      <c r="E1674" s="3">
        <v>2</v>
      </c>
      <c r="H1674">
        <v>62.293029000000004</v>
      </c>
      <c r="I1674" s="4">
        <v>4</v>
      </c>
      <c r="P1674">
        <v>2</v>
      </c>
      <c r="Q1674" t="str">
        <f>CONCATENATE(C1674,E1674,G1674,I1674)</f>
        <v>24</v>
      </c>
    </row>
    <row r="1675" spans="1:17" x14ac:dyDescent="0.25">
      <c r="A1675">
        <v>1698</v>
      </c>
      <c r="D1675">
        <v>77.095154000000008</v>
      </c>
      <c r="E1675" s="3">
        <v>2</v>
      </c>
      <c r="H1675">
        <v>62.293029000000004</v>
      </c>
      <c r="I1675" s="4">
        <v>4</v>
      </c>
      <c r="P1675">
        <v>2</v>
      </c>
      <c r="Q1675" t="str">
        <f>CONCATENATE(C1675,E1675,G1675,I1675)</f>
        <v>24</v>
      </c>
    </row>
    <row r="1676" spans="1:17" x14ac:dyDescent="0.25">
      <c r="A1676">
        <v>1699</v>
      </c>
      <c r="D1676">
        <v>77.095154000000008</v>
      </c>
      <c r="E1676" s="3">
        <v>2</v>
      </c>
      <c r="H1676">
        <v>62.195884000000007</v>
      </c>
      <c r="I1676" s="4">
        <v>4</v>
      </c>
      <c r="P1676">
        <v>2</v>
      </c>
      <c r="Q1676" t="str">
        <f>CONCATENATE(C1676,E1676,G1676,I1676)</f>
        <v>24</v>
      </c>
    </row>
    <row r="1677" spans="1:17" x14ac:dyDescent="0.25">
      <c r="A1677">
        <v>1700</v>
      </c>
      <c r="D1677">
        <v>77.095154000000008</v>
      </c>
      <c r="E1677" s="3">
        <v>2</v>
      </c>
      <c r="H1677">
        <v>62.195884000000007</v>
      </c>
      <c r="I1677" s="4">
        <v>4</v>
      </c>
      <c r="P1677">
        <v>2</v>
      </c>
      <c r="Q1677" t="str">
        <f>CONCATENATE(C1677,E1677,G1677,I1677)</f>
        <v>24</v>
      </c>
    </row>
    <row r="1678" spans="1:17" x14ac:dyDescent="0.25">
      <c r="A1678">
        <v>1701</v>
      </c>
      <c r="D1678">
        <v>77.095154000000008</v>
      </c>
      <c r="E1678" s="3">
        <v>2</v>
      </c>
      <c r="F1678">
        <v>72.694116000000008</v>
      </c>
      <c r="G1678" s="5">
        <v>3</v>
      </c>
      <c r="P1678">
        <v>2</v>
      </c>
      <c r="Q1678" t="str">
        <f>CONCATENATE(C1678,E1678,G1678,I1678)</f>
        <v>23</v>
      </c>
    </row>
    <row r="1679" spans="1:17" x14ac:dyDescent="0.25">
      <c r="A1679">
        <v>1702</v>
      </c>
      <c r="B1679">
        <v>82.759612000000004</v>
      </c>
      <c r="C1679" s="2">
        <v>1</v>
      </c>
      <c r="D1679">
        <v>77.095154000000008</v>
      </c>
      <c r="E1679" s="3">
        <v>2</v>
      </c>
      <c r="F1679">
        <v>72.788505000000001</v>
      </c>
      <c r="G1679" s="5">
        <v>3</v>
      </c>
      <c r="P1679">
        <v>3</v>
      </c>
      <c r="Q1679" t="str">
        <f>CONCATENATE(C1679,E1679,G1679,I1679)</f>
        <v>123</v>
      </c>
    </row>
    <row r="1680" spans="1:17" x14ac:dyDescent="0.25">
      <c r="A1680">
        <v>1703</v>
      </c>
      <c r="B1680">
        <v>82.772086999999999</v>
      </c>
      <c r="C1680" s="2">
        <v>1</v>
      </c>
      <c r="D1680">
        <v>77.095154000000008</v>
      </c>
      <c r="E1680" s="3">
        <v>2</v>
      </c>
      <c r="F1680">
        <v>72.788505000000001</v>
      </c>
      <c r="G1680" s="5">
        <v>3</v>
      </c>
      <c r="P1680">
        <v>3</v>
      </c>
      <c r="Q1680" t="str">
        <f>CONCATENATE(C1680,E1680,G1680,I1680)</f>
        <v>123</v>
      </c>
    </row>
    <row r="1681" spans="1:17" x14ac:dyDescent="0.25">
      <c r="A1681">
        <v>1704</v>
      </c>
      <c r="B1681">
        <v>82.772086999999999</v>
      </c>
      <c r="C1681" s="2">
        <v>1</v>
      </c>
      <c r="D1681">
        <v>77.095154000000008</v>
      </c>
      <c r="E1681" s="3">
        <v>2</v>
      </c>
      <c r="F1681">
        <v>72.788505000000001</v>
      </c>
      <c r="G1681" s="5">
        <v>3</v>
      </c>
      <c r="P1681">
        <v>3</v>
      </c>
      <c r="Q1681" t="str">
        <f>CONCATENATE(C1681,E1681,G1681,I1681)</f>
        <v>123</v>
      </c>
    </row>
    <row r="1682" spans="1:17" x14ac:dyDescent="0.25">
      <c r="A1682">
        <v>1705</v>
      </c>
      <c r="B1682">
        <v>82.772086999999999</v>
      </c>
      <c r="C1682" s="2">
        <v>1</v>
      </c>
      <c r="D1682">
        <v>76.95596900000001</v>
      </c>
      <c r="E1682" s="3">
        <v>2</v>
      </c>
      <c r="F1682">
        <v>72.788505000000001</v>
      </c>
      <c r="G1682" s="5">
        <v>3</v>
      </c>
      <c r="P1682">
        <v>3</v>
      </c>
      <c r="Q1682" t="str">
        <f>CONCATENATE(C1682,E1682,G1682,I1682)</f>
        <v>123</v>
      </c>
    </row>
    <row r="1683" spans="1:17" x14ac:dyDescent="0.25">
      <c r="A1683">
        <v>1706</v>
      </c>
      <c r="B1683">
        <v>82.772086999999999</v>
      </c>
      <c r="C1683" s="2">
        <v>1</v>
      </c>
      <c r="F1683">
        <v>72.788505000000001</v>
      </c>
      <c r="G1683" s="5">
        <v>3</v>
      </c>
      <c r="P1683">
        <v>2</v>
      </c>
      <c r="Q1683" t="str">
        <f>CONCATENATE(C1683,E1683,G1683,I1683)</f>
        <v>13</v>
      </c>
    </row>
    <row r="1684" spans="1:17" x14ac:dyDescent="0.25">
      <c r="A1684">
        <v>1707</v>
      </c>
      <c r="B1684">
        <v>82.772086999999999</v>
      </c>
      <c r="C1684" s="2">
        <v>1</v>
      </c>
      <c r="F1684">
        <v>72.788505000000001</v>
      </c>
      <c r="G1684" s="5">
        <v>3</v>
      </c>
      <c r="P1684">
        <v>2</v>
      </c>
      <c r="Q1684" t="str">
        <f>CONCATENATE(C1684,E1684,G1684,I1684)</f>
        <v>13</v>
      </c>
    </row>
    <row r="1685" spans="1:17" x14ac:dyDescent="0.25">
      <c r="A1685">
        <v>1708</v>
      </c>
      <c r="B1685">
        <v>82.772086999999999</v>
      </c>
      <c r="C1685" s="2">
        <v>1</v>
      </c>
      <c r="F1685">
        <v>72.788505000000001</v>
      </c>
      <c r="G1685" s="5">
        <v>3</v>
      </c>
      <c r="P1685">
        <v>2</v>
      </c>
      <c r="Q1685" t="str">
        <f>CONCATENATE(C1685,E1685,G1685,I1685)</f>
        <v>13</v>
      </c>
    </row>
    <row r="1686" spans="1:17" x14ac:dyDescent="0.25">
      <c r="A1686">
        <v>1709</v>
      </c>
      <c r="B1686">
        <v>82.772086999999999</v>
      </c>
      <c r="C1686" s="2">
        <v>1</v>
      </c>
      <c r="F1686">
        <v>72.788505000000001</v>
      </c>
      <c r="G1686" s="5">
        <v>3</v>
      </c>
      <c r="P1686">
        <v>2</v>
      </c>
      <c r="Q1686" t="str">
        <f>CONCATENATE(C1686,E1686,G1686,I1686)</f>
        <v>13</v>
      </c>
    </row>
    <row r="1687" spans="1:17" x14ac:dyDescent="0.25">
      <c r="A1687">
        <v>1710</v>
      </c>
      <c r="B1687">
        <v>82.772086999999999</v>
      </c>
      <c r="C1687" s="2">
        <v>1</v>
      </c>
      <c r="F1687">
        <v>72.788505000000001</v>
      </c>
      <c r="G1687" s="5">
        <v>3</v>
      </c>
      <c r="P1687">
        <v>2</v>
      </c>
      <c r="Q1687" t="str">
        <f>CONCATENATE(C1687,E1687,G1687,I1687)</f>
        <v>13</v>
      </c>
    </row>
    <row r="1688" spans="1:17" x14ac:dyDescent="0.25">
      <c r="A1688">
        <v>1711</v>
      </c>
      <c r="B1688">
        <v>82.772086999999999</v>
      </c>
      <c r="C1688" s="2">
        <v>1</v>
      </c>
      <c r="F1688">
        <v>72.788505000000001</v>
      </c>
      <c r="G1688" s="5">
        <v>3</v>
      </c>
      <c r="P1688">
        <v>2</v>
      </c>
      <c r="Q1688" t="str">
        <f>CONCATENATE(C1688,E1688,G1688,I1688)</f>
        <v>13</v>
      </c>
    </row>
    <row r="1689" spans="1:17" x14ac:dyDescent="0.25">
      <c r="A1689">
        <v>1712</v>
      </c>
      <c r="B1689">
        <v>82.772086999999999</v>
      </c>
      <c r="C1689" s="2">
        <v>1</v>
      </c>
      <c r="F1689">
        <v>72.788505000000001</v>
      </c>
      <c r="G1689" s="5">
        <v>3</v>
      </c>
      <c r="P1689">
        <v>2</v>
      </c>
      <c r="Q1689" t="str">
        <f>CONCATENATE(C1689,E1689,G1689,I1689)</f>
        <v>13</v>
      </c>
    </row>
    <row r="1690" spans="1:17" x14ac:dyDescent="0.25">
      <c r="A1690">
        <v>1713</v>
      </c>
      <c r="B1690">
        <v>82.772086999999999</v>
      </c>
      <c r="C1690" s="2">
        <v>1</v>
      </c>
      <c r="F1690">
        <v>72.788505000000001</v>
      </c>
      <c r="G1690" s="5">
        <v>3</v>
      </c>
      <c r="P1690">
        <v>2</v>
      </c>
      <c r="Q1690" t="str">
        <f>CONCATENATE(C1690,E1690,G1690,I1690)</f>
        <v>13</v>
      </c>
    </row>
    <row r="1691" spans="1:17" x14ac:dyDescent="0.25">
      <c r="A1691">
        <v>1714</v>
      </c>
      <c r="B1691">
        <v>82.772086999999999</v>
      </c>
      <c r="C1691" s="2">
        <v>1</v>
      </c>
      <c r="F1691">
        <v>72.788505000000001</v>
      </c>
      <c r="G1691" s="5">
        <v>3</v>
      </c>
      <c r="P1691">
        <v>2</v>
      </c>
      <c r="Q1691" t="str">
        <f>CONCATENATE(C1691,E1691,G1691,I1691)</f>
        <v>13</v>
      </c>
    </row>
    <row r="1692" spans="1:17" x14ac:dyDescent="0.25">
      <c r="A1692">
        <v>1715</v>
      </c>
      <c r="B1692">
        <v>82.772086999999999</v>
      </c>
      <c r="C1692" s="2">
        <v>1</v>
      </c>
      <c r="F1692">
        <v>72.788505000000001</v>
      </c>
      <c r="G1692" s="5">
        <v>3</v>
      </c>
      <c r="P1692">
        <v>2</v>
      </c>
      <c r="Q1692" t="str">
        <f>CONCATENATE(C1692,E1692,G1692,I1692)</f>
        <v>13</v>
      </c>
    </row>
    <row r="1693" spans="1:17" x14ac:dyDescent="0.25">
      <c r="A1693">
        <v>1716</v>
      </c>
      <c r="B1693">
        <v>82.772086999999999</v>
      </c>
      <c r="C1693" s="2">
        <v>1</v>
      </c>
      <c r="F1693">
        <v>72.788505000000001</v>
      </c>
      <c r="G1693" s="5">
        <v>3</v>
      </c>
      <c r="P1693">
        <v>2</v>
      </c>
      <c r="Q1693" t="str">
        <f>CONCATENATE(C1693,E1693,G1693,I1693)</f>
        <v>13</v>
      </c>
    </row>
    <row r="1694" spans="1:17" x14ac:dyDescent="0.25">
      <c r="A1694">
        <v>1717</v>
      </c>
      <c r="B1694">
        <v>82.772086999999999</v>
      </c>
      <c r="C1694" s="2">
        <v>1</v>
      </c>
      <c r="F1694">
        <v>72.788505000000001</v>
      </c>
      <c r="G1694" s="5">
        <v>3</v>
      </c>
      <c r="P1694">
        <v>2</v>
      </c>
      <c r="Q1694" t="str">
        <f>CONCATENATE(C1694,E1694,G1694,I1694)</f>
        <v>13</v>
      </c>
    </row>
    <row r="1695" spans="1:17" x14ac:dyDescent="0.25">
      <c r="A1695">
        <v>1718</v>
      </c>
      <c r="B1695">
        <v>82.772086999999999</v>
      </c>
      <c r="C1695" s="2">
        <v>1</v>
      </c>
      <c r="F1695">
        <v>72.694116000000008</v>
      </c>
      <c r="G1695" s="5">
        <v>3</v>
      </c>
      <c r="P1695">
        <v>2</v>
      </c>
      <c r="Q1695" t="str">
        <f>CONCATENATE(C1695,E1695,G1695,I1695)</f>
        <v>13</v>
      </c>
    </row>
    <row r="1696" spans="1:17" x14ac:dyDescent="0.25">
      <c r="A1696">
        <v>1719</v>
      </c>
      <c r="B1696">
        <v>82.759612000000004</v>
      </c>
      <c r="C1696" s="2">
        <v>1</v>
      </c>
      <c r="D1696">
        <v>90.493057000000007</v>
      </c>
      <c r="E1696" s="3">
        <v>2</v>
      </c>
      <c r="F1696">
        <v>72.694116000000008</v>
      </c>
      <c r="G1696" s="5">
        <v>3</v>
      </c>
      <c r="H1696">
        <v>78.684264000000013</v>
      </c>
      <c r="I1696" s="4">
        <v>4</v>
      </c>
      <c r="P1696">
        <v>4</v>
      </c>
      <c r="Q1696" t="str">
        <f>CONCATENATE(C1696,E1696,G1696,I1696)</f>
        <v>1234</v>
      </c>
    </row>
    <row r="1697" spans="1:17" x14ac:dyDescent="0.25">
      <c r="A1697">
        <v>1720</v>
      </c>
      <c r="D1697">
        <v>90.602344000000002</v>
      </c>
      <c r="E1697" s="3">
        <v>2</v>
      </c>
      <c r="H1697">
        <v>78.856983</v>
      </c>
      <c r="I1697" s="4">
        <v>4</v>
      </c>
      <c r="P1697">
        <v>2</v>
      </c>
      <c r="Q1697" t="str">
        <f>CONCATENATE(C1697,E1697,G1697,I1697)</f>
        <v>24</v>
      </c>
    </row>
    <row r="1698" spans="1:17" x14ac:dyDescent="0.25">
      <c r="A1698">
        <v>1721</v>
      </c>
      <c r="D1698">
        <v>90.553408000000005</v>
      </c>
      <c r="E1698" s="3">
        <v>2</v>
      </c>
      <c r="H1698">
        <v>78.856983</v>
      </c>
      <c r="I1698" s="4">
        <v>4</v>
      </c>
      <c r="P1698">
        <v>2</v>
      </c>
      <c r="Q1698" t="str">
        <f>CONCATENATE(C1698,E1698,G1698,I1698)</f>
        <v>24</v>
      </c>
    </row>
    <row r="1699" spans="1:17" x14ac:dyDescent="0.25">
      <c r="A1699">
        <v>1722</v>
      </c>
      <c r="D1699">
        <v>90.553408000000005</v>
      </c>
      <c r="E1699" s="3">
        <v>2</v>
      </c>
      <c r="H1699">
        <v>78.856983</v>
      </c>
      <c r="I1699" s="4">
        <v>4</v>
      </c>
      <c r="P1699">
        <v>2</v>
      </c>
      <c r="Q1699" t="str">
        <f>CONCATENATE(C1699,E1699,G1699,I1699)</f>
        <v>24</v>
      </c>
    </row>
    <row r="1700" spans="1:17" x14ac:dyDescent="0.25">
      <c r="A1700">
        <v>1723</v>
      </c>
      <c r="D1700">
        <v>90.553408000000005</v>
      </c>
      <c r="E1700" s="3">
        <v>2</v>
      </c>
      <c r="H1700">
        <v>78.856983</v>
      </c>
      <c r="I1700" s="4">
        <v>4</v>
      </c>
      <c r="P1700">
        <v>2</v>
      </c>
      <c r="Q1700" t="str">
        <f>CONCATENATE(C1700,E1700,G1700,I1700)</f>
        <v>24</v>
      </c>
    </row>
    <row r="1701" spans="1:17" x14ac:dyDescent="0.25">
      <c r="A1701">
        <v>1724</v>
      </c>
      <c r="D1701">
        <v>90.553408000000005</v>
      </c>
      <c r="E1701" s="3">
        <v>2</v>
      </c>
      <c r="H1701">
        <v>78.856983</v>
      </c>
      <c r="I1701" s="4">
        <v>4</v>
      </c>
      <c r="P1701">
        <v>2</v>
      </c>
      <c r="Q1701" t="str">
        <f>CONCATENATE(C1701,E1701,G1701,I1701)</f>
        <v>24</v>
      </c>
    </row>
    <row r="1702" spans="1:17" x14ac:dyDescent="0.25">
      <c r="A1702">
        <v>1725</v>
      </c>
      <c r="D1702">
        <v>90.553408000000005</v>
      </c>
      <c r="E1702" s="3">
        <v>2</v>
      </c>
      <c r="H1702">
        <v>78.856983</v>
      </c>
      <c r="I1702" s="4">
        <v>4</v>
      </c>
      <c r="P1702">
        <v>2</v>
      </c>
      <c r="Q1702" t="str">
        <f>CONCATENATE(C1702,E1702,G1702,I1702)</f>
        <v>24</v>
      </c>
    </row>
    <row r="1703" spans="1:17" x14ac:dyDescent="0.25">
      <c r="A1703">
        <v>1726</v>
      </c>
      <c r="D1703">
        <v>90.553408000000005</v>
      </c>
      <c r="E1703" s="3">
        <v>2</v>
      </c>
      <c r="H1703">
        <v>78.856983</v>
      </c>
      <c r="I1703" s="4">
        <v>4</v>
      </c>
      <c r="P1703">
        <v>2</v>
      </c>
      <c r="Q1703" t="str">
        <f>CONCATENATE(C1703,E1703,G1703,I1703)</f>
        <v>24</v>
      </c>
    </row>
    <row r="1704" spans="1:17" x14ac:dyDescent="0.25">
      <c r="A1704">
        <v>1727</v>
      </c>
      <c r="D1704">
        <v>90.553408000000005</v>
      </c>
      <c r="E1704" s="3">
        <v>2</v>
      </c>
      <c r="H1704">
        <v>78.856983</v>
      </c>
      <c r="I1704" s="4">
        <v>4</v>
      </c>
      <c r="P1704">
        <v>2</v>
      </c>
      <c r="Q1704" t="str">
        <f>CONCATENATE(C1704,E1704,G1704,I1704)</f>
        <v>24</v>
      </c>
    </row>
    <row r="1705" spans="1:17" x14ac:dyDescent="0.25">
      <c r="A1705">
        <v>1728</v>
      </c>
      <c r="D1705">
        <v>90.553408000000005</v>
      </c>
      <c r="E1705" s="3">
        <v>2</v>
      </c>
      <c r="H1705">
        <v>78.856983</v>
      </c>
      <c r="I1705" s="4">
        <v>4</v>
      </c>
      <c r="P1705">
        <v>2</v>
      </c>
      <c r="Q1705" t="str">
        <f>CONCATENATE(C1705,E1705,G1705,I1705)</f>
        <v>24</v>
      </c>
    </row>
    <row r="1706" spans="1:17" x14ac:dyDescent="0.25">
      <c r="A1706">
        <v>1729</v>
      </c>
      <c r="D1706">
        <v>90.553408000000005</v>
      </c>
      <c r="E1706" s="3">
        <v>2</v>
      </c>
      <c r="H1706">
        <v>78.856983</v>
      </c>
      <c r="I1706" s="4">
        <v>4</v>
      </c>
      <c r="P1706">
        <v>2</v>
      </c>
      <c r="Q1706" t="str">
        <f>CONCATENATE(C1706,E1706,G1706,I1706)</f>
        <v>24</v>
      </c>
    </row>
    <row r="1707" spans="1:17" x14ac:dyDescent="0.25">
      <c r="A1707">
        <v>1730</v>
      </c>
      <c r="D1707">
        <v>90.553408000000005</v>
      </c>
      <c r="E1707" s="3">
        <v>2</v>
      </c>
      <c r="H1707">
        <v>78.856983</v>
      </c>
      <c r="I1707" s="4">
        <v>4</v>
      </c>
      <c r="P1707">
        <v>2</v>
      </c>
      <c r="Q1707" t="str">
        <f>CONCATENATE(C1707,E1707,G1707,I1707)</f>
        <v>24</v>
      </c>
    </row>
    <row r="1708" spans="1:17" x14ac:dyDescent="0.25">
      <c r="A1708">
        <v>1731</v>
      </c>
      <c r="D1708">
        <v>90.553408000000005</v>
      </c>
      <c r="E1708" s="3">
        <v>2</v>
      </c>
      <c r="H1708">
        <v>78.856983</v>
      </c>
      <c r="I1708" s="4">
        <v>4</v>
      </c>
      <c r="P1708">
        <v>2</v>
      </c>
      <c r="Q1708" t="str">
        <f>CONCATENATE(C1708,E1708,G1708,I1708)</f>
        <v>24</v>
      </c>
    </row>
    <row r="1709" spans="1:17" x14ac:dyDescent="0.25">
      <c r="A1709">
        <v>1732</v>
      </c>
      <c r="D1709">
        <v>90.553408000000005</v>
      </c>
      <c r="E1709" s="3">
        <v>2</v>
      </c>
      <c r="F1709">
        <v>85.453969999999998</v>
      </c>
      <c r="G1709" s="5">
        <v>3</v>
      </c>
      <c r="H1709">
        <v>78.856983</v>
      </c>
      <c r="I1709" s="4">
        <v>4</v>
      </c>
      <c r="P1709">
        <v>3</v>
      </c>
      <c r="Q1709" t="str">
        <f>CONCATENATE(C1709,E1709,G1709,I1709)</f>
        <v>234</v>
      </c>
    </row>
    <row r="1710" spans="1:17" x14ac:dyDescent="0.25">
      <c r="A1710">
        <v>1733</v>
      </c>
      <c r="B1710">
        <v>97.693499000000003</v>
      </c>
      <c r="C1710" s="2">
        <v>1</v>
      </c>
      <c r="D1710">
        <v>90.553408000000005</v>
      </c>
      <c r="E1710" s="3">
        <v>2</v>
      </c>
      <c r="F1710">
        <v>85.512705000000011</v>
      </c>
      <c r="G1710" s="5">
        <v>3</v>
      </c>
      <c r="H1710">
        <v>78.856983</v>
      </c>
      <c r="I1710" s="4">
        <v>4</v>
      </c>
      <c r="P1710">
        <v>4</v>
      </c>
      <c r="Q1710" t="str">
        <f>CONCATENATE(C1710,E1710,G1710,I1710)</f>
        <v>1234</v>
      </c>
    </row>
    <row r="1711" spans="1:17" x14ac:dyDescent="0.25">
      <c r="A1711">
        <v>1734</v>
      </c>
      <c r="B1711">
        <v>97.747484000000014</v>
      </c>
      <c r="C1711" s="2">
        <v>1</v>
      </c>
      <c r="D1711">
        <v>90.553408000000005</v>
      </c>
      <c r="E1711" s="3">
        <v>2</v>
      </c>
      <c r="F1711">
        <v>85.512705000000011</v>
      </c>
      <c r="G1711" s="5">
        <v>3</v>
      </c>
      <c r="H1711">
        <v>78.856983</v>
      </c>
      <c r="I1711" s="4">
        <v>4</v>
      </c>
      <c r="P1711">
        <v>4</v>
      </c>
      <c r="Q1711" t="str">
        <f>CONCATENATE(C1711,E1711,G1711,I1711)</f>
        <v>1234</v>
      </c>
    </row>
    <row r="1712" spans="1:17" x14ac:dyDescent="0.25">
      <c r="A1712">
        <v>1735</v>
      </c>
      <c r="B1712">
        <v>97.747484000000014</v>
      </c>
      <c r="C1712" s="2">
        <v>1</v>
      </c>
      <c r="D1712">
        <v>90.553408000000005</v>
      </c>
      <c r="E1712" s="3">
        <v>2</v>
      </c>
      <c r="F1712">
        <v>85.512705000000011</v>
      </c>
      <c r="G1712" s="5">
        <v>3</v>
      </c>
      <c r="H1712">
        <v>78.856983</v>
      </c>
      <c r="I1712" s="4">
        <v>4</v>
      </c>
      <c r="P1712">
        <v>4</v>
      </c>
      <c r="Q1712" t="str">
        <f>CONCATENATE(C1712,E1712,G1712,I1712)</f>
        <v>1234</v>
      </c>
    </row>
    <row r="1713" spans="1:17" x14ac:dyDescent="0.25">
      <c r="A1713">
        <v>1736</v>
      </c>
      <c r="B1713">
        <v>97.747484000000014</v>
      </c>
      <c r="C1713" s="2">
        <v>1</v>
      </c>
      <c r="D1713">
        <v>90.493057000000007</v>
      </c>
      <c r="E1713" s="3">
        <v>2</v>
      </c>
      <c r="F1713">
        <v>85.512705000000011</v>
      </c>
      <c r="G1713" s="5">
        <v>3</v>
      </c>
      <c r="H1713">
        <v>78.684264000000013</v>
      </c>
      <c r="I1713" s="4">
        <v>4</v>
      </c>
      <c r="P1713">
        <v>4</v>
      </c>
      <c r="Q1713" t="str">
        <f>CONCATENATE(C1713,E1713,G1713,I1713)</f>
        <v>1234</v>
      </c>
    </row>
    <row r="1714" spans="1:17" x14ac:dyDescent="0.25">
      <c r="A1714">
        <v>1737</v>
      </c>
      <c r="B1714">
        <v>97.747484000000014</v>
      </c>
      <c r="C1714" s="2">
        <v>1</v>
      </c>
      <c r="F1714">
        <v>85.512705000000011</v>
      </c>
      <c r="G1714" s="5">
        <v>3</v>
      </c>
      <c r="P1714">
        <v>2</v>
      </c>
      <c r="Q1714" t="str">
        <f>CONCATENATE(C1714,E1714,G1714,I1714)</f>
        <v>13</v>
      </c>
    </row>
    <row r="1715" spans="1:17" x14ac:dyDescent="0.25">
      <c r="A1715">
        <v>1738</v>
      </c>
      <c r="B1715">
        <v>97.747484000000014</v>
      </c>
      <c r="C1715" s="2">
        <v>1</v>
      </c>
      <c r="F1715">
        <v>85.512705000000011</v>
      </c>
      <c r="G1715" s="5">
        <v>3</v>
      </c>
      <c r="P1715">
        <v>2</v>
      </c>
      <c r="Q1715" t="str">
        <f>CONCATENATE(C1715,E1715,G1715,I1715)</f>
        <v>13</v>
      </c>
    </row>
    <row r="1716" spans="1:17" x14ac:dyDescent="0.25">
      <c r="A1716">
        <v>1739</v>
      </c>
      <c r="B1716">
        <v>97.747484000000014</v>
      </c>
      <c r="C1716" s="2">
        <v>1</v>
      </c>
      <c r="F1716">
        <v>85.512705000000011</v>
      </c>
      <c r="G1716" s="5">
        <v>3</v>
      </c>
      <c r="P1716">
        <v>2</v>
      </c>
      <c r="Q1716" t="str">
        <f>CONCATENATE(C1716,E1716,G1716,I1716)</f>
        <v>13</v>
      </c>
    </row>
    <row r="1717" spans="1:17" x14ac:dyDescent="0.25">
      <c r="A1717">
        <v>1740</v>
      </c>
      <c r="B1717">
        <v>97.747484000000014</v>
      </c>
      <c r="C1717" s="2">
        <v>1</v>
      </c>
      <c r="F1717">
        <v>85.512705000000011</v>
      </c>
      <c r="G1717" s="5">
        <v>3</v>
      </c>
      <c r="P1717">
        <v>2</v>
      </c>
      <c r="Q1717" t="str">
        <f>CONCATENATE(C1717,E1717,G1717,I1717)</f>
        <v>13</v>
      </c>
    </row>
    <row r="1718" spans="1:17" x14ac:dyDescent="0.25">
      <c r="A1718">
        <v>1741</v>
      </c>
      <c r="B1718">
        <v>97.747484000000014</v>
      </c>
      <c r="C1718" s="2">
        <v>1</v>
      </c>
      <c r="F1718">
        <v>85.512705000000011</v>
      </c>
      <c r="G1718" s="5">
        <v>3</v>
      </c>
      <c r="P1718">
        <v>2</v>
      </c>
      <c r="Q1718" t="str">
        <f>CONCATENATE(C1718,E1718,G1718,I1718)</f>
        <v>13</v>
      </c>
    </row>
    <row r="1719" spans="1:17" x14ac:dyDescent="0.25">
      <c r="A1719">
        <v>1742</v>
      </c>
      <c r="B1719">
        <v>97.747484000000014</v>
      </c>
      <c r="C1719" s="2">
        <v>1</v>
      </c>
      <c r="F1719">
        <v>85.512705000000011</v>
      </c>
      <c r="G1719" s="5">
        <v>3</v>
      </c>
      <c r="P1719">
        <v>2</v>
      </c>
      <c r="Q1719" t="str">
        <f>CONCATENATE(C1719,E1719,G1719,I1719)</f>
        <v>13</v>
      </c>
    </row>
    <row r="1720" spans="1:17" x14ac:dyDescent="0.25">
      <c r="A1720">
        <v>1743</v>
      </c>
      <c r="B1720">
        <v>97.747484000000014</v>
      </c>
      <c r="C1720" s="2">
        <v>1</v>
      </c>
      <c r="F1720">
        <v>85.512705000000011</v>
      </c>
      <c r="G1720" s="5">
        <v>3</v>
      </c>
      <c r="P1720">
        <v>2</v>
      </c>
      <c r="Q1720" t="str">
        <f>CONCATENATE(C1720,E1720,G1720,I1720)</f>
        <v>13</v>
      </c>
    </row>
    <row r="1721" spans="1:17" x14ac:dyDescent="0.25">
      <c r="A1721">
        <v>1744</v>
      </c>
      <c r="B1721">
        <v>97.747484000000014</v>
      </c>
      <c r="C1721" s="2">
        <v>1</v>
      </c>
      <c r="F1721">
        <v>85.512705000000011</v>
      </c>
      <c r="G1721" s="5">
        <v>3</v>
      </c>
      <c r="P1721">
        <v>2</v>
      </c>
      <c r="Q1721" t="str">
        <f>CONCATENATE(C1721,E1721,G1721,I1721)</f>
        <v>13</v>
      </c>
    </row>
    <row r="1722" spans="1:17" x14ac:dyDescent="0.25">
      <c r="A1722">
        <v>1745</v>
      </c>
      <c r="B1722">
        <v>97.747484000000014</v>
      </c>
      <c r="C1722" s="2">
        <v>1</v>
      </c>
      <c r="F1722">
        <v>85.512705000000011</v>
      </c>
      <c r="G1722" s="5">
        <v>3</v>
      </c>
      <c r="P1722">
        <v>2</v>
      </c>
      <c r="Q1722" t="str">
        <f>CONCATENATE(C1722,E1722,G1722,I1722)</f>
        <v>13</v>
      </c>
    </row>
    <row r="1723" spans="1:17" x14ac:dyDescent="0.25">
      <c r="A1723">
        <v>1746</v>
      </c>
      <c r="B1723">
        <v>97.747484000000014</v>
      </c>
      <c r="C1723" s="2">
        <v>1</v>
      </c>
      <c r="F1723">
        <v>85.512705000000011</v>
      </c>
      <c r="G1723" s="5">
        <v>3</v>
      </c>
      <c r="P1723">
        <v>2</v>
      </c>
      <c r="Q1723" t="str">
        <f>CONCATENATE(C1723,E1723,G1723,I1723)</f>
        <v>13</v>
      </c>
    </row>
    <row r="1724" spans="1:17" x14ac:dyDescent="0.25">
      <c r="A1724">
        <v>1747</v>
      </c>
      <c r="B1724">
        <v>97.747484000000014</v>
      </c>
      <c r="C1724" s="2">
        <v>1</v>
      </c>
      <c r="D1724">
        <v>105.345327</v>
      </c>
      <c r="E1724" s="3">
        <v>2</v>
      </c>
      <c r="F1724">
        <v>85.512705000000011</v>
      </c>
      <c r="G1724" s="5">
        <v>3</v>
      </c>
      <c r="P1724">
        <v>3</v>
      </c>
      <c r="Q1724" t="str">
        <f>CONCATENATE(C1724,E1724,G1724,I1724)</f>
        <v>123</v>
      </c>
    </row>
    <row r="1725" spans="1:17" x14ac:dyDescent="0.25">
      <c r="A1725">
        <v>1748</v>
      </c>
      <c r="B1725">
        <v>97.747484000000014</v>
      </c>
      <c r="C1725" s="2">
        <v>1</v>
      </c>
      <c r="D1725">
        <v>105.38199400000001</v>
      </c>
      <c r="E1725" s="3">
        <v>2</v>
      </c>
      <c r="F1725">
        <v>85.512705000000011</v>
      </c>
      <c r="G1725" s="5">
        <v>3</v>
      </c>
      <c r="P1725">
        <v>3</v>
      </c>
      <c r="Q1725" t="str">
        <f>CONCATENATE(C1725,E1725,G1725,I1725)</f>
        <v>123</v>
      </c>
    </row>
    <row r="1726" spans="1:17" x14ac:dyDescent="0.25">
      <c r="A1726">
        <v>1749</v>
      </c>
      <c r="B1726">
        <v>97.747484000000014</v>
      </c>
      <c r="C1726" s="2">
        <v>1</v>
      </c>
      <c r="D1726">
        <v>105.38199400000001</v>
      </c>
      <c r="E1726" s="3">
        <v>2</v>
      </c>
      <c r="F1726">
        <v>85.512705000000011</v>
      </c>
      <c r="G1726" s="5">
        <v>3</v>
      </c>
      <c r="P1726">
        <v>3</v>
      </c>
      <c r="Q1726" t="str">
        <f>CONCATENATE(C1726,E1726,G1726,I1726)</f>
        <v>123</v>
      </c>
    </row>
    <row r="1727" spans="1:17" x14ac:dyDescent="0.25">
      <c r="A1727">
        <v>1750</v>
      </c>
      <c r="B1727">
        <v>97.693499000000003</v>
      </c>
      <c r="C1727" s="2">
        <v>1</v>
      </c>
      <c r="D1727">
        <v>105.38199400000001</v>
      </c>
      <c r="E1727" s="3">
        <v>2</v>
      </c>
      <c r="F1727">
        <v>85.453969999999998</v>
      </c>
      <c r="G1727" s="5">
        <v>3</v>
      </c>
      <c r="H1727">
        <v>93.243219000000011</v>
      </c>
      <c r="I1727" s="4">
        <v>4</v>
      </c>
      <c r="P1727">
        <v>4</v>
      </c>
      <c r="Q1727" t="str">
        <f>CONCATENATE(C1727,E1727,G1727,I1727)</f>
        <v>1234</v>
      </c>
    </row>
    <row r="1728" spans="1:17" x14ac:dyDescent="0.25">
      <c r="A1728">
        <v>1751</v>
      </c>
      <c r="D1728">
        <v>105.38199400000001</v>
      </c>
      <c r="E1728" s="3">
        <v>2</v>
      </c>
      <c r="F1728">
        <v>85.453969999999998</v>
      </c>
      <c r="G1728" s="5">
        <v>3</v>
      </c>
      <c r="H1728">
        <v>93.294025000000005</v>
      </c>
      <c r="I1728" s="4">
        <v>4</v>
      </c>
      <c r="P1728">
        <v>3</v>
      </c>
      <c r="Q1728" t="str">
        <f>CONCATENATE(C1728,E1728,G1728,I1728)</f>
        <v>234</v>
      </c>
    </row>
    <row r="1729" spans="1:17" x14ac:dyDescent="0.25">
      <c r="A1729">
        <v>1752</v>
      </c>
      <c r="D1729">
        <v>105.38199400000001</v>
      </c>
      <c r="E1729" s="3">
        <v>2</v>
      </c>
      <c r="H1729">
        <v>93.294025000000005</v>
      </c>
      <c r="I1729" s="4">
        <v>4</v>
      </c>
      <c r="P1729">
        <v>2</v>
      </c>
      <c r="Q1729" t="str">
        <f>CONCATENATE(C1729,E1729,G1729,I1729)</f>
        <v>24</v>
      </c>
    </row>
    <row r="1730" spans="1:17" x14ac:dyDescent="0.25">
      <c r="A1730">
        <v>1753</v>
      </c>
      <c r="D1730">
        <v>105.38199400000001</v>
      </c>
      <c r="E1730" s="3">
        <v>2</v>
      </c>
      <c r="H1730">
        <v>93.294025000000005</v>
      </c>
      <c r="I1730" s="4">
        <v>4</v>
      </c>
      <c r="P1730">
        <v>2</v>
      </c>
      <c r="Q1730" t="str">
        <f>CONCATENATE(C1730,E1730,G1730,I1730)</f>
        <v>24</v>
      </c>
    </row>
    <row r="1731" spans="1:17" x14ac:dyDescent="0.25">
      <c r="A1731">
        <v>1754</v>
      </c>
      <c r="D1731">
        <v>105.38199400000001</v>
      </c>
      <c r="E1731" s="3">
        <v>2</v>
      </c>
      <c r="H1731">
        <v>93.294025000000005</v>
      </c>
      <c r="I1731" s="4">
        <v>4</v>
      </c>
      <c r="P1731">
        <v>2</v>
      </c>
      <c r="Q1731" t="str">
        <f>CONCATENATE(C1731,E1731,G1731,I1731)</f>
        <v>24</v>
      </c>
    </row>
    <row r="1732" spans="1:17" x14ac:dyDescent="0.25">
      <c r="A1732">
        <v>1755</v>
      </c>
      <c r="D1732">
        <v>105.38199400000001</v>
      </c>
      <c r="E1732" s="3">
        <v>2</v>
      </c>
      <c r="H1732">
        <v>93.294025000000005</v>
      </c>
      <c r="I1732" s="4">
        <v>4</v>
      </c>
      <c r="P1732">
        <v>2</v>
      </c>
      <c r="Q1732" t="str">
        <f>CONCATENATE(C1732,E1732,G1732,I1732)</f>
        <v>24</v>
      </c>
    </row>
    <row r="1733" spans="1:17" x14ac:dyDescent="0.25">
      <c r="A1733">
        <v>1756</v>
      </c>
      <c r="D1733">
        <v>105.38199400000001</v>
      </c>
      <c r="E1733" s="3">
        <v>2</v>
      </c>
      <c r="H1733">
        <v>93.294025000000005</v>
      </c>
      <c r="I1733" s="4">
        <v>4</v>
      </c>
      <c r="P1733">
        <v>2</v>
      </c>
      <c r="Q1733" t="str">
        <f>CONCATENATE(C1733,E1733,G1733,I1733)</f>
        <v>24</v>
      </c>
    </row>
    <row r="1734" spans="1:17" x14ac:dyDescent="0.25">
      <c r="A1734">
        <v>1757</v>
      </c>
      <c r="D1734">
        <v>105.38199400000001</v>
      </c>
      <c r="E1734" s="3">
        <v>2</v>
      </c>
      <c r="H1734">
        <v>93.294025000000005</v>
      </c>
      <c r="I1734" s="4">
        <v>4</v>
      </c>
      <c r="P1734">
        <v>2</v>
      </c>
      <c r="Q1734" t="str">
        <f>CONCATENATE(C1734,E1734,G1734,I1734)</f>
        <v>24</v>
      </c>
    </row>
    <row r="1735" spans="1:17" x14ac:dyDescent="0.25">
      <c r="A1735">
        <v>1758</v>
      </c>
      <c r="D1735">
        <v>105.38199400000001</v>
      </c>
      <c r="E1735" s="3">
        <v>2</v>
      </c>
      <c r="H1735">
        <v>93.294025000000005</v>
      </c>
      <c r="I1735" s="4">
        <v>4</v>
      </c>
      <c r="P1735">
        <v>2</v>
      </c>
      <c r="Q1735" t="str">
        <f>CONCATENATE(C1735,E1735,G1735,I1735)</f>
        <v>24</v>
      </c>
    </row>
    <row r="1736" spans="1:17" x14ac:dyDescent="0.25">
      <c r="A1736">
        <v>1759</v>
      </c>
      <c r="D1736">
        <v>105.38199400000001</v>
      </c>
      <c r="E1736" s="3">
        <v>2</v>
      </c>
      <c r="H1736">
        <v>93.294025000000005</v>
      </c>
      <c r="I1736" s="4">
        <v>4</v>
      </c>
      <c r="P1736">
        <v>2</v>
      </c>
      <c r="Q1736" t="str">
        <f>CONCATENATE(C1736,E1736,G1736,I1736)</f>
        <v>24</v>
      </c>
    </row>
    <row r="1737" spans="1:17" x14ac:dyDescent="0.25">
      <c r="A1737">
        <v>1760</v>
      </c>
      <c r="D1737">
        <v>105.38199400000001</v>
      </c>
      <c r="E1737" s="3">
        <v>2</v>
      </c>
      <c r="H1737">
        <v>93.294025000000005</v>
      </c>
      <c r="I1737" s="4">
        <v>4</v>
      </c>
      <c r="P1737">
        <v>2</v>
      </c>
      <c r="Q1737" t="str">
        <f>CONCATENATE(C1737,E1737,G1737,I1737)</f>
        <v>24</v>
      </c>
    </row>
    <row r="1738" spans="1:17" x14ac:dyDescent="0.25">
      <c r="A1738">
        <v>1761</v>
      </c>
      <c r="D1738">
        <v>105.38199400000001</v>
      </c>
      <c r="E1738" s="3">
        <v>2</v>
      </c>
      <c r="H1738">
        <v>93.294025000000005</v>
      </c>
      <c r="I1738" s="4">
        <v>4</v>
      </c>
      <c r="P1738">
        <v>2</v>
      </c>
      <c r="Q1738" t="str">
        <f>CONCATENATE(C1738,E1738,G1738,I1738)</f>
        <v>24</v>
      </c>
    </row>
    <row r="1739" spans="1:17" x14ac:dyDescent="0.25">
      <c r="A1739">
        <v>1762</v>
      </c>
      <c r="D1739">
        <v>105.38199400000001</v>
      </c>
      <c r="E1739" s="3">
        <v>2</v>
      </c>
      <c r="H1739">
        <v>93.294025000000005</v>
      </c>
      <c r="I1739" s="4">
        <v>4</v>
      </c>
      <c r="P1739">
        <v>2</v>
      </c>
      <c r="Q1739" t="str">
        <f>CONCATENATE(C1739,E1739,G1739,I1739)</f>
        <v>24</v>
      </c>
    </row>
    <row r="1740" spans="1:17" x14ac:dyDescent="0.25">
      <c r="A1740">
        <v>1763</v>
      </c>
      <c r="D1740">
        <v>105.38199400000001</v>
      </c>
      <c r="E1740" s="3">
        <v>2</v>
      </c>
      <c r="H1740">
        <v>93.294025000000005</v>
      </c>
      <c r="I1740" s="4">
        <v>4</v>
      </c>
      <c r="P1740">
        <v>2</v>
      </c>
      <c r="Q1740" t="str">
        <f>CONCATENATE(C1740,E1740,G1740,I1740)</f>
        <v>24</v>
      </c>
    </row>
    <row r="1741" spans="1:17" x14ac:dyDescent="0.25">
      <c r="A1741">
        <v>1764</v>
      </c>
      <c r="B1741">
        <v>114.358305</v>
      </c>
      <c r="C1741" s="2">
        <v>1</v>
      </c>
      <c r="D1741">
        <v>105.38199400000001</v>
      </c>
      <c r="E1741" s="3">
        <v>2</v>
      </c>
      <c r="H1741">
        <v>93.243219000000011</v>
      </c>
      <c r="I1741" s="4">
        <v>4</v>
      </c>
      <c r="P1741">
        <v>3</v>
      </c>
      <c r="Q1741" t="str">
        <f>CONCATENATE(C1741,E1741,G1741,I1741)</f>
        <v>124</v>
      </c>
    </row>
    <row r="1742" spans="1:17" x14ac:dyDescent="0.25">
      <c r="A1742">
        <v>1765</v>
      </c>
      <c r="B1742">
        <v>114.337851</v>
      </c>
      <c r="C1742" s="2">
        <v>1</v>
      </c>
      <c r="D1742">
        <v>105.38199400000001</v>
      </c>
      <c r="E1742" s="3">
        <v>2</v>
      </c>
      <c r="H1742">
        <v>93.243219000000011</v>
      </c>
      <c r="I1742" s="4">
        <v>4</v>
      </c>
      <c r="P1742">
        <v>3</v>
      </c>
      <c r="Q1742" t="str">
        <f>CONCATENATE(C1742,E1742,G1742,I1742)</f>
        <v>124</v>
      </c>
    </row>
    <row r="1743" spans="1:17" x14ac:dyDescent="0.25">
      <c r="A1743">
        <v>1766</v>
      </c>
      <c r="B1743">
        <v>114.337851</v>
      </c>
      <c r="C1743" s="2">
        <v>1</v>
      </c>
      <c r="D1743">
        <v>105.345327</v>
      </c>
      <c r="E1743" s="3">
        <v>2</v>
      </c>
      <c r="H1743">
        <v>93.243219000000011</v>
      </c>
      <c r="I1743" s="4">
        <v>4</v>
      </c>
      <c r="P1743">
        <v>3</v>
      </c>
      <c r="Q1743" t="str">
        <f>CONCATENATE(C1743,E1743,G1743,I1743)</f>
        <v>124</v>
      </c>
    </row>
    <row r="1744" spans="1:17" x14ac:dyDescent="0.25">
      <c r="A1744">
        <v>1767</v>
      </c>
      <c r="B1744">
        <v>114.337851</v>
      </c>
      <c r="C1744" s="2">
        <v>1</v>
      </c>
      <c r="P1744">
        <v>1</v>
      </c>
      <c r="Q1744" t="str">
        <f>CONCATENATE(C1744,E1744,G1744,I1744)</f>
        <v>1</v>
      </c>
    </row>
    <row r="1745" spans="1:17" x14ac:dyDescent="0.25">
      <c r="A1745">
        <v>1768</v>
      </c>
      <c r="B1745">
        <v>114.337851</v>
      </c>
      <c r="C1745" s="2">
        <v>1</v>
      </c>
      <c r="F1745">
        <v>102.35477300000001</v>
      </c>
      <c r="G1745" s="5">
        <v>3</v>
      </c>
      <c r="P1745">
        <v>2</v>
      </c>
      <c r="Q1745" t="str">
        <f>CONCATENATE(C1745,E1745,G1745,I1745)</f>
        <v>13</v>
      </c>
    </row>
    <row r="1746" spans="1:17" x14ac:dyDescent="0.25">
      <c r="A1746">
        <v>1769</v>
      </c>
      <c r="B1746">
        <v>114.337851</v>
      </c>
      <c r="C1746" s="2">
        <v>1</v>
      </c>
      <c r="F1746">
        <v>102.59244000000001</v>
      </c>
      <c r="G1746" s="5">
        <v>3</v>
      </c>
      <c r="P1746">
        <v>2</v>
      </c>
      <c r="Q1746" t="str">
        <f>CONCATENATE(C1746,E1746,G1746,I1746)</f>
        <v>13</v>
      </c>
    </row>
    <row r="1747" spans="1:17" x14ac:dyDescent="0.25">
      <c r="A1747">
        <v>1770</v>
      </c>
      <c r="B1747">
        <v>114.38678900000001</v>
      </c>
      <c r="C1747" s="2">
        <v>1</v>
      </c>
      <c r="F1747">
        <v>102.59244000000001</v>
      </c>
      <c r="G1747" s="5">
        <v>3</v>
      </c>
      <c r="P1747">
        <v>2</v>
      </c>
      <c r="Q1747" t="str">
        <f>CONCATENATE(C1747,E1747,G1747,I1747)</f>
        <v>13</v>
      </c>
    </row>
    <row r="1748" spans="1:17" x14ac:dyDescent="0.25">
      <c r="A1748">
        <v>1771</v>
      </c>
      <c r="B1748">
        <v>114.38678900000001</v>
      </c>
      <c r="C1748" s="2">
        <v>1</v>
      </c>
      <c r="F1748">
        <v>102.59244000000001</v>
      </c>
      <c r="G1748" s="5">
        <v>3</v>
      </c>
      <c r="P1748">
        <v>2</v>
      </c>
      <c r="Q1748" t="str">
        <f>CONCATENATE(C1748,E1748,G1748,I1748)</f>
        <v>13</v>
      </c>
    </row>
    <row r="1749" spans="1:17" x14ac:dyDescent="0.25">
      <c r="A1749">
        <v>1772</v>
      </c>
      <c r="B1749">
        <v>114.38678900000001</v>
      </c>
      <c r="C1749" s="2">
        <v>1</v>
      </c>
      <c r="F1749">
        <v>102.59244000000001</v>
      </c>
      <c r="G1749" s="5">
        <v>3</v>
      </c>
      <c r="P1749">
        <v>2</v>
      </c>
      <c r="Q1749" t="str">
        <f>CONCATENATE(C1749,E1749,G1749,I1749)</f>
        <v>13</v>
      </c>
    </row>
    <row r="1750" spans="1:17" x14ac:dyDescent="0.25">
      <c r="A1750">
        <v>1773</v>
      </c>
      <c r="B1750">
        <v>114.38678900000001</v>
      </c>
      <c r="C1750" s="2">
        <v>1</v>
      </c>
      <c r="F1750">
        <v>102.59244000000001</v>
      </c>
      <c r="G1750" s="5">
        <v>3</v>
      </c>
      <c r="P1750">
        <v>2</v>
      </c>
      <c r="Q1750" t="str">
        <f>CONCATENATE(C1750,E1750,G1750,I1750)</f>
        <v>13</v>
      </c>
    </row>
    <row r="1751" spans="1:17" x14ac:dyDescent="0.25">
      <c r="A1751">
        <v>1774</v>
      </c>
      <c r="B1751">
        <v>114.38678900000001</v>
      </c>
      <c r="C1751" s="2">
        <v>1</v>
      </c>
      <c r="F1751">
        <v>102.59244000000001</v>
      </c>
      <c r="G1751" s="5">
        <v>3</v>
      </c>
      <c r="P1751">
        <v>2</v>
      </c>
      <c r="Q1751" t="str">
        <f>CONCATENATE(C1751,E1751,G1751,I1751)</f>
        <v>13</v>
      </c>
    </row>
    <row r="1752" spans="1:17" x14ac:dyDescent="0.25">
      <c r="A1752">
        <v>1775</v>
      </c>
      <c r="B1752">
        <v>114.38678900000001</v>
      </c>
      <c r="C1752" s="2">
        <v>1</v>
      </c>
      <c r="F1752">
        <v>102.59244000000001</v>
      </c>
      <c r="G1752" s="5">
        <v>3</v>
      </c>
      <c r="P1752">
        <v>2</v>
      </c>
      <c r="Q1752" t="str">
        <f>CONCATENATE(C1752,E1752,G1752,I1752)</f>
        <v>13</v>
      </c>
    </row>
    <row r="1753" spans="1:17" x14ac:dyDescent="0.25">
      <c r="A1753">
        <v>1776</v>
      </c>
      <c r="B1753">
        <v>114.38678900000001</v>
      </c>
      <c r="C1753" s="2">
        <v>1</v>
      </c>
      <c r="F1753">
        <v>102.59244000000001</v>
      </c>
      <c r="G1753" s="5">
        <v>3</v>
      </c>
      <c r="P1753">
        <v>2</v>
      </c>
      <c r="Q1753" t="str">
        <f>CONCATENATE(C1753,E1753,G1753,I1753)</f>
        <v>13</v>
      </c>
    </row>
    <row r="1754" spans="1:17" x14ac:dyDescent="0.25">
      <c r="A1754">
        <v>1777</v>
      </c>
      <c r="B1754">
        <v>114.38678900000001</v>
      </c>
      <c r="C1754" s="2">
        <v>1</v>
      </c>
      <c r="D1754">
        <v>120.14639100000001</v>
      </c>
      <c r="E1754" s="3">
        <v>2</v>
      </c>
      <c r="F1754">
        <v>102.59244000000001</v>
      </c>
      <c r="G1754" s="5">
        <v>3</v>
      </c>
      <c r="I1754" s="4" t="s">
        <v>233</v>
      </c>
      <c r="N1754">
        <v>107.17145000000001</v>
      </c>
      <c r="O1754">
        <v>1777</v>
      </c>
      <c r="P1754">
        <v>4</v>
      </c>
      <c r="Q1754" t="str">
        <f>CONCATENATE(C1754,E1754,G1754,I1754)</f>
        <v>1234D</v>
      </c>
    </row>
    <row r="1755" spans="1:17" x14ac:dyDescent="0.25">
      <c r="A1755">
        <v>1778</v>
      </c>
      <c r="B1755">
        <v>114.38678900000001</v>
      </c>
      <c r="C1755" s="2">
        <v>1</v>
      </c>
      <c r="D1755">
        <v>120.210531</v>
      </c>
      <c r="E1755" s="3">
        <v>2</v>
      </c>
      <c r="F1755">
        <v>102.59244000000001</v>
      </c>
      <c r="G1755" s="5">
        <v>3</v>
      </c>
      <c r="I1755" s="4" t="s">
        <v>233</v>
      </c>
      <c r="N1755">
        <v>107.14377400000001</v>
      </c>
      <c r="P1755">
        <v>4</v>
      </c>
      <c r="Q1755" t="str">
        <f>CONCATENATE(C1755,E1755,G1755,I1755)</f>
        <v>1234D</v>
      </c>
    </row>
    <row r="1756" spans="1:17" x14ac:dyDescent="0.25">
      <c r="A1756">
        <v>1779</v>
      </c>
      <c r="B1756">
        <v>114.38678900000001</v>
      </c>
      <c r="C1756" s="2">
        <v>1</v>
      </c>
      <c r="D1756">
        <v>120.210531</v>
      </c>
      <c r="E1756" s="3">
        <v>2</v>
      </c>
      <c r="F1756">
        <v>102.59244000000001</v>
      </c>
      <c r="G1756" s="5">
        <v>3</v>
      </c>
      <c r="I1756" s="4" t="s">
        <v>233</v>
      </c>
      <c r="N1756">
        <v>107.14377400000001</v>
      </c>
      <c r="P1756">
        <v>4</v>
      </c>
      <c r="Q1756" t="str">
        <f>CONCATENATE(C1756,E1756,G1756,I1756)</f>
        <v>1234D</v>
      </c>
    </row>
    <row r="1757" spans="1:17" x14ac:dyDescent="0.25">
      <c r="A1757">
        <v>1780</v>
      </c>
      <c r="B1757">
        <v>114.38678900000001</v>
      </c>
      <c r="C1757" s="2">
        <v>1</v>
      </c>
      <c r="D1757">
        <v>120.210531</v>
      </c>
      <c r="E1757" s="3">
        <v>2</v>
      </c>
      <c r="F1757">
        <v>102.59244000000001</v>
      </c>
      <c r="G1757" s="5">
        <v>3</v>
      </c>
      <c r="I1757" s="4" t="s">
        <v>233</v>
      </c>
      <c r="N1757">
        <v>107.14377400000001</v>
      </c>
      <c r="P1757">
        <v>4</v>
      </c>
      <c r="Q1757" t="str">
        <f>CONCATENATE(C1757,E1757,G1757,I1757)</f>
        <v>1234D</v>
      </c>
    </row>
    <row r="1758" spans="1:17" x14ac:dyDescent="0.25">
      <c r="A1758">
        <v>1781</v>
      </c>
      <c r="B1758">
        <v>114.358305</v>
      </c>
      <c r="C1758" s="2">
        <v>1</v>
      </c>
      <c r="D1758">
        <v>120.210531</v>
      </c>
      <c r="E1758" s="3">
        <v>2</v>
      </c>
      <c r="F1758">
        <v>102.59244000000001</v>
      </c>
      <c r="G1758" s="5">
        <v>3</v>
      </c>
      <c r="I1758" s="4" t="s">
        <v>233</v>
      </c>
      <c r="N1758">
        <v>107.14377400000001</v>
      </c>
      <c r="P1758">
        <v>4</v>
      </c>
      <c r="Q1758" t="str">
        <f>CONCATENATE(C1758,E1758,G1758,I1758)</f>
        <v>1234D</v>
      </c>
    </row>
    <row r="1759" spans="1:17" x14ac:dyDescent="0.25">
      <c r="A1759">
        <v>1782</v>
      </c>
      <c r="B1759">
        <v>114.358305</v>
      </c>
      <c r="C1759" s="2">
        <v>1</v>
      </c>
      <c r="D1759">
        <v>120.210531</v>
      </c>
      <c r="E1759" s="3">
        <v>2</v>
      </c>
      <c r="F1759">
        <v>102.35477300000001</v>
      </c>
      <c r="G1759" s="5">
        <v>3</v>
      </c>
      <c r="I1759" s="4" t="s">
        <v>233</v>
      </c>
      <c r="N1759">
        <v>107.14377400000001</v>
      </c>
      <c r="P1759">
        <v>4</v>
      </c>
      <c r="Q1759" t="str">
        <f>CONCATENATE(C1759,E1759,G1759,I1759)</f>
        <v>1234D</v>
      </c>
    </row>
    <row r="1760" spans="1:17" x14ac:dyDescent="0.25">
      <c r="A1760">
        <v>1783</v>
      </c>
      <c r="D1760">
        <v>120.210531</v>
      </c>
      <c r="E1760" s="3">
        <v>2</v>
      </c>
      <c r="F1760">
        <v>102.35477300000001</v>
      </c>
      <c r="G1760" s="5">
        <v>3</v>
      </c>
      <c r="I1760" s="4" t="s">
        <v>233</v>
      </c>
      <c r="N1760">
        <v>107.14377400000001</v>
      </c>
      <c r="P1760">
        <v>3</v>
      </c>
      <c r="Q1760" t="str">
        <f>CONCATENATE(C1760,E1760,G1760,I1760)</f>
        <v>234D</v>
      </c>
    </row>
    <row r="1761" spans="1:17" x14ac:dyDescent="0.25">
      <c r="A1761">
        <v>1784</v>
      </c>
      <c r="D1761">
        <v>120.210531</v>
      </c>
      <c r="E1761" s="3">
        <v>2</v>
      </c>
      <c r="I1761" s="4" t="s">
        <v>233</v>
      </c>
      <c r="N1761">
        <v>107.14377400000001</v>
      </c>
      <c r="O1761">
        <v>1784</v>
      </c>
      <c r="P1761">
        <v>2</v>
      </c>
      <c r="Q1761" t="str">
        <f>CONCATENATE(C1761,E1761,G1761,I1761)</f>
        <v>24D</v>
      </c>
    </row>
    <row r="1762" spans="1:17" x14ac:dyDescent="0.25">
      <c r="A1762">
        <v>1785</v>
      </c>
      <c r="D1762">
        <v>120.210531</v>
      </c>
      <c r="E1762" s="3">
        <v>2</v>
      </c>
      <c r="P1762">
        <v>1</v>
      </c>
      <c r="Q1762" t="str">
        <f>CONCATENATE(C1762,E1762,G1762,I1762)</f>
        <v>2</v>
      </c>
    </row>
    <row r="1763" spans="1:17" x14ac:dyDescent="0.25">
      <c r="A1763">
        <v>1786</v>
      </c>
      <c r="D1763">
        <v>120.210531</v>
      </c>
      <c r="E1763" s="3">
        <v>2</v>
      </c>
      <c r="P1763">
        <v>1</v>
      </c>
      <c r="Q1763" t="str">
        <f>CONCATENATE(C1763,E1763,G1763,I1763)</f>
        <v>2</v>
      </c>
    </row>
    <row r="1764" spans="1:17" x14ac:dyDescent="0.25">
      <c r="A1764">
        <v>1787</v>
      </c>
      <c r="D1764">
        <v>120.210531</v>
      </c>
      <c r="E1764" s="3">
        <v>2</v>
      </c>
      <c r="P1764">
        <v>1</v>
      </c>
      <c r="Q1764" t="str">
        <f>CONCATENATE(C1764,E1764,G1764,I1764)</f>
        <v>2</v>
      </c>
    </row>
    <row r="1765" spans="1:17" x14ac:dyDescent="0.25">
      <c r="A1765">
        <v>1788</v>
      </c>
      <c r="D1765">
        <v>120.210531</v>
      </c>
      <c r="E1765" s="3">
        <v>2</v>
      </c>
      <c r="P1765">
        <v>1</v>
      </c>
      <c r="Q1765" t="str">
        <f>CONCATENATE(C1765,E1765,G1765,I1765)</f>
        <v>2</v>
      </c>
    </row>
    <row r="1766" spans="1:17" x14ac:dyDescent="0.25">
      <c r="A1766">
        <v>1789</v>
      </c>
      <c r="D1766">
        <v>120.210531</v>
      </c>
      <c r="E1766" s="3">
        <v>2</v>
      </c>
      <c r="P1766">
        <v>1</v>
      </c>
      <c r="Q1766" t="str">
        <f>CONCATENATE(C1766,E1766,G1766,I1766)</f>
        <v>2</v>
      </c>
    </row>
    <row r="1767" spans="1:17" x14ac:dyDescent="0.25">
      <c r="A1767">
        <v>1790</v>
      </c>
      <c r="D1767">
        <v>120.210531</v>
      </c>
      <c r="E1767" s="3">
        <v>2</v>
      </c>
      <c r="P1767">
        <v>1</v>
      </c>
      <c r="Q1767" t="str">
        <f>CONCATENATE(C1767,E1767,G1767,I1767)</f>
        <v>2</v>
      </c>
    </row>
    <row r="1768" spans="1:17" x14ac:dyDescent="0.25">
      <c r="A1768">
        <v>1791</v>
      </c>
      <c r="D1768">
        <v>120.210531</v>
      </c>
      <c r="E1768" s="3">
        <v>2</v>
      </c>
      <c r="P1768">
        <v>1</v>
      </c>
      <c r="Q1768" t="str">
        <f>CONCATENATE(C1768,E1768,G1768,I1768)</f>
        <v>2</v>
      </c>
    </row>
    <row r="1769" spans="1:17" x14ac:dyDescent="0.25">
      <c r="A1769">
        <v>1792</v>
      </c>
      <c r="D1769">
        <v>120.210531</v>
      </c>
      <c r="E1769" s="3">
        <v>2</v>
      </c>
      <c r="P1769">
        <v>1</v>
      </c>
      <c r="Q1769" t="str">
        <f>CONCATENATE(C1769,E1769,G1769,I1769)</f>
        <v>2</v>
      </c>
    </row>
    <row r="1770" spans="1:17" x14ac:dyDescent="0.25">
      <c r="A1770">
        <v>1793</v>
      </c>
      <c r="D1770">
        <v>120.210531</v>
      </c>
      <c r="E1770" s="3">
        <v>2</v>
      </c>
      <c r="F1770">
        <v>113.529608</v>
      </c>
      <c r="G1770" s="5">
        <v>3</v>
      </c>
      <c r="P1770">
        <v>2</v>
      </c>
      <c r="Q1770" t="str">
        <f>CONCATENATE(C1770,E1770,G1770,I1770)</f>
        <v>23</v>
      </c>
    </row>
    <row r="1771" spans="1:17" x14ac:dyDescent="0.25">
      <c r="A1771">
        <v>1794</v>
      </c>
      <c r="D1771">
        <v>120.210531</v>
      </c>
      <c r="E1771" s="3">
        <v>2</v>
      </c>
      <c r="F1771">
        <v>113.603746</v>
      </c>
      <c r="G1771" s="5">
        <v>3</v>
      </c>
      <c r="P1771">
        <v>2</v>
      </c>
      <c r="Q1771" t="str">
        <f>CONCATENATE(C1771,E1771,G1771,I1771)</f>
        <v>23</v>
      </c>
    </row>
    <row r="1772" spans="1:17" x14ac:dyDescent="0.25">
      <c r="A1772">
        <v>1795</v>
      </c>
      <c r="B1772">
        <v>127.56636600000002</v>
      </c>
      <c r="C1772" s="2">
        <v>1</v>
      </c>
      <c r="D1772">
        <v>120.210531</v>
      </c>
      <c r="E1772" s="3">
        <v>2</v>
      </c>
      <c r="F1772">
        <v>113.603746</v>
      </c>
      <c r="G1772" s="5">
        <v>3</v>
      </c>
      <c r="P1772">
        <v>3</v>
      </c>
      <c r="Q1772" t="str">
        <f>CONCATENATE(C1772,E1772,G1772,I1772)</f>
        <v>123</v>
      </c>
    </row>
    <row r="1773" spans="1:17" x14ac:dyDescent="0.25">
      <c r="A1773">
        <v>1796</v>
      </c>
      <c r="B1773">
        <v>127.551416</v>
      </c>
      <c r="C1773" s="2">
        <v>1</v>
      </c>
      <c r="D1773">
        <v>120.14639100000001</v>
      </c>
      <c r="E1773" s="3">
        <v>2</v>
      </c>
      <c r="F1773">
        <v>113.603746</v>
      </c>
      <c r="G1773" s="5">
        <v>3</v>
      </c>
      <c r="P1773">
        <v>3</v>
      </c>
      <c r="Q1773" t="str">
        <f>CONCATENATE(C1773,E1773,G1773,I1773)</f>
        <v>123</v>
      </c>
    </row>
    <row r="1774" spans="1:17" x14ac:dyDescent="0.25">
      <c r="A1774">
        <v>1797</v>
      </c>
      <c r="B1774">
        <v>127.551416</v>
      </c>
      <c r="C1774" s="2">
        <v>1</v>
      </c>
      <c r="F1774">
        <v>113.603746</v>
      </c>
      <c r="G1774" s="5">
        <v>3</v>
      </c>
      <c r="P1774">
        <v>2</v>
      </c>
      <c r="Q1774" t="str">
        <f>CONCATENATE(C1774,E1774,G1774,I1774)</f>
        <v>13</v>
      </c>
    </row>
    <row r="1775" spans="1:17" x14ac:dyDescent="0.25">
      <c r="A1775">
        <v>1798</v>
      </c>
      <c r="B1775">
        <v>127.551416</v>
      </c>
      <c r="C1775" s="2">
        <v>1</v>
      </c>
      <c r="F1775">
        <v>113.603746</v>
      </c>
      <c r="G1775" s="5">
        <v>3</v>
      </c>
      <c r="P1775">
        <v>2</v>
      </c>
      <c r="Q1775" t="str">
        <f>CONCATENATE(C1775,E1775,G1775,I1775)</f>
        <v>13</v>
      </c>
    </row>
    <row r="1776" spans="1:17" x14ac:dyDescent="0.25">
      <c r="A1776">
        <v>1799</v>
      </c>
      <c r="B1776">
        <v>127.551416</v>
      </c>
      <c r="C1776" s="2">
        <v>1</v>
      </c>
      <c r="F1776">
        <v>113.603746</v>
      </c>
      <c r="G1776" s="5">
        <v>3</v>
      </c>
      <c r="P1776">
        <v>2</v>
      </c>
      <c r="Q1776" t="str">
        <f>CONCATENATE(C1776,E1776,G1776,I1776)</f>
        <v>13</v>
      </c>
    </row>
    <row r="1777" spans="1:17" x14ac:dyDescent="0.25">
      <c r="A1777">
        <v>1800</v>
      </c>
      <c r="B1777">
        <v>127.551416</v>
      </c>
      <c r="C1777" s="2">
        <v>1</v>
      </c>
      <c r="F1777">
        <v>113.603746</v>
      </c>
      <c r="G1777" s="5">
        <v>3</v>
      </c>
      <c r="P1777">
        <v>2</v>
      </c>
      <c r="Q1777" t="str">
        <f>CONCATENATE(C1777,E1777,G1777,I1777)</f>
        <v>13</v>
      </c>
    </row>
    <row r="1778" spans="1:17" x14ac:dyDescent="0.25">
      <c r="A1778">
        <v>1801</v>
      </c>
      <c r="B1778">
        <v>127.551416</v>
      </c>
      <c r="C1778" s="2">
        <v>1</v>
      </c>
      <c r="F1778">
        <v>113.603746</v>
      </c>
      <c r="G1778" s="5">
        <v>3</v>
      </c>
      <c r="P1778">
        <v>2</v>
      </c>
      <c r="Q1778" t="str">
        <f>CONCATENATE(C1778,E1778,G1778,I1778)</f>
        <v>13</v>
      </c>
    </row>
    <row r="1779" spans="1:17" x14ac:dyDescent="0.25">
      <c r="A1779">
        <v>1802</v>
      </c>
      <c r="B1779">
        <v>127.600359</v>
      </c>
      <c r="C1779" s="2">
        <v>1</v>
      </c>
      <c r="F1779">
        <v>113.603746</v>
      </c>
      <c r="G1779" s="5">
        <v>3</v>
      </c>
      <c r="P1779">
        <v>2</v>
      </c>
      <c r="Q1779" t="str">
        <f>CONCATENATE(C1779,E1779,G1779,I1779)</f>
        <v>13</v>
      </c>
    </row>
    <row r="1780" spans="1:17" x14ac:dyDescent="0.25">
      <c r="A1780">
        <v>1803</v>
      </c>
      <c r="B1780">
        <v>127.600359</v>
      </c>
      <c r="C1780" s="2">
        <v>1</v>
      </c>
      <c r="D1780">
        <v>129.36213100000001</v>
      </c>
      <c r="E1780" s="3">
        <v>2</v>
      </c>
      <c r="F1780">
        <v>113.603746</v>
      </c>
      <c r="G1780" s="5">
        <v>3</v>
      </c>
      <c r="P1780">
        <v>3</v>
      </c>
      <c r="Q1780" t="str">
        <f>CONCATENATE(C1780,E1780,G1780,I1780)</f>
        <v>123</v>
      </c>
    </row>
    <row r="1781" spans="1:17" x14ac:dyDescent="0.25">
      <c r="A1781">
        <v>1804</v>
      </c>
      <c r="B1781">
        <v>127.600359</v>
      </c>
      <c r="C1781" s="2">
        <v>1</v>
      </c>
      <c r="D1781">
        <v>129.36213100000001</v>
      </c>
      <c r="E1781" s="3">
        <v>2</v>
      </c>
      <c r="F1781">
        <v>113.603746</v>
      </c>
      <c r="G1781" s="5">
        <v>3</v>
      </c>
      <c r="P1781">
        <v>3</v>
      </c>
      <c r="Q1781" t="str">
        <f>CONCATENATE(C1781,E1781,G1781,I1781)</f>
        <v>123</v>
      </c>
    </row>
    <row r="1782" spans="1:17" x14ac:dyDescent="0.25">
      <c r="A1782">
        <v>1805</v>
      </c>
      <c r="B1782">
        <v>127.600359</v>
      </c>
      <c r="C1782" s="2">
        <v>1</v>
      </c>
      <c r="D1782">
        <v>129.36213100000001</v>
      </c>
      <c r="E1782" s="3">
        <v>2</v>
      </c>
      <c r="F1782">
        <v>113.603746</v>
      </c>
      <c r="G1782" s="5">
        <v>3</v>
      </c>
      <c r="P1782">
        <v>3</v>
      </c>
      <c r="Q1782" t="str">
        <f>CONCATENATE(C1782,E1782,G1782,I1782)</f>
        <v>123</v>
      </c>
    </row>
    <row r="1783" spans="1:17" x14ac:dyDescent="0.25">
      <c r="A1783">
        <v>1806</v>
      </c>
      <c r="B1783">
        <v>127.600359</v>
      </c>
      <c r="C1783" s="2">
        <v>1</v>
      </c>
      <c r="D1783">
        <v>129.36213100000001</v>
      </c>
      <c r="E1783" s="3">
        <v>2</v>
      </c>
      <c r="F1783">
        <v>113.603746</v>
      </c>
      <c r="G1783" s="5">
        <v>3</v>
      </c>
      <c r="P1783">
        <v>3</v>
      </c>
      <c r="Q1783" t="str">
        <f>CONCATENATE(C1783,E1783,G1783,I1783)</f>
        <v>123</v>
      </c>
    </row>
    <row r="1784" spans="1:17" x14ac:dyDescent="0.25">
      <c r="A1784">
        <v>1807</v>
      </c>
      <c r="B1784">
        <v>127.600359</v>
      </c>
      <c r="C1784" s="2">
        <v>1</v>
      </c>
      <c r="D1784">
        <v>129.36213100000001</v>
      </c>
      <c r="E1784" s="3">
        <v>2</v>
      </c>
      <c r="F1784">
        <v>113.603746</v>
      </c>
      <c r="G1784" s="5">
        <v>3</v>
      </c>
      <c r="P1784">
        <v>3</v>
      </c>
      <c r="Q1784" t="str">
        <f>CONCATENATE(C1784,E1784,G1784,I1784)</f>
        <v>123</v>
      </c>
    </row>
    <row r="1785" spans="1:17" x14ac:dyDescent="0.25">
      <c r="A1785">
        <v>1808</v>
      </c>
      <c r="B1785">
        <v>127.600359</v>
      </c>
      <c r="C1785" s="2">
        <v>1</v>
      </c>
      <c r="D1785">
        <v>129.36213100000001</v>
      </c>
      <c r="E1785" s="3">
        <v>2</v>
      </c>
      <c r="F1785">
        <v>113.603746</v>
      </c>
      <c r="G1785" s="5">
        <v>3</v>
      </c>
      <c r="P1785">
        <v>3</v>
      </c>
      <c r="Q1785" t="str">
        <f>CONCATENATE(C1785,E1785,G1785,I1785)</f>
        <v>123</v>
      </c>
    </row>
    <row r="1786" spans="1:17" x14ac:dyDescent="0.25">
      <c r="A1786">
        <v>1809</v>
      </c>
      <c r="B1786">
        <v>127.600359</v>
      </c>
      <c r="C1786" s="2">
        <v>1</v>
      </c>
      <c r="D1786">
        <v>129.36213100000001</v>
      </c>
      <c r="E1786" s="3">
        <v>2</v>
      </c>
      <c r="F1786">
        <v>113.603746</v>
      </c>
      <c r="G1786" s="5">
        <v>3</v>
      </c>
      <c r="P1786">
        <v>3</v>
      </c>
      <c r="Q1786" t="str">
        <f>CONCATENATE(C1786,E1786,G1786,I1786)</f>
        <v>123</v>
      </c>
    </row>
    <row r="1787" spans="1:17" x14ac:dyDescent="0.25">
      <c r="A1787">
        <v>1810</v>
      </c>
      <c r="B1787">
        <v>127.600359</v>
      </c>
      <c r="C1787" s="2">
        <v>1</v>
      </c>
      <c r="D1787">
        <v>129.36213100000001</v>
      </c>
      <c r="E1787" s="3">
        <v>2</v>
      </c>
      <c r="F1787">
        <v>113.603746</v>
      </c>
      <c r="G1787" s="5">
        <v>3</v>
      </c>
      <c r="P1787">
        <v>3</v>
      </c>
      <c r="Q1787" t="str">
        <f>CONCATENATE(C1787,E1787,G1787,I1787)</f>
        <v>123</v>
      </c>
    </row>
    <row r="1788" spans="1:17" x14ac:dyDescent="0.25">
      <c r="A1788">
        <v>1811</v>
      </c>
      <c r="B1788">
        <v>127.56636600000002</v>
      </c>
      <c r="C1788" s="2">
        <v>1</v>
      </c>
      <c r="D1788">
        <v>129.36213100000001</v>
      </c>
      <c r="E1788" s="3">
        <v>2</v>
      </c>
      <c r="F1788">
        <v>113.603746</v>
      </c>
      <c r="G1788" s="5">
        <v>3</v>
      </c>
      <c r="P1788">
        <v>3</v>
      </c>
      <c r="Q1788" t="str">
        <f>CONCATENATE(C1788,E1788,G1788,I1788)</f>
        <v>123</v>
      </c>
    </row>
    <row r="1789" spans="1:17" x14ac:dyDescent="0.25">
      <c r="A1789">
        <v>1812</v>
      </c>
      <c r="D1789">
        <v>129.36213100000001</v>
      </c>
      <c r="E1789" s="3">
        <v>2</v>
      </c>
      <c r="F1789">
        <v>113.603746</v>
      </c>
      <c r="G1789" s="5">
        <v>3</v>
      </c>
      <c r="I1789" s="4" t="s">
        <v>233</v>
      </c>
      <c r="N1789">
        <v>121.781916</v>
      </c>
      <c r="O1789">
        <v>1812</v>
      </c>
      <c r="P1789">
        <v>3</v>
      </c>
      <c r="Q1789" t="str">
        <f>CONCATENATE(C1789,E1789,G1789,I1789)</f>
        <v>234D</v>
      </c>
    </row>
    <row r="1790" spans="1:17" x14ac:dyDescent="0.25">
      <c r="A1790">
        <v>1813</v>
      </c>
      <c r="D1790">
        <v>129.36213100000001</v>
      </c>
      <c r="E1790" s="3">
        <v>2</v>
      </c>
      <c r="F1790">
        <v>113.603746</v>
      </c>
      <c r="G1790" s="5">
        <v>3</v>
      </c>
      <c r="I1790" s="4" t="s">
        <v>233</v>
      </c>
      <c r="N1790">
        <v>121.776613</v>
      </c>
      <c r="P1790">
        <v>3</v>
      </c>
      <c r="Q1790" t="str">
        <f>CONCATENATE(C1790,E1790,G1790,I1790)</f>
        <v>234D</v>
      </c>
    </row>
    <row r="1791" spans="1:17" x14ac:dyDescent="0.25">
      <c r="A1791">
        <v>1814</v>
      </c>
      <c r="D1791">
        <v>129.36213100000001</v>
      </c>
      <c r="E1791" s="3">
        <v>2</v>
      </c>
      <c r="F1791">
        <v>113.603746</v>
      </c>
      <c r="G1791" s="5">
        <v>3</v>
      </c>
      <c r="I1791" s="4" t="s">
        <v>233</v>
      </c>
      <c r="N1791">
        <v>121.776613</v>
      </c>
      <c r="P1791">
        <v>3</v>
      </c>
      <c r="Q1791" t="str">
        <f>CONCATENATE(C1791,E1791,G1791,I1791)</f>
        <v>234D</v>
      </c>
    </row>
    <row r="1792" spans="1:17" x14ac:dyDescent="0.25">
      <c r="A1792">
        <v>1815</v>
      </c>
      <c r="D1792">
        <v>129.36213100000001</v>
      </c>
      <c r="E1792" s="3">
        <v>2</v>
      </c>
      <c r="F1792">
        <v>113.529608</v>
      </c>
      <c r="G1792" s="5">
        <v>3</v>
      </c>
      <c r="I1792" s="4" t="s">
        <v>233</v>
      </c>
      <c r="N1792">
        <v>121.776613</v>
      </c>
      <c r="P1792">
        <v>3</v>
      </c>
      <c r="Q1792" t="str">
        <f>CONCATENATE(C1792,E1792,G1792,I1792)</f>
        <v>234D</v>
      </c>
    </row>
    <row r="1793" spans="1:17" x14ac:dyDescent="0.25">
      <c r="A1793">
        <v>1816</v>
      </c>
      <c r="D1793">
        <v>129.36213100000001</v>
      </c>
      <c r="E1793" s="3">
        <v>2</v>
      </c>
      <c r="F1793">
        <v>113.529608</v>
      </c>
      <c r="G1793" s="5">
        <v>3</v>
      </c>
      <c r="I1793" s="4" t="s">
        <v>233</v>
      </c>
      <c r="N1793">
        <v>121.776613</v>
      </c>
      <c r="P1793">
        <v>3</v>
      </c>
      <c r="Q1793" t="str">
        <f>CONCATENATE(C1793,E1793,G1793,I1793)</f>
        <v>234D</v>
      </c>
    </row>
    <row r="1794" spans="1:17" x14ac:dyDescent="0.25">
      <c r="A1794">
        <v>1817</v>
      </c>
      <c r="D1794">
        <v>129.36213100000001</v>
      </c>
      <c r="E1794" s="3">
        <v>2</v>
      </c>
      <c r="I1794" s="4" t="s">
        <v>233</v>
      </c>
      <c r="N1794">
        <v>121.776613</v>
      </c>
      <c r="P1794">
        <v>2</v>
      </c>
      <c r="Q1794" t="str">
        <f>CONCATENATE(C1794,E1794,G1794,I1794)</f>
        <v>24D</v>
      </c>
    </row>
    <row r="1795" spans="1:17" x14ac:dyDescent="0.25">
      <c r="A1795">
        <v>1818</v>
      </c>
      <c r="B1795">
        <v>135.176435</v>
      </c>
      <c r="C1795" s="2">
        <v>1</v>
      </c>
      <c r="D1795">
        <v>129.36213100000001</v>
      </c>
      <c r="E1795" s="3">
        <v>2</v>
      </c>
      <c r="I1795" s="4" t="s">
        <v>233</v>
      </c>
      <c r="N1795">
        <v>121.776613</v>
      </c>
      <c r="P1795">
        <v>3</v>
      </c>
      <c r="Q1795" t="str">
        <f>CONCATENATE(C1795,E1795,G1795,I1795)</f>
        <v>124D</v>
      </c>
    </row>
    <row r="1796" spans="1:17" x14ac:dyDescent="0.25">
      <c r="A1796">
        <v>1819</v>
      </c>
      <c r="B1796">
        <v>135.176435</v>
      </c>
      <c r="C1796" s="2">
        <v>1</v>
      </c>
      <c r="D1796">
        <v>129.36213100000001</v>
      </c>
      <c r="E1796" s="3">
        <v>2</v>
      </c>
      <c r="I1796" s="4" t="s">
        <v>233</v>
      </c>
      <c r="N1796">
        <v>121.776613</v>
      </c>
      <c r="P1796">
        <v>3</v>
      </c>
      <c r="Q1796" t="str">
        <f>CONCATENATE(C1796,E1796,G1796,I1796)</f>
        <v>124D</v>
      </c>
    </row>
    <row r="1797" spans="1:17" x14ac:dyDescent="0.25">
      <c r="A1797">
        <v>1820</v>
      </c>
      <c r="B1797">
        <v>135.176435</v>
      </c>
      <c r="C1797" s="2">
        <v>1</v>
      </c>
      <c r="D1797">
        <v>129.36213100000001</v>
      </c>
      <c r="E1797" s="3">
        <v>2</v>
      </c>
      <c r="I1797" s="4" t="s">
        <v>233</v>
      </c>
      <c r="N1797">
        <v>121.776613</v>
      </c>
      <c r="P1797">
        <v>3</v>
      </c>
      <c r="Q1797" t="str">
        <f>CONCATENATE(C1797,E1797,G1797,I1797)</f>
        <v>124D</v>
      </c>
    </row>
    <row r="1798" spans="1:17" x14ac:dyDescent="0.25">
      <c r="A1798">
        <v>1821</v>
      </c>
      <c r="B1798">
        <v>135.176435</v>
      </c>
      <c r="C1798" s="2">
        <v>1</v>
      </c>
      <c r="D1798">
        <v>129.36213100000001</v>
      </c>
      <c r="E1798" s="3">
        <v>2</v>
      </c>
      <c r="I1798" s="4" t="s">
        <v>233</v>
      </c>
      <c r="N1798">
        <v>121.776613</v>
      </c>
      <c r="P1798">
        <v>3</v>
      </c>
      <c r="Q1798" t="str">
        <f>CONCATENATE(C1798,E1798,G1798,I1798)</f>
        <v>124D</v>
      </c>
    </row>
    <row r="1799" spans="1:17" x14ac:dyDescent="0.25">
      <c r="A1799">
        <v>1822</v>
      </c>
      <c r="B1799">
        <v>135.176435</v>
      </c>
      <c r="C1799" s="2">
        <v>1</v>
      </c>
      <c r="D1799">
        <v>129.326628</v>
      </c>
      <c r="E1799" s="3">
        <v>2</v>
      </c>
      <c r="I1799" s="4" t="s">
        <v>233</v>
      </c>
      <c r="N1799">
        <v>121.776613</v>
      </c>
      <c r="P1799">
        <v>3</v>
      </c>
      <c r="Q1799" t="str">
        <f>CONCATENATE(C1799,E1799,G1799,I1799)</f>
        <v>124D</v>
      </c>
    </row>
    <row r="1800" spans="1:17" x14ac:dyDescent="0.25">
      <c r="A1800">
        <v>1823</v>
      </c>
      <c r="B1800">
        <v>135.176435</v>
      </c>
      <c r="C1800" s="2">
        <v>1</v>
      </c>
      <c r="I1800" s="4" t="s">
        <v>233</v>
      </c>
      <c r="N1800">
        <v>121.776613</v>
      </c>
      <c r="P1800">
        <v>2</v>
      </c>
      <c r="Q1800" t="str">
        <f>CONCATENATE(C1800,E1800,G1800,I1800)</f>
        <v>14D</v>
      </c>
    </row>
    <row r="1801" spans="1:17" x14ac:dyDescent="0.25">
      <c r="A1801">
        <v>1824</v>
      </c>
      <c r="B1801">
        <v>135.176435</v>
      </c>
      <c r="C1801" s="2">
        <v>1</v>
      </c>
      <c r="I1801" s="4" t="s">
        <v>233</v>
      </c>
      <c r="N1801">
        <v>121.776613</v>
      </c>
      <c r="P1801">
        <v>2</v>
      </c>
      <c r="Q1801" t="str">
        <f>CONCATENATE(C1801,E1801,G1801,I1801)</f>
        <v>14D</v>
      </c>
    </row>
    <row r="1802" spans="1:17" x14ac:dyDescent="0.25">
      <c r="A1802">
        <v>1825</v>
      </c>
      <c r="B1802">
        <v>135.176435</v>
      </c>
      <c r="C1802" s="2">
        <v>1</v>
      </c>
      <c r="I1802" s="4" t="s">
        <v>233</v>
      </c>
      <c r="N1802">
        <v>121.776613</v>
      </c>
      <c r="P1802">
        <v>2</v>
      </c>
      <c r="Q1802" t="str">
        <f>CONCATENATE(C1802,E1802,G1802,I1802)</f>
        <v>14D</v>
      </c>
    </row>
    <row r="1803" spans="1:17" x14ac:dyDescent="0.25">
      <c r="A1803">
        <v>1826</v>
      </c>
      <c r="B1803">
        <v>135.176435</v>
      </c>
      <c r="C1803" s="2">
        <v>1</v>
      </c>
      <c r="I1803" s="4" t="s">
        <v>233</v>
      </c>
      <c r="N1803">
        <v>121.776613</v>
      </c>
      <c r="P1803">
        <v>2</v>
      </c>
      <c r="Q1803" t="str">
        <f>CONCATENATE(C1803,E1803,G1803,I1803)</f>
        <v>14D</v>
      </c>
    </row>
    <row r="1804" spans="1:17" x14ac:dyDescent="0.25">
      <c r="A1804">
        <v>1827</v>
      </c>
      <c r="B1804">
        <v>135.176435</v>
      </c>
      <c r="C1804" s="2">
        <v>1</v>
      </c>
      <c r="I1804" s="4" t="s">
        <v>233</v>
      </c>
      <c r="N1804">
        <v>121.776613</v>
      </c>
      <c r="P1804">
        <v>2</v>
      </c>
      <c r="Q1804" t="str">
        <f>CONCATENATE(C1804,E1804,G1804,I1804)</f>
        <v>14D</v>
      </c>
    </row>
    <row r="1805" spans="1:17" x14ac:dyDescent="0.25">
      <c r="A1805">
        <v>1828</v>
      </c>
      <c r="B1805">
        <v>135.176435</v>
      </c>
      <c r="C1805" s="2">
        <v>1</v>
      </c>
      <c r="I1805" s="4" t="s">
        <v>233</v>
      </c>
      <c r="N1805">
        <v>121.776613</v>
      </c>
      <c r="P1805">
        <v>2</v>
      </c>
      <c r="Q1805" t="str">
        <f>CONCATENATE(C1805,E1805,G1805,I1805)</f>
        <v>14D</v>
      </c>
    </row>
    <row r="1806" spans="1:17" x14ac:dyDescent="0.25">
      <c r="A1806">
        <v>1829</v>
      </c>
      <c r="B1806">
        <v>135.176435</v>
      </c>
      <c r="C1806" s="2">
        <v>1</v>
      </c>
      <c r="I1806" s="4" t="s">
        <v>233</v>
      </c>
      <c r="N1806">
        <v>121.776613</v>
      </c>
      <c r="P1806">
        <v>2</v>
      </c>
      <c r="Q1806" t="str">
        <f>CONCATENATE(C1806,E1806,G1806,I1806)</f>
        <v>14D</v>
      </c>
    </row>
    <row r="1807" spans="1:17" x14ac:dyDescent="0.25">
      <c r="A1807">
        <v>1830</v>
      </c>
      <c r="B1807">
        <v>135.176435</v>
      </c>
      <c r="C1807" s="2">
        <v>1</v>
      </c>
      <c r="I1807" s="4" t="s">
        <v>233</v>
      </c>
      <c r="N1807">
        <v>121.776613</v>
      </c>
      <c r="P1807">
        <v>2</v>
      </c>
      <c r="Q1807" t="str">
        <f>CONCATENATE(C1807,E1807,G1807,I1807)</f>
        <v>14D</v>
      </c>
    </row>
    <row r="1808" spans="1:17" x14ac:dyDescent="0.25">
      <c r="A1808">
        <v>1831</v>
      </c>
      <c r="B1808">
        <v>135.176435</v>
      </c>
      <c r="C1808" s="2">
        <v>1</v>
      </c>
      <c r="I1808" s="4" t="s">
        <v>233</v>
      </c>
      <c r="N1808">
        <v>121.776613</v>
      </c>
      <c r="P1808">
        <v>2</v>
      </c>
      <c r="Q1808" t="str">
        <f>CONCATENATE(C1808,E1808,G1808,I1808)</f>
        <v>14D</v>
      </c>
    </row>
    <row r="1809" spans="1:17" x14ac:dyDescent="0.25">
      <c r="A1809">
        <v>1832</v>
      </c>
      <c r="B1809">
        <v>135.176435</v>
      </c>
      <c r="C1809" s="2">
        <v>1</v>
      </c>
      <c r="I1809" s="4" t="s">
        <v>233</v>
      </c>
      <c r="N1809">
        <v>121.776613</v>
      </c>
      <c r="P1809">
        <v>2</v>
      </c>
      <c r="Q1809" t="str">
        <f>CONCATENATE(C1809,E1809,G1809,I1809)</f>
        <v>14D</v>
      </c>
    </row>
    <row r="1810" spans="1:17" x14ac:dyDescent="0.25">
      <c r="A1810">
        <v>1833</v>
      </c>
      <c r="B1810">
        <v>135.176435</v>
      </c>
      <c r="C1810" s="2">
        <v>1</v>
      </c>
      <c r="I1810" s="4" t="s">
        <v>233</v>
      </c>
      <c r="N1810">
        <v>121.776613</v>
      </c>
      <c r="P1810">
        <v>2</v>
      </c>
      <c r="Q1810" t="str">
        <f>CONCATENATE(C1810,E1810,G1810,I1810)</f>
        <v>14D</v>
      </c>
    </row>
    <row r="1811" spans="1:17" x14ac:dyDescent="0.25">
      <c r="A1811">
        <v>1834</v>
      </c>
      <c r="B1811">
        <v>135.176435</v>
      </c>
      <c r="C1811" s="2">
        <v>1</v>
      </c>
      <c r="D1811">
        <v>150.55570799999998</v>
      </c>
      <c r="E1811" s="3">
        <v>2</v>
      </c>
      <c r="F1811">
        <v>127.746256</v>
      </c>
      <c r="G1811" s="5">
        <v>3</v>
      </c>
      <c r="I1811" s="4" t="s">
        <v>233</v>
      </c>
      <c r="N1811">
        <v>121.776613</v>
      </c>
      <c r="P1811">
        <v>4</v>
      </c>
      <c r="Q1811" t="str">
        <f>CONCATENATE(C1811,E1811,G1811,I1811)</f>
        <v>1234D</v>
      </c>
    </row>
    <row r="1812" spans="1:17" x14ac:dyDescent="0.25">
      <c r="A1812">
        <v>1835</v>
      </c>
      <c r="B1812">
        <v>135.176435</v>
      </c>
      <c r="C1812" s="2">
        <v>1</v>
      </c>
      <c r="D1812">
        <v>150.55570799999998</v>
      </c>
      <c r="E1812" s="3">
        <v>2</v>
      </c>
      <c r="F1812">
        <v>127.74716800000002</v>
      </c>
      <c r="G1812" s="5">
        <v>3</v>
      </c>
      <c r="I1812" s="4" t="s">
        <v>233</v>
      </c>
      <c r="N1812">
        <v>121.776613</v>
      </c>
      <c r="P1812">
        <v>4</v>
      </c>
      <c r="Q1812" t="str">
        <f>CONCATENATE(C1812,E1812,G1812,I1812)</f>
        <v>1234D</v>
      </c>
    </row>
    <row r="1813" spans="1:17" x14ac:dyDescent="0.25">
      <c r="A1813">
        <v>1836</v>
      </c>
      <c r="B1813">
        <v>135.176435</v>
      </c>
      <c r="C1813" s="2">
        <v>1</v>
      </c>
      <c r="D1813">
        <v>150.55570799999998</v>
      </c>
      <c r="E1813" s="3">
        <v>2</v>
      </c>
      <c r="F1813">
        <v>127.74716800000002</v>
      </c>
      <c r="G1813" s="5">
        <v>3</v>
      </c>
      <c r="I1813" s="4" t="s">
        <v>233</v>
      </c>
      <c r="N1813">
        <v>121.776613</v>
      </c>
      <c r="P1813">
        <v>4</v>
      </c>
      <c r="Q1813" t="str">
        <f>CONCATENATE(C1813,E1813,G1813,I1813)</f>
        <v>1234D</v>
      </c>
    </row>
    <row r="1814" spans="1:17" x14ac:dyDescent="0.25">
      <c r="A1814">
        <v>1837</v>
      </c>
      <c r="B1814">
        <v>135.176435</v>
      </c>
      <c r="C1814" s="2">
        <v>1</v>
      </c>
      <c r="D1814">
        <v>150.55570799999998</v>
      </c>
      <c r="E1814" s="3">
        <v>2</v>
      </c>
      <c r="F1814">
        <v>127.74716800000002</v>
      </c>
      <c r="G1814" s="5">
        <v>3</v>
      </c>
      <c r="I1814" s="4" t="s">
        <v>233</v>
      </c>
      <c r="N1814">
        <v>121.776613</v>
      </c>
      <c r="P1814">
        <v>4</v>
      </c>
      <c r="Q1814" t="str">
        <f>CONCATENATE(C1814,E1814,G1814,I1814)</f>
        <v>1234D</v>
      </c>
    </row>
    <row r="1815" spans="1:17" x14ac:dyDescent="0.25">
      <c r="A1815">
        <v>1838</v>
      </c>
      <c r="B1815">
        <v>135.176435</v>
      </c>
      <c r="C1815" s="2">
        <v>1</v>
      </c>
      <c r="D1815">
        <v>150.55570799999998</v>
      </c>
      <c r="E1815" s="3">
        <v>2</v>
      </c>
      <c r="F1815">
        <v>127.74716800000002</v>
      </c>
      <c r="G1815" s="5">
        <v>3</v>
      </c>
      <c r="I1815" s="4" t="s">
        <v>233</v>
      </c>
      <c r="N1815">
        <v>121.776613</v>
      </c>
      <c r="P1815">
        <v>4</v>
      </c>
      <c r="Q1815" t="str">
        <f>CONCATENATE(C1815,E1815,G1815,I1815)</f>
        <v>1234D</v>
      </c>
    </row>
    <row r="1816" spans="1:17" x14ac:dyDescent="0.25">
      <c r="A1816">
        <v>1839</v>
      </c>
      <c r="B1816">
        <v>135.176435</v>
      </c>
      <c r="C1816" s="2">
        <v>1</v>
      </c>
      <c r="D1816">
        <v>150.55570799999998</v>
      </c>
      <c r="E1816" s="3">
        <v>2</v>
      </c>
      <c r="F1816">
        <v>127.74716800000002</v>
      </c>
      <c r="G1816" s="5">
        <v>3</v>
      </c>
      <c r="I1816" s="4" t="s">
        <v>233</v>
      </c>
      <c r="N1816">
        <v>121.776613</v>
      </c>
      <c r="P1816">
        <v>4</v>
      </c>
      <c r="Q1816" t="str">
        <f>CONCATENATE(C1816,E1816,G1816,I1816)</f>
        <v>1234D</v>
      </c>
    </row>
    <row r="1817" spans="1:17" x14ac:dyDescent="0.25">
      <c r="A1817">
        <v>1840</v>
      </c>
      <c r="B1817">
        <v>135.176435</v>
      </c>
      <c r="C1817" s="2">
        <v>1</v>
      </c>
      <c r="D1817">
        <v>150.55570799999998</v>
      </c>
      <c r="E1817" s="3">
        <v>2</v>
      </c>
      <c r="F1817">
        <v>127.74716800000002</v>
      </c>
      <c r="G1817" s="5">
        <v>3</v>
      </c>
      <c r="I1817" s="4" t="s">
        <v>233</v>
      </c>
      <c r="N1817">
        <v>121.781916</v>
      </c>
      <c r="O1817">
        <v>1840</v>
      </c>
      <c r="P1817">
        <v>4</v>
      </c>
      <c r="Q1817" t="str">
        <f>CONCATENATE(C1817,E1817,G1817,I1817)</f>
        <v>1234D</v>
      </c>
    </row>
    <row r="1818" spans="1:17" x14ac:dyDescent="0.25">
      <c r="A1818">
        <v>1841</v>
      </c>
      <c r="B1818">
        <v>135.176435</v>
      </c>
      <c r="C1818" s="2">
        <v>1</v>
      </c>
      <c r="D1818">
        <v>150.55570799999998</v>
      </c>
      <c r="E1818" s="3">
        <v>2</v>
      </c>
      <c r="F1818">
        <v>127.74716800000002</v>
      </c>
      <c r="G1818" s="5">
        <v>3</v>
      </c>
      <c r="P1818">
        <v>3</v>
      </c>
      <c r="Q1818" t="str">
        <f>CONCATENATE(C1818,E1818,G1818,I1818)</f>
        <v>123</v>
      </c>
    </row>
    <row r="1819" spans="1:17" x14ac:dyDescent="0.25">
      <c r="A1819">
        <v>1842</v>
      </c>
      <c r="B1819">
        <v>135.176435</v>
      </c>
      <c r="C1819" s="2">
        <v>1</v>
      </c>
      <c r="D1819">
        <v>150.55570799999998</v>
      </c>
      <c r="E1819" s="3">
        <v>2</v>
      </c>
      <c r="F1819">
        <v>127.74716800000002</v>
      </c>
      <c r="G1819" s="5">
        <v>3</v>
      </c>
      <c r="P1819">
        <v>3</v>
      </c>
      <c r="Q1819" t="str">
        <f>CONCATENATE(C1819,E1819,G1819,I1819)</f>
        <v>123</v>
      </c>
    </row>
    <row r="1820" spans="1:17" x14ac:dyDescent="0.25">
      <c r="A1820">
        <v>1843</v>
      </c>
      <c r="B1820">
        <v>135.176435</v>
      </c>
      <c r="C1820" s="2">
        <v>1</v>
      </c>
      <c r="D1820">
        <v>150.55570799999998</v>
      </c>
      <c r="E1820" s="3">
        <v>2</v>
      </c>
      <c r="F1820">
        <v>127.74716800000002</v>
      </c>
      <c r="G1820" s="5">
        <v>3</v>
      </c>
      <c r="P1820">
        <v>3</v>
      </c>
      <c r="Q1820" t="str">
        <f>CONCATENATE(C1820,E1820,G1820,I1820)</f>
        <v>123</v>
      </c>
    </row>
    <row r="1821" spans="1:17" x14ac:dyDescent="0.25">
      <c r="A1821">
        <v>1844</v>
      </c>
      <c r="B1821">
        <v>135.176435</v>
      </c>
      <c r="C1821" s="2">
        <v>1</v>
      </c>
      <c r="D1821">
        <v>150.55570799999998</v>
      </c>
      <c r="E1821" s="3">
        <v>2</v>
      </c>
      <c r="F1821">
        <v>127.74716800000002</v>
      </c>
      <c r="G1821" s="5">
        <v>3</v>
      </c>
      <c r="P1821">
        <v>3</v>
      </c>
      <c r="Q1821" t="str">
        <f>CONCATENATE(C1821,E1821,G1821,I1821)</f>
        <v>123</v>
      </c>
    </row>
    <row r="1822" spans="1:17" x14ac:dyDescent="0.25">
      <c r="A1822">
        <v>1845</v>
      </c>
      <c r="B1822">
        <v>135.176435</v>
      </c>
      <c r="C1822" s="2">
        <v>1</v>
      </c>
      <c r="D1822">
        <v>150.55570799999998</v>
      </c>
      <c r="E1822" s="3">
        <v>2</v>
      </c>
      <c r="F1822">
        <v>127.74716800000002</v>
      </c>
      <c r="G1822" s="5">
        <v>3</v>
      </c>
      <c r="P1822">
        <v>3</v>
      </c>
      <c r="Q1822" t="str">
        <f>CONCATENATE(C1822,E1822,G1822,I1822)</f>
        <v>123</v>
      </c>
    </row>
    <row r="1823" spans="1:17" x14ac:dyDescent="0.25">
      <c r="A1823">
        <v>1846</v>
      </c>
      <c r="D1823">
        <v>150.55570799999998</v>
      </c>
      <c r="E1823" s="3">
        <v>2</v>
      </c>
      <c r="F1823">
        <v>127.74716800000002</v>
      </c>
      <c r="G1823" s="5">
        <v>3</v>
      </c>
      <c r="P1823">
        <v>2</v>
      </c>
      <c r="Q1823" t="str">
        <f>CONCATENATE(C1823,E1823,G1823,I1823)</f>
        <v>23</v>
      </c>
    </row>
    <row r="1824" spans="1:17" x14ac:dyDescent="0.25">
      <c r="A1824">
        <v>1847</v>
      </c>
      <c r="D1824">
        <v>150.55570799999998</v>
      </c>
      <c r="E1824" s="3">
        <v>2</v>
      </c>
      <c r="F1824">
        <v>127.74716800000002</v>
      </c>
      <c r="G1824" s="5">
        <v>3</v>
      </c>
      <c r="P1824">
        <v>2</v>
      </c>
      <c r="Q1824" t="str">
        <f>CONCATENATE(C1824,E1824,G1824,I1824)</f>
        <v>23</v>
      </c>
    </row>
    <row r="1825" spans="1:17" x14ac:dyDescent="0.25">
      <c r="A1825">
        <v>1848</v>
      </c>
      <c r="D1825">
        <v>150.55570799999998</v>
      </c>
      <c r="E1825" s="3">
        <v>2</v>
      </c>
      <c r="F1825">
        <v>127.74716800000002</v>
      </c>
      <c r="G1825" s="5">
        <v>3</v>
      </c>
      <c r="P1825">
        <v>2</v>
      </c>
      <c r="Q1825" t="str">
        <f>CONCATENATE(C1825,E1825,G1825,I1825)</f>
        <v>23</v>
      </c>
    </row>
    <row r="1826" spans="1:17" x14ac:dyDescent="0.25">
      <c r="A1826">
        <v>1849</v>
      </c>
      <c r="D1826">
        <v>150.55570799999998</v>
      </c>
      <c r="E1826" s="3">
        <v>2</v>
      </c>
      <c r="F1826">
        <v>127.74716800000002</v>
      </c>
      <c r="G1826" s="5">
        <v>3</v>
      </c>
      <c r="P1826">
        <v>2</v>
      </c>
      <c r="Q1826" t="str">
        <f>CONCATENATE(C1826,E1826,G1826,I1826)</f>
        <v>23</v>
      </c>
    </row>
    <row r="1827" spans="1:17" x14ac:dyDescent="0.25">
      <c r="A1827">
        <v>1850</v>
      </c>
      <c r="D1827">
        <v>150.55570799999998</v>
      </c>
      <c r="E1827" s="3">
        <v>2</v>
      </c>
      <c r="F1827">
        <v>127.74716800000002</v>
      </c>
      <c r="G1827" s="5">
        <v>3</v>
      </c>
      <c r="P1827">
        <v>2</v>
      </c>
      <c r="Q1827" t="str">
        <f>CONCATENATE(C1827,E1827,G1827,I1827)</f>
        <v>23</v>
      </c>
    </row>
    <row r="1828" spans="1:17" x14ac:dyDescent="0.25">
      <c r="A1828">
        <v>1851</v>
      </c>
      <c r="D1828">
        <v>150.55570799999998</v>
      </c>
      <c r="E1828" s="3">
        <v>2</v>
      </c>
      <c r="F1828">
        <v>127.74716800000002</v>
      </c>
      <c r="G1828" s="5">
        <v>3</v>
      </c>
      <c r="P1828">
        <v>2</v>
      </c>
      <c r="Q1828" t="str">
        <f>CONCATENATE(C1828,E1828,G1828,I1828)</f>
        <v>23</v>
      </c>
    </row>
    <row r="1829" spans="1:17" x14ac:dyDescent="0.25">
      <c r="A1829">
        <v>1852</v>
      </c>
      <c r="D1829">
        <v>150.55570799999998</v>
      </c>
      <c r="E1829" s="3">
        <v>2</v>
      </c>
      <c r="F1829">
        <v>127.74716800000002</v>
      </c>
      <c r="G1829" s="5">
        <v>3</v>
      </c>
      <c r="P1829">
        <v>2</v>
      </c>
      <c r="Q1829" t="str">
        <f>CONCATENATE(C1829,E1829,G1829,I1829)</f>
        <v>23</v>
      </c>
    </row>
    <row r="1830" spans="1:17" x14ac:dyDescent="0.25">
      <c r="A1830">
        <v>1853</v>
      </c>
      <c r="D1830">
        <v>150.55570799999998</v>
      </c>
      <c r="E1830" s="3">
        <v>2</v>
      </c>
      <c r="F1830">
        <v>127.74716800000002</v>
      </c>
      <c r="G1830" s="5">
        <v>3</v>
      </c>
      <c r="P1830">
        <v>2</v>
      </c>
      <c r="Q1830" t="str">
        <f>CONCATENATE(C1830,E1830,G1830,I1830)</f>
        <v>23</v>
      </c>
    </row>
    <row r="1831" spans="1:17" x14ac:dyDescent="0.25">
      <c r="A1831">
        <v>1854</v>
      </c>
      <c r="D1831">
        <v>150.55570799999998</v>
      </c>
      <c r="E1831" s="3">
        <v>2</v>
      </c>
      <c r="F1831">
        <v>127.71969000000001</v>
      </c>
      <c r="G1831" s="5">
        <v>3</v>
      </c>
      <c r="P1831">
        <v>2</v>
      </c>
      <c r="Q1831" t="str">
        <f>CONCATENATE(C1831,E1831,G1831,I1831)</f>
        <v>23</v>
      </c>
    </row>
    <row r="1832" spans="1:17" x14ac:dyDescent="0.25">
      <c r="A1832">
        <v>1855</v>
      </c>
      <c r="B1832">
        <v>155.794748</v>
      </c>
      <c r="C1832" s="2">
        <v>1</v>
      </c>
      <c r="D1832">
        <v>150.55570799999998</v>
      </c>
      <c r="E1832" s="3">
        <v>2</v>
      </c>
      <c r="F1832">
        <v>127.71969000000001</v>
      </c>
      <c r="G1832" s="5">
        <v>3</v>
      </c>
      <c r="P1832">
        <v>3</v>
      </c>
      <c r="Q1832" t="str">
        <f>CONCATENATE(C1832,E1832,G1832,I1832)</f>
        <v>123</v>
      </c>
    </row>
    <row r="1833" spans="1:17" x14ac:dyDescent="0.25">
      <c r="A1833">
        <v>1856</v>
      </c>
      <c r="B1833">
        <v>155.794748</v>
      </c>
      <c r="C1833" s="2">
        <v>1</v>
      </c>
      <c r="D1833">
        <v>150.55570799999998</v>
      </c>
      <c r="E1833" s="3">
        <v>2</v>
      </c>
      <c r="F1833">
        <v>127.71969000000001</v>
      </c>
      <c r="G1833" s="5">
        <v>3</v>
      </c>
      <c r="P1833">
        <v>3</v>
      </c>
      <c r="Q1833" t="str">
        <f>CONCATENATE(C1833,E1833,G1833,I1833)</f>
        <v>123</v>
      </c>
    </row>
    <row r="1834" spans="1:17" x14ac:dyDescent="0.25">
      <c r="A1834">
        <v>1857</v>
      </c>
      <c r="B1834">
        <v>155.794748</v>
      </c>
      <c r="C1834" s="2">
        <v>1</v>
      </c>
      <c r="D1834">
        <v>150.55570799999998</v>
      </c>
      <c r="E1834" s="3">
        <v>2</v>
      </c>
      <c r="F1834">
        <v>127.746256</v>
      </c>
      <c r="G1834" s="5">
        <v>3</v>
      </c>
      <c r="H1834">
        <v>135.04406500000002</v>
      </c>
      <c r="I1834" s="4">
        <v>4</v>
      </c>
      <c r="P1834">
        <v>4</v>
      </c>
      <c r="Q1834" t="str">
        <f>CONCATENATE(C1834,E1834,G1834,I1834)</f>
        <v>1234</v>
      </c>
    </row>
    <row r="1835" spans="1:17" x14ac:dyDescent="0.25">
      <c r="A1835">
        <v>1858</v>
      </c>
      <c r="B1835">
        <v>155.794748</v>
      </c>
      <c r="C1835" s="2">
        <v>1</v>
      </c>
      <c r="F1835">
        <v>127.746256</v>
      </c>
      <c r="G1835" s="5">
        <v>3</v>
      </c>
      <c r="H1835">
        <v>135.04406500000002</v>
      </c>
      <c r="I1835" s="4">
        <v>4</v>
      </c>
      <c r="P1835">
        <v>3</v>
      </c>
      <c r="Q1835" t="str">
        <f>CONCATENATE(C1835,E1835,G1835,I1835)</f>
        <v>134</v>
      </c>
    </row>
    <row r="1836" spans="1:17" x14ac:dyDescent="0.25">
      <c r="A1836">
        <v>1859</v>
      </c>
      <c r="B1836">
        <v>155.794748</v>
      </c>
      <c r="C1836" s="2">
        <v>1</v>
      </c>
      <c r="F1836">
        <v>127.746256</v>
      </c>
      <c r="G1836" s="5">
        <v>3</v>
      </c>
      <c r="H1836">
        <v>135.04406500000002</v>
      </c>
      <c r="I1836" s="4">
        <v>4</v>
      </c>
      <c r="P1836">
        <v>3</v>
      </c>
      <c r="Q1836" t="str">
        <f>CONCATENATE(C1836,E1836,G1836,I1836)</f>
        <v>134</v>
      </c>
    </row>
    <row r="1837" spans="1:17" x14ac:dyDescent="0.25">
      <c r="A1837">
        <v>1860</v>
      </c>
      <c r="B1837">
        <v>155.794748</v>
      </c>
      <c r="C1837" s="2">
        <v>1</v>
      </c>
      <c r="F1837">
        <v>127.746256</v>
      </c>
      <c r="G1837" s="5">
        <v>3</v>
      </c>
      <c r="H1837">
        <v>135.04406500000002</v>
      </c>
      <c r="I1837" s="4">
        <v>4</v>
      </c>
      <c r="P1837">
        <v>3</v>
      </c>
      <c r="Q1837" t="str">
        <f>CONCATENATE(C1837,E1837,G1837,I1837)</f>
        <v>134</v>
      </c>
    </row>
    <row r="1838" spans="1:17" x14ac:dyDescent="0.25">
      <c r="A1838">
        <v>1861</v>
      </c>
      <c r="B1838">
        <v>155.794748</v>
      </c>
      <c r="C1838" s="2">
        <v>1</v>
      </c>
      <c r="F1838">
        <v>127.746256</v>
      </c>
      <c r="G1838" s="5">
        <v>3</v>
      </c>
      <c r="H1838">
        <v>135.04406500000002</v>
      </c>
      <c r="I1838" s="4">
        <v>4</v>
      </c>
      <c r="P1838">
        <v>3</v>
      </c>
      <c r="Q1838" t="str">
        <f>CONCATENATE(C1838,E1838,G1838,I1838)</f>
        <v>134</v>
      </c>
    </row>
    <row r="1839" spans="1:17" x14ac:dyDescent="0.25">
      <c r="A1839">
        <v>1862</v>
      </c>
      <c r="B1839">
        <v>155.794748</v>
      </c>
      <c r="C1839" s="2">
        <v>1</v>
      </c>
      <c r="H1839">
        <v>135.04406500000002</v>
      </c>
      <c r="I1839" s="4">
        <v>4</v>
      </c>
      <c r="P1839">
        <v>2</v>
      </c>
      <c r="Q1839" t="str">
        <f>CONCATENATE(C1839,E1839,G1839,I1839)</f>
        <v>14</v>
      </c>
    </row>
    <row r="1840" spans="1:17" x14ac:dyDescent="0.25">
      <c r="A1840">
        <v>1863</v>
      </c>
      <c r="B1840">
        <v>155.794748</v>
      </c>
      <c r="C1840" s="2">
        <v>1</v>
      </c>
      <c r="H1840">
        <v>135.04406500000002</v>
      </c>
      <c r="I1840" s="4">
        <v>4</v>
      </c>
      <c r="P1840">
        <v>2</v>
      </c>
      <c r="Q1840" t="str">
        <f>CONCATENATE(C1840,E1840,G1840,I1840)</f>
        <v>14</v>
      </c>
    </row>
    <row r="1841" spans="1:17" x14ac:dyDescent="0.25">
      <c r="A1841">
        <v>1864</v>
      </c>
      <c r="B1841">
        <v>155.794748</v>
      </c>
      <c r="C1841" s="2">
        <v>1</v>
      </c>
      <c r="H1841">
        <v>135.04406500000002</v>
      </c>
      <c r="I1841" s="4">
        <v>4</v>
      </c>
      <c r="P1841">
        <v>2</v>
      </c>
      <c r="Q1841" t="str">
        <f>CONCATENATE(C1841,E1841,G1841,I1841)</f>
        <v>14</v>
      </c>
    </row>
    <row r="1842" spans="1:17" x14ac:dyDescent="0.25">
      <c r="A1842">
        <v>1865</v>
      </c>
      <c r="B1842">
        <v>155.794748</v>
      </c>
      <c r="C1842" s="2">
        <v>1</v>
      </c>
      <c r="H1842">
        <v>135.04406500000002</v>
      </c>
      <c r="I1842" s="4">
        <v>4</v>
      </c>
      <c r="P1842">
        <v>2</v>
      </c>
      <c r="Q1842" t="str">
        <f>CONCATENATE(C1842,E1842,G1842,I1842)</f>
        <v>14</v>
      </c>
    </row>
    <row r="1843" spans="1:17" x14ac:dyDescent="0.25">
      <c r="A1843">
        <v>1866</v>
      </c>
      <c r="B1843">
        <v>155.794748</v>
      </c>
      <c r="C1843" s="2">
        <v>1</v>
      </c>
      <c r="H1843">
        <v>135.04406500000002</v>
      </c>
      <c r="I1843" s="4">
        <v>4</v>
      </c>
      <c r="P1843">
        <v>2</v>
      </c>
      <c r="Q1843" t="str">
        <f>CONCATENATE(C1843,E1843,G1843,I1843)</f>
        <v>14</v>
      </c>
    </row>
    <row r="1844" spans="1:17" x14ac:dyDescent="0.25">
      <c r="A1844">
        <v>1867</v>
      </c>
      <c r="B1844">
        <v>155.794748</v>
      </c>
      <c r="C1844" s="2">
        <v>1</v>
      </c>
      <c r="H1844">
        <v>135.04406500000002</v>
      </c>
      <c r="I1844" s="4">
        <v>4</v>
      </c>
      <c r="P1844">
        <v>2</v>
      </c>
      <c r="Q1844" t="str">
        <f>CONCATENATE(C1844,E1844,G1844,I1844)</f>
        <v>14</v>
      </c>
    </row>
    <row r="1845" spans="1:17" x14ac:dyDescent="0.25">
      <c r="A1845">
        <v>1868</v>
      </c>
      <c r="B1845">
        <v>155.794748</v>
      </c>
      <c r="C1845" s="2">
        <v>1</v>
      </c>
      <c r="H1845">
        <v>135.04406500000002</v>
      </c>
      <c r="I1845" s="4">
        <v>4</v>
      </c>
      <c r="P1845">
        <v>2</v>
      </c>
      <c r="Q1845" t="str">
        <f>CONCATENATE(C1845,E1845,G1845,I1845)</f>
        <v>14</v>
      </c>
    </row>
    <row r="1846" spans="1:17" x14ac:dyDescent="0.25">
      <c r="A1846">
        <v>1869</v>
      </c>
      <c r="B1846">
        <v>155.794748</v>
      </c>
      <c r="C1846" s="2">
        <v>1</v>
      </c>
      <c r="H1846">
        <v>135.04406500000002</v>
      </c>
      <c r="I1846" s="4">
        <v>4</v>
      </c>
      <c r="P1846">
        <v>2</v>
      </c>
      <c r="Q1846" t="str">
        <f>CONCATENATE(C1846,E1846,G1846,I1846)</f>
        <v>14</v>
      </c>
    </row>
    <row r="1847" spans="1:17" x14ac:dyDescent="0.25">
      <c r="A1847">
        <v>1870</v>
      </c>
      <c r="B1847">
        <v>155.794748</v>
      </c>
      <c r="C1847" s="2">
        <v>1</v>
      </c>
      <c r="H1847">
        <v>135.04406500000002</v>
      </c>
      <c r="I1847" s="4">
        <v>4</v>
      </c>
      <c r="P1847">
        <v>2</v>
      </c>
      <c r="Q1847" t="str">
        <f>CONCATENATE(C1847,E1847,G1847,I1847)</f>
        <v>14</v>
      </c>
    </row>
    <row r="1848" spans="1:17" x14ac:dyDescent="0.25">
      <c r="A1848">
        <v>1871</v>
      </c>
      <c r="B1848">
        <v>155.794748</v>
      </c>
      <c r="C1848" s="2">
        <v>1</v>
      </c>
      <c r="H1848">
        <v>135.04406500000002</v>
      </c>
      <c r="I1848" s="4">
        <v>4</v>
      </c>
      <c r="P1848">
        <v>2</v>
      </c>
      <c r="Q1848" t="str">
        <f>CONCATENATE(C1848,E1848,G1848,I1848)</f>
        <v>14</v>
      </c>
    </row>
    <row r="1849" spans="1:17" x14ac:dyDescent="0.25">
      <c r="A1849">
        <v>1872</v>
      </c>
      <c r="B1849">
        <v>155.794748</v>
      </c>
      <c r="C1849" s="2">
        <v>1</v>
      </c>
      <c r="D1849">
        <v>161.88151599999998</v>
      </c>
      <c r="E1849" s="3">
        <v>2</v>
      </c>
      <c r="H1849">
        <v>135.04406500000002</v>
      </c>
      <c r="I1849" s="4">
        <v>4</v>
      </c>
      <c r="P1849">
        <v>3</v>
      </c>
      <c r="Q1849" t="str">
        <f>CONCATENATE(C1849,E1849,G1849,I1849)</f>
        <v>124</v>
      </c>
    </row>
    <row r="1850" spans="1:17" x14ac:dyDescent="0.25">
      <c r="A1850">
        <v>1873</v>
      </c>
      <c r="B1850">
        <v>155.794748</v>
      </c>
      <c r="C1850" s="2">
        <v>1</v>
      </c>
      <c r="D1850">
        <v>161.88151599999998</v>
      </c>
      <c r="E1850" s="3">
        <v>2</v>
      </c>
      <c r="H1850">
        <v>135.04406500000002</v>
      </c>
      <c r="I1850" s="4">
        <v>4</v>
      </c>
      <c r="P1850">
        <v>3</v>
      </c>
      <c r="Q1850" t="str">
        <f>CONCATENATE(C1850,E1850,G1850,I1850)</f>
        <v>124</v>
      </c>
    </row>
    <row r="1851" spans="1:17" x14ac:dyDescent="0.25">
      <c r="A1851">
        <v>1874</v>
      </c>
      <c r="B1851">
        <v>155.794748</v>
      </c>
      <c r="C1851" s="2">
        <v>1</v>
      </c>
      <c r="D1851">
        <v>161.88151599999998</v>
      </c>
      <c r="E1851" s="3">
        <v>2</v>
      </c>
      <c r="H1851">
        <v>135.04406500000002</v>
      </c>
      <c r="I1851" s="4">
        <v>4</v>
      </c>
      <c r="P1851">
        <v>3</v>
      </c>
      <c r="Q1851" t="str">
        <f>CONCATENATE(C1851,E1851,G1851,I1851)</f>
        <v>124</v>
      </c>
    </row>
    <row r="1852" spans="1:17" x14ac:dyDescent="0.25">
      <c r="A1852">
        <v>1875</v>
      </c>
      <c r="B1852">
        <v>155.794748</v>
      </c>
      <c r="C1852" s="2">
        <v>1</v>
      </c>
      <c r="D1852">
        <v>161.88151599999998</v>
      </c>
      <c r="E1852" s="3">
        <v>2</v>
      </c>
      <c r="H1852">
        <v>135.04406500000002</v>
      </c>
      <c r="I1852" s="4">
        <v>4</v>
      </c>
      <c r="P1852">
        <v>3</v>
      </c>
      <c r="Q1852" t="str">
        <f>CONCATENATE(C1852,E1852,G1852,I1852)</f>
        <v>124</v>
      </c>
    </row>
    <row r="1853" spans="1:17" x14ac:dyDescent="0.25">
      <c r="A1853">
        <v>1876</v>
      </c>
      <c r="D1853">
        <v>161.88151599999998</v>
      </c>
      <c r="E1853" s="3">
        <v>2</v>
      </c>
      <c r="H1853">
        <v>135.04406500000002</v>
      </c>
      <c r="I1853" s="4">
        <v>4</v>
      </c>
      <c r="P1853">
        <v>2</v>
      </c>
      <c r="Q1853" t="str">
        <f>CONCATENATE(C1853,E1853,G1853,I1853)</f>
        <v>24</v>
      </c>
    </row>
    <row r="1854" spans="1:17" x14ac:dyDescent="0.25">
      <c r="A1854">
        <v>1877</v>
      </c>
      <c r="D1854">
        <v>161.88151599999998</v>
      </c>
      <c r="E1854" s="3">
        <v>2</v>
      </c>
      <c r="F1854">
        <v>153.69252599999999</v>
      </c>
      <c r="G1854" s="5">
        <v>3</v>
      </c>
      <c r="H1854">
        <v>135.04406500000002</v>
      </c>
      <c r="I1854" s="4">
        <v>4</v>
      </c>
      <c r="P1854">
        <v>3</v>
      </c>
      <c r="Q1854" t="str">
        <f>CONCATENATE(C1854,E1854,G1854,I1854)</f>
        <v>234</v>
      </c>
    </row>
    <row r="1855" spans="1:17" x14ac:dyDescent="0.25">
      <c r="A1855">
        <v>1878</v>
      </c>
      <c r="D1855">
        <v>161.88151599999998</v>
      </c>
      <c r="E1855" s="3">
        <v>2</v>
      </c>
      <c r="F1855">
        <v>153.69252599999999</v>
      </c>
      <c r="G1855" s="5">
        <v>3</v>
      </c>
      <c r="H1855">
        <v>135.04406500000002</v>
      </c>
      <c r="I1855" s="4">
        <v>4</v>
      </c>
      <c r="P1855">
        <v>3</v>
      </c>
      <c r="Q1855" t="str">
        <f>CONCATENATE(C1855,E1855,G1855,I1855)</f>
        <v>234</v>
      </c>
    </row>
    <row r="1856" spans="1:17" x14ac:dyDescent="0.25">
      <c r="A1856">
        <v>1879</v>
      </c>
      <c r="D1856">
        <v>161.88151599999998</v>
      </c>
      <c r="E1856" s="3">
        <v>2</v>
      </c>
      <c r="F1856">
        <v>153.69252599999999</v>
      </c>
      <c r="G1856" s="5">
        <v>3</v>
      </c>
      <c r="H1856">
        <v>135.04406500000002</v>
      </c>
      <c r="I1856" s="4">
        <v>4</v>
      </c>
      <c r="P1856">
        <v>3</v>
      </c>
      <c r="Q1856" t="str">
        <f>CONCATENATE(C1856,E1856,G1856,I1856)</f>
        <v>234</v>
      </c>
    </row>
    <row r="1857" spans="1:17" x14ac:dyDescent="0.25">
      <c r="A1857">
        <v>1880</v>
      </c>
      <c r="D1857">
        <v>161.88151599999998</v>
      </c>
      <c r="E1857" s="3">
        <v>2</v>
      </c>
      <c r="F1857">
        <v>153.69252599999999</v>
      </c>
      <c r="G1857" s="5">
        <v>3</v>
      </c>
      <c r="H1857">
        <v>135.04406500000002</v>
      </c>
      <c r="I1857" s="4">
        <v>4</v>
      </c>
      <c r="P1857">
        <v>3</v>
      </c>
      <c r="Q1857" t="str">
        <f>CONCATENATE(C1857,E1857,G1857,I1857)</f>
        <v>234</v>
      </c>
    </row>
    <row r="1858" spans="1:17" x14ac:dyDescent="0.25">
      <c r="A1858">
        <v>1881</v>
      </c>
      <c r="D1858">
        <v>161.88151599999998</v>
      </c>
      <c r="E1858" s="3">
        <v>2</v>
      </c>
      <c r="F1858">
        <v>153.69252599999999</v>
      </c>
      <c r="G1858" s="5">
        <v>3</v>
      </c>
      <c r="P1858">
        <v>2</v>
      </c>
      <c r="Q1858" t="str">
        <f>CONCATENATE(C1858,E1858,G1858,I1858)</f>
        <v>23</v>
      </c>
    </row>
    <row r="1859" spans="1:17" x14ac:dyDescent="0.25">
      <c r="A1859">
        <v>1882</v>
      </c>
      <c r="D1859">
        <v>161.88151599999998</v>
      </c>
      <c r="E1859" s="3">
        <v>2</v>
      </c>
      <c r="F1859">
        <v>153.69252599999999</v>
      </c>
      <c r="G1859" s="5">
        <v>3</v>
      </c>
      <c r="P1859">
        <v>2</v>
      </c>
      <c r="Q1859" t="str">
        <f>CONCATENATE(C1859,E1859,G1859,I1859)</f>
        <v>23</v>
      </c>
    </row>
    <row r="1860" spans="1:17" x14ac:dyDescent="0.25">
      <c r="A1860">
        <v>1883</v>
      </c>
      <c r="D1860">
        <v>161.88151599999998</v>
      </c>
      <c r="E1860" s="3">
        <v>2</v>
      </c>
      <c r="F1860">
        <v>153.69252599999999</v>
      </c>
      <c r="G1860" s="5">
        <v>3</v>
      </c>
      <c r="P1860">
        <v>2</v>
      </c>
      <c r="Q1860" t="str">
        <f>CONCATENATE(C1860,E1860,G1860,I1860)</f>
        <v>23</v>
      </c>
    </row>
    <row r="1861" spans="1:17" x14ac:dyDescent="0.25">
      <c r="A1861">
        <v>1884</v>
      </c>
      <c r="D1861">
        <v>161.88151599999998</v>
      </c>
      <c r="E1861" s="3">
        <v>2</v>
      </c>
      <c r="F1861">
        <v>153.69252599999999</v>
      </c>
      <c r="G1861" s="5">
        <v>3</v>
      </c>
      <c r="P1861">
        <v>2</v>
      </c>
      <c r="Q1861" t="str">
        <f>CONCATENATE(C1861,E1861,G1861,I1861)</f>
        <v>23</v>
      </c>
    </row>
    <row r="1862" spans="1:17" x14ac:dyDescent="0.25">
      <c r="A1862">
        <v>1885</v>
      </c>
      <c r="D1862">
        <v>161.88151599999998</v>
      </c>
      <c r="E1862" s="3">
        <v>2</v>
      </c>
      <c r="F1862">
        <v>153.69252599999999</v>
      </c>
      <c r="G1862" s="5">
        <v>3</v>
      </c>
      <c r="P1862">
        <v>2</v>
      </c>
      <c r="Q1862" t="str">
        <f>CONCATENATE(C1862,E1862,G1862,I1862)</f>
        <v>23</v>
      </c>
    </row>
    <row r="1863" spans="1:17" x14ac:dyDescent="0.25">
      <c r="A1863">
        <v>1886</v>
      </c>
      <c r="D1863">
        <v>161.88151599999998</v>
      </c>
      <c r="E1863" s="3">
        <v>2</v>
      </c>
      <c r="F1863">
        <v>153.69252599999999</v>
      </c>
      <c r="G1863" s="5">
        <v>3</v>
      </c>
      <c r="P1863">
        <v>2</v>
      </c>
      <c r="Q1863" t="str">
        <f>CONCATENATE(C1863,E1863,G1863,I1863)</f>
        <v>23</v>
      </c>
    </row>
    <row r="1864" spans="1:17" x14ac:dyDescent="0.25">
      <c r="A1864">
        <v>1887</v>
      </c>
      <c r="D1864">
        <v>161.88151599999998</v>
      </c>
      <c r="E1864" s="3">
        <v>2</v>
      </c>
      <c r="F1864">
        <v>153.69252599999999</v>
      </c>
      <c r="G1864" s="5">
        <v>3</v>
      </c>
      <c r="P1864">
        <v>2</v>
      </c>
      <c r="Q1864" t="str">
        <f>CONCATENATE(C1864,E1864,G1864,I1864)</f>
        <v>23</v>
      </c>
    </row>
    <row r="1865" spans="1:17" x14ac:dyDescent="0.25">
      <c r="A1865">
        <v>1888</v>
      </c>
      <c r="D1865">
        <v>161.88151599999998</v>
      </c>
      <c r="E1865" s="3">
        <v>2</v>
      </c>
      <c r="F1865">
        <v>153.69252599999999</v>
      </c>
      <c r="G1865" s="5">
        <v>3</v>
      </c>
      <c r="P1865">
        <v>2</v>
      </c>
      <c r="Q1865" t="str">
        <f>CONCATENATE(C1865,E1865,G1865,I1865)</f>
        <v>23</v>
      </c>
    </row>
    <row r="1866" spans="1:17" x14ac:dyDescent="0.25">
      <c r="A1866">
        <v>1889</v>
      </c>
      <c r="B1866">
        <v>168.60893899999999</v>
      </c>
      <c r="C1866" s="2">
        <v>1</v>
      </c>
      <c r="D1866">
        <v>161.88151599999998</v>
      </c>
      <c r="E1866" s="3">
        <v>2</v>
      </c>
      <c r="F1866">
        <v>153.69252599999999</v>
      </c>
      <c r="G1866" s="5">
        <v>3</v>
      </c>
      <c r="P1866">
        <v>3</v>
      </c>
      <c r="Q1866" t="str">
        <f>CONCATENATE(C1866,E1866,G1866,I1866)</f>
        <v>123</v>
      </c>
    </row>
    <row r="1867" spans="1:17" x14ac:dyDescent="0.25">
      <c r="A1867">
        <v>1890</v>
      </c>
      <c r="B1867">
        <v>168.60893899999999</v>
      </c>
      <c r="C1867" s="2">
        <v>1</v>
      </c>
      <c r="D1867">
        <v>161.88151599999998</v>
      </c>
      <c r="E1867" s="3">
        <v>2</v>
      </c>
      <c r="F1867">
        <v>153.69252599999999</v>
      </c>
      <c r="G1867" s="5">
        <v>3</v>
      </c>
      <c r="P1867">
        <v>3</v>
      </c>
      <c r="Q1867" t="str">
        <f>CONCATENATE(C1867,E1867,G1867,I1867)</f>
        <v>123</v>
      </c>
    </row>
    <row r="1868" spans="1:17" x14ac:dyDescent="0.25">
      <c r="A1868">
        <v>1891</v>
      </c>
      <c r="B1868">
        <v>168.60893899999999</v>
      </c>
      <c r="C1868" s="2">
        <v>1</v>
      </c>
      <c r="D1868">
        <v>161.88151599999998</v>
      </c>
      <c r="E1868" s="3">
        <v>2</v>
      </c>
      <c r="F1868">
        <v>153.69252599999999</v>
      </c>
      <c r="G1868" s="5">
        <v>3</v>
      </c>
      <c r="P1868">
        <v>3</v>
      </c>
      <c r="Q1868" t="str">
        <f>CONCATENATE(C1868,E1868,G1868,I1868)</f>
        <v>123</v>
      </c>
    </row>
    <row r="1869" spans="1:17" x14ac:dyDescent="0.25">
      <c r="A1869">
        <v>1892</v>
      </c>
      <c r="B1869">
        <v>168.60893899999999</v>
      </c>
      <c r="C1869" s="2">
        <v>1</v>
      </c>
      <c r="D1869">
        <v>161.88151599999998</v>
      </c>
      <c r="E1869" s="3">
        <v>2</v>
      </c>
      <c r="F1869">
        <v>153.69252599999999</v>
      </c>
      <c r="G1869" s="5">
        <v>3</v>
      </c>
      <c r="P1869">
        <v>3</v>
      </c>
      <c r="Q1869" t="str">
        <f>CONCATENATE(C1869,E1869,G1869,I1869)</f>
        <v>123</v>
      </c>
    </row>
    <row r="1870" spans="1:17" x14ac:dyDescent="0.25">
      <c r="A1870">
        <v>1893</v>
      </c>
      <c r="B1870">
        <v>168.60893899999999</v>
      </c>
      <c r="C1870" s="2">
        <v>1</v>
      </c>
      <c r="D1870">
        <v>161.88151599999998</v>
      </c>
      <c r="E1870" s="3">
        <v>2</v>
      </c>
      <c r="F1870">
        <v>153.69252599999999</v>
      </c>
      <c r="G1870" s="5">
        <v>3</v>
      </c>
      <c r="P1870">
        <v>3</v>
      </c>
      <c r="Q1870" t="str">
        <f>CONCATENATE(C1870,E1870,G1870,I1870)</f>
        <v>123</v>
      </c>
    </row>
    <row r="1871" spans="1:17" x14ac:dyDescent="0.25">
      <c r="A1871">
        <v>1894</v>
      </c>
      <c r="B1871">
        <v>168.60893899999999</v>
      </c>
      <c r="C1871" s="2">
        <v>1</v>
      </c>
      <c r="F1871">
        <v>153.69252599999999</v>
      </c>
      <c r="G1871" s="5">
        <v>3</v>
      </c>
      <c r="H1871">
        <v>159.35701999999998</v>
      </c>
      <c r="I1871" s="4">
        <v>4</v>
      </c>
      <c r="P1871">
        <v>3</v>
      </c>
      <c r="Q1871" t="str">
        <f>CONCATENATE(C1871,E1871,G1871,I1871)</f>
        <v>134</v>
      </c>
    </row>
    <row r="1872" spans="1:17" x14ac:dyDescent="0.25">
      <c r="A1872">
        <v>1895</v>
      </c>
      <c r="B1872">
        <v>168.60893899999999</v>
      </c>
      <c r="C1872" s="2">
        <v>1</v>
      </c>
      <c r="H1872">
        <v>159.35701999999998</v>
      </c>
      <c r="I1872" s="4">
        <v>4</v>
      </c>
      <c r="P1872">
        <v>2</v>
      </c>
      <c r="Q1872" t="str">
        <f>CONCATENATE(C1872,E1872,G1872,I1872)</f>
        <v>14</v>
      </c>
    </row>
    <row r="1873" spans="1:17" x14ac:dyDescent="0.25">
      <c r="A1873">
        <v>1896</v>
      </c>
      <c r="B1873">
        <v>168.60893899999999</v>
      </c>
      <c r="C1873" s="2">
        <v>1</v>
      </c>
      <c r="H1873">
        <v>159.35701999999998</v>
      </c>
      <c r="I1873" s="4">
        <v>4</v>
      </c>
      <c r="P1873">
        <v>2</v>
      </c>
      <c r="Q1873" t="str">
        <f>CONCATENATE(C1873,E1873,G1873,I1873)</f>
        <v>14</v>
      </c>
    </row>
    <row r="1874" spans="1:17" x14ac:dyDescent="0.25">
      <c r="A1874">
        <v>1897</v>
      </c>
      <c r="B1874">
        <v>168.60893899999999</v>
      </c>
      <c r="C1874" s="2">
        <v>1</v>
      </c>
      <c r="H1874">
        <v>159.35701999999998</v>
      </c>
      <c r="I1874" s="4">
        <v>4</v>
      </c>
      <c r="P1874">
        <v>2</v>
      </c>
      <c r="Q1874" t="str">
        <f>CONCATENATE(C1874,E1874,G1874,I1874)</f>
        <v>14</v>
      </c>
    </row>
    <row r="1875" spans="1:17" x14ac:dyDescent="0.25">
      <c r="A1875">
        <v>1898</v>
      </c>
      <c r="B1875">
        <v>168.60893899999999</v>
      </c>
      <c r="C1875" s="2">
        <v>1</v>
      </c>
      <c r="H1875">
        <v>159.35701999999998</v>
      </c>
      <c r="I1875" s="4">
        <v>4</v>
      </c>
      <c r="P1875">
        <v>2</v>
      </c>
      <c r="Q1875" t="str">
        <f>CONCATENATE(C1875,E1875,G1875,I1875)</f>
        <v>14</v>
      </c>
    </row>
    <row r="1876" spans="1:17" x14ac:dyDescent="0.25">
      <c r="A1876">
        <v>1899</v>
      </c>
      <c r="B1876">
        <v>168.60893899999999</v>
      </c>
      <c r="C1876" s="2">
        <v>1</v>
      </c>
      <c r="H1876">
        <v>159.35701999999998</v>
      </c>
      <c r="I1876" s="4">
        <v>4</v>
      </c>
      <c r="P1876">
        <v>2</v>
      </c>
      <c r="Q1876" t="str">
        <f>CONCATENATE(C1876,E1876,G1876,I1876)</f>
        <v>14</v>
      </c>
    </row>
    <row r="1877" spans="1:17" x14ac:dyDescent="0.25">
      <c r="A1877">
        <v>1900</v>
      </c>
      <c r="B1877">
        <v>168.60893899999999</v>
      </c>
      <c r="C1877" s="2">
        <v>1</v>
      </c>
      <c r="H1877">
        <v>159.35701999999998</v>
      </c>
      <c r="I1877" s="4">
        <v>4</v>
      </c>
      <c r="P1877">
        <v>2</v>
      </c>
      <c r="Q1877" t="str">
        <f>CONCATENATE(C1877,E1877,G1877,I1877)</f>
        <v>14</v>
      </c>
    </row>
    <row r="1878" spans="1:17" x14ac:dyDescent="0.25">
      <c r="A1878">
        <v>1901</v>
      </c>
      <c r="B1878">
        <v>168.60893899999999</v>
      </c>
      <c r="C1878" s="2">
        <v>1</v>
      </c>
      <c r="H1878">
        <v>159.35701999999998</v>
      </c>
      <c r="I1878" s="4">
        <v>4</v>
      </c>
      <c r="P1878">
        <v>2</v>
      </c>
      <c r="Q1878" t="str">
        <f>CONCATENATE(C1878,E1878,G1878,I1878)</f>
        <v>14</v>
      </c>
    </row>
    <row r="1879" spans="1:17" x14ac:dyDescent="0.25">
      <c r="A1879">
        <v>1902</v>
      </c>
      <c r="B1879">
        <v>168.60893899999999</v>
      </c>
      <c r="C1879" s="2">
        <v>1</v>
      </c>
      <c r="H1879">
        <v>159.35701999999998</v>
      </c>
      <c r="I1879" s="4">
        <v>4</v>
      </c>
      <c r="P1879">
        <v>2</v>
      </c>
      <c r="Q1879" t="str">
        <f>CONCATENATE(C1879,E1879,G1879,I1879)</f>
        <v>14</v>
      </c>
    </row>
    <row r="1880" spans="1:17" x14ac:dyDescent="0.25">
      <c r="A1880">
        <v>1903</v>
      </c>
      <c r="B1880">
        <v>168.60893899999999</v>
      </c>
      <c r="C1880" s="2">
        <v>1</v>
      </c>
      <c r="H1880">
        <v>159.35701999999998</v>
      </c>
      <c r="I1880" s="4">
        <v>4</v>
      </c>
      <c r="P1880">
        <v>2</v>
      </c>
      <c r="Q1880" t="str">
        <f>CONCATENATE(C1880,E1880,G1880,I1880)</f>
        <v>14</v>
      </c>
    </row>
    <row r="1881" spans="1:17" x14ac:dyDescent="0.25">
      <c r="A1881">
        <v>1904</v>
      </c>
      <c r="B1881">
        <v>168.60893899999999</v>
      </c>
      <c r="C1881" s="2">
        <v>1</v>
      </c>
      <c r="H1881">
        <v>159.35701999999998</v>
      </c>
      <c r="I1881" s="4">
        <v>4</v>
      </c>
      <c r="P1881">
        <v>2</v>
      </c>
      <c r="Q1881" t="str">
        <f>CONCATENATE(C1881,E1881,G1881,I1881)</f>
        <v>14</v>
      </c>
    </row>
    <row r="1882" spans="1:17" x14ac:dyDescent="0.25">
      <c r="A1882">
        <v>1905</v>
      </c>
      <c r="B1882">
        <v>168.60893899999999</v>
      </c>
      <c r="C1882" s="2">
        <v>1</v>
      </c>
      <c r="H1882">
        <v>159.35701999999998</v>
      </c>
      <c r="I1882" s="4">
        <v>4</v>
      </c>
      <c r="P1882">
        <v>2</v>
      </c>
      <c r="Q1882" t="str">
        <f>CONCATENATE(C1882,E1882,G1882,I1882)</f>
        <v>14</v>
      </c>
    </row>
    <row r="1883" spans="1:17" x14ac:dyDescent="0.25">
      <c r="A1883">
        <v>1906</v>
      </c>
      <c r="B1883">
        <v>168.60893899999999</v>
      </c>
      <c r="C1883" s="2">
        <v>1</v>
      </c>
      <c r="H1883">
        <v>159.35701999999998</v>
      </c>
      <c r="I1883" s="4">
        <v>4</v>
      </c>
      <c r="P1883">
        <v>2</v>
      </c>
      <c r="Q1883" t="str">
        <f>CONCATENATE(C1883,E1883,G1883,I1883)</f>
        <v>14</v>
      </c>
    </row>
    <row r="1884" spans="1:17" x14ac:dyDescent="0.25">
      <c r="A1884">
        <v>1907</v>
      </c>
      <c r="B1884">
        <v>168.60893899999999</v>
      </c>
      <c r="C1884" s="2">
        <v>1</v>
      </c>
      <c r="D1884">
        <v>176.14212099999997</v>
      </c>
      <c r="E1884" s="3">
        <v>2</v>
      </c>
      <c r="H1884">
        <v>159.35701999999998</v>
      </c>
      <c r="I1884" s="4">
        <v>4</v>
      </c>
      <c r="P1884">
        <v>3</v>
      </c>
      <c r="Q1884" t="str">
        <f>CONCATENATE(C1884,E1884,G1884,I1884)</f>
        <v>124</v>
      </c>
    </row>
    <row r="1885" spans="1:17" x14ac:dyDescent="0.25">
      <c r="A1885">
        <v>1908</v>
      </c>
      <c r="B1885">
        <v>168.60893899999999</v>
      </c>
      <c r="C1885" s="2">
        <v>1</v>
      </c>
      <c r="D1885">
        <v>176.14212099999997</v>
      </c>
      <c r="E1885" s="3">
        <v>2</v>
      </c>
      <c r="H1885">
        <v>159.35701999999998</v>
      </c>
      <c r="I1885" s="4">
        <v>4</v>
      </c>
      <c r="P1885">
        <v>3</v>
      </c>
      <c r="Q1885" t="str">
        <f>CONCATENATE(C1885,E1885,G1885,I1885)</f>
        <v>124</v>
      </c>
    </row>
    <row r="1886" spans="1:17" x14ac:dyDescent="0.25">
      <c r="A1886">
        <v>1909</v>
      </c>
      <c r="B1886">
        <v>168.60893899999999</v>
      </c>
      <c r="C1886" s="2">
        <v>1</v>
      </c>
      <c r="D1886">
        <v>176.14212099999997</v>
      </c>
      <c r="E1886" s="3">
        <v>2</v>
      </c>
      <c r="G1886" s="5" t="s">
        <v>234</v>
      </c>
      <c r="H1886">
        <v>159.35701999999998</v>
      </c>
      <c r="I1886" s="4">
        <v>4</v>
      </c>
      <c r="L1886">
        <v>165.37681899999998</v>
      </c>
      <c r="M1886">
        <v>1909</v>
      </c>
      <c r="P1886">
        <v>4</v>
      </c>
      <c r="Q1886" t="str">
        <f>CONCATENATE(C1886,E1886,G1886,I1886)</f>
        <v>123D4</v>
      </c>
    </row>
    <row r="1887" spans="1:17" x14ac:dyDescent="0.25">
      <c r="A1887">
        <v>1910</v>
      </c>
      <c r="D1887">
        <v>176.14212099999997</v>
      </c>
      <c r="E1887" s="3">
        <v>2</v>
      </c>
      <c r="G1887" s="5" t="s">
        <v>234</v>
      </c>
      <c r="H1887">
        <v>159.35701999999998</v>
      </c>
      <c r="I1887" s="4">
        <v>4</v>
      </c>
      <c r="L1887">
        <v>165.37681899999998</v>
      </c>
      <c r="P1887">
        <v>3</v>
      </c>
      <c r="Q1887" t="str">
        <f>CONCATENATE(C1887,E1887,G1887,I1887)</f>
        <v>23D4</v>
      </c>
    </row>
    <row r="1888" spans="1:17" x14ac:dyDescent="0.25">
      <c r="A1888">
        <v>1911</v>
      </c>
      <c r="D1888">
        <v>176.14212099999997</v>
      </c>
      <c r="E1888" s="3">
        <v>2</v>
      </c>
      <c r="G1888" s="5" t="s">
        <v>234</v>
      </c>
      <c r="H1888">
        <v>159.35701999999998</v>
      </c>
      <c r="I1888" s="4">
        <v>4</v>
      </c>
      <c r="L1888">
        <v>165.37681899999998</v>
      </c>
      <c r="P1888">
        <v>3</v>
      </c>
      <c r="Q1888" t="str">
        <f>CONCATENATE(C1888,E1888,G1888,I1888)</f>
        <v>23D4</v>
      </c>
    </row>
    <row r="1889" spans="1:17" x14ac:dyDescent="0.25">
      <c r="A1889">
        <v>1912</v>
      </c>
      <c r="D1889">
        <v>176.14212099999997</v>
      </c>
      <c r="E1889" s="3">
        <v>2</v>
      </c>
      <c r="G1889" s="5" t="s">
        <v>234</v>
      </c>
      <c r="H1889">
        <v>159.35701999999998</v>
      </c>
      <c r="I1889" s="4">
        <v>4</v>
      </c>
      <c r="L1889">
        <v>165.37681899999998</v>
      </c>
      <c r="P1889">
        <v>3</v>
      </c>
      <c r="Q1889" t="str">
        <f>CONCATENATE(C1889,E1889,G1889,I1889)</f>
        <v>23D4</v>
      </c>
    </row>
    <row r="1890" spans="1:17" x14ac:dyDescent="0.25">
      <c r="A1890">
        <v>1913</v>
      </c>
      <c r="D1890">
        <v>176.14212099999997</v>
      </c>
      <c r="E1890" s="3">
        <v>2</v>
      </c>
      <c r="G1890" s="5" t="s">
        <v>234</v>
      </c>
      <c r="H1890">
        <v>159.35701999999998</v>
      </c>
      <c r="I1890" s="4">
        <v>4</v>
      </c>
      <c r="L1890">
        <v>165.37681899999998</v>
      </c>
      <c r="P1890">
        <v>3</v>
      </c>
      <c r="Q1890" t="str">
        <f>CONCATENATE(C1890,E1890,G1890,I1890)</f>
        <v>23D4</v>
      </c>
    </row>
    <row r="1891" spans="1:17" x14ac:dyDescent="0.25">
      <c r="A1891">
        <v>1914</v>
      </c>
      <c r="D1891">
        <v>176.14212099999997</v>
      </c>
      <c r="E1891" s="3">
        <v>2</v>
      </c>
      <c r="G1891" s="5" t="s">
        <v>234</v>
      </c>
      <c r="H1891">
        <v>159.35701999999998</v>
      </c>
      <c r="I1891" s="4">
        <v>4</v>
      </c>
      <c r="L1891">
        <v>165.37681899999998</v>
      </c>
      <c r="P1891">
        <v>3</v>
      </c>
      <c r="Q1891" t="str">
        <f>CONCATENATE(C1891,E1891,G1891,I1891)</f>
        <v>23D4</v>
      </c>
    </row>
    <row r="1892" spans="1:17" x14ac:dyDescent="0.25">
      <c r="A1892">
        <v>1915</v>
      </c>
      <c r="D1892">
        <v>176.14212099999997</v>
      </c>
      <c r="E1892" s="3">
        <v>2</v>
      </c>
      <c r="G1892" s="5" t="s">
        <v>234</v>
      </c>
      <c r="H1892">
        <v>159.35701999999998</v>
      </c>
      <c r="I1892" s="4">
        <v>4</v>
      </c>
      <c r="L1892">
        <v>165.37681899999998</v>
      </c>
      <c r="P1892">
        <v>3</v>
      </c>
      <c r="Q1892" t="str">
        <f>CONCATENATE(C1892,E1892,G1892,I1892)</f>
        <v>23D4</v>
      </c>
    </row>
    <row r="1893" spans="1:17" x14ac:dyDescent="0.25">
      <c r="A1893">
        <v>1916</v>
      </c>
      <c r="D1893">
        <v>176.14212099999997</v>
      </c>
      <c r="E1893" s="3">
        <v>2</v>
      </c>
      <c r="G1893" s="5" t="s">
        <v>234</v>
      </c>
      <c r="H1893">
        <v>159.35701999999998</v>
      </c>
      <c r="I1893" s="4">
        <v>4</v>
      </c>
      <c r="L1893">
        <v>165.37681899999998</v>
      </c>
      <c r="P1893">
        <v>3</v>
      </c>
      <c r="Q1893" t="str">
        <f>CONCATENATE(C1893,E1893,G1893,I1893)</f>
        <v>23D4</v>
      </c>
    </row>
    <row r="1894" spans="1:17" x14ac:dyDescent="0.25">
      <c r="A1894">
        <v>1917</v>
      </c>
      <c r="D1894">
        <v>176.14212099999997</v>
      </c>
      <c r="E1894" s="3">
        <v>2</v>
      </c>
      <c r="G1894" s="5" t="s">
        <v>234</v>
      </c>
      <c r="L1894">
        <v>165.37681899999998</v>
      </c>
      <c r="P1894">
        <v>2</v>
      </c>
      <c r="Q1894" t="str">
        <f>CONCATENATE(C1894,E1894,G1894,I1894)</f>
        <v>23D</v>
      </c>
    </row>
    <row r="1895" spans="1:17" x14ac:dyDescent="0.25">
      <c r="A1895">
        <v>1918</v>
      </c>
      <c r="D1895">
        <v>176.14212099999997</v>
      </c>
      <c r="E1895" s="3">
        <v>2</v>
      </c>
      <c r="G1895" s="5" t="s">
        <v>234</v>
      </c>
      <c r="L1895">
        <v>165.37681899999998</v>
      </c>
      <c r="P1895">
        <v>2</v>
      </c>
      <c r="Q1895" t="str">
        <f>CONCATENATE(C1895,E1895,G1895,I1895)</f>
        <v>23D</v>
      </c>
    </row>
    <row r="1896" spans="1:17" x14ac:dyDescent="0.25">
      <c r="A1896">
        <v>1919</v>
      </c>
      <c r="D1896">
        <v>176.14212099999997</v>
      </c>
      <c r="E1896" s="3">
        <v>2</v>
      </c>
      <c r="G1896" s="5" t="s">
        <v>234</v>
      </c>
      <c r="L1896">
        <v>165.37681899999998</v>
      </c>
      <c r="P1896">
        <v>2</v>
      </c>
      <c r="Q1896" t="str">
        <f>CONCATENATE(C1896,E1896,G1896,I1896)</f>
        <v>23D</v>
      </c>
    </row>
    <row r="1897" spans="1:17" x14ac:dyDescent="0.25">
      <c r="A1897">
        <v>1920</v>
      </c>
      <c r="D1897">
        <v>176.14212099999997</v>
      </c>
      <c r="E1897" s="3">
        <v>2</v>
      </c>
      <c r="G1897" s="5" t="s">
        <v>234</v>
      </c>
      <c r="L1897">
        <v>165.37681899999998</v>
      </c>
      <c r="P1897">
        <v>2</v>
      </c>
      <c r="Q1897" t="str">
        <f>CONCATENATE(C1897,E1897,G1897,I1897)</f>
        <v>23D</v>
      </c>
    </row>
    <row r="1898" spans="1:17" x14ac:dyDescent="0.25">
      <c r="A1898">
        <v>1921</v>
      </c>
      <c r="B1898">
        <v>183.31964399999998</v>
      </c>
      <c r="C1898" s="2">
        <v>1</v>
      </c>
      <c r="D1898">
        <v>176.14212099999997</v>
      </c>
      <c r="E1898" s="3">
        <v>2</v>
      </c>
      <c r="G1898" s="5" t="s">
        <v>234</v>
      </c>
      <c r="L1898">
        <v>165.37681899999998</v>
      </c>
      <c r="P1898">
        <v>3</v>
      </c>
      <c r="Q1898" t="str">
        <f>CONCATENATE(C1898,E1898,G1898,I1898)</f>
        <v>123D</v>
      </c>
    </row>
    <row r="1899" spans="1:17" x14ac:dyDescent="0.25">
      <c r="A1899">
        <v>1922</v>
      </c>
      <c r="B1899">
        <v>183.31964399999998</v>
      </c>
      <c r="C1899" s="2">
        <v>1</v>
      </c>
      <c r="D1899">
        <v>176.14212099999997</v>
      </c>
      <c r="E1899" s="3">
        <v>2</v>
      </c>
      <c r="G1899" s="5" t="s">
        <v>234</v>
      </c>
      <c r="L1899">
        <v>165.37681899999998</v>
      </c>
      <c r="P1899">
        <v>3</v>
      </c>
      <c r="Q1899" t="str">
        <f>CONCATENATE(C1899,E1899,G1899,I1899)</f>
        <v>123D</v>
      </c>
    </row>
    <row r="1900" spans="1:17" x14ac:dyDescent="0.25">
      <c r="A1900">
        <v>1923</v>
      </c>
      <c r="B1900">
        <v>183.31964399999998</v>
      </c>
      <c r="C1900" s="2">
        <v>1</v>
      </c>
      <c r="D1900">
        <v>176.14212099999997</v>
      </c>
      <c r="E1900" s="3">
        <v>2</v>
      </c>
      <c r="G1900" s="5" t="s">
        <v>234</v>
      </c>
      <c r="L1900">
        <v>165.37681899999998</v>
      </c>
      <c r="P1900">
        <v>3</v>
      </c>
      <c r="Q1900" t="str">
        <f>CONCATENATE(C1900,E1900,G1900,I1900)</f>
        <v>123D</v>
      </c>
    </row>
    <row r="1901" spans="1:17" x14ac:dyDescent="0.25">
      <c r="A1901">
        <v>1924</v>
      </c>
      <c r="B1901">
        <v>183.31964399999998</v>
      </c>
      <c r="C1901" s="2">
        <v>1</v>
      </c>
      <c r="D1901">
        <v>176.14212099999997</v>
      </c>
      <c r="E1901" s="3">
        <v>2</v>
      </c>
      <c r="G1901" s="5" t="s">
        <v>234</v>
      </c>
      <c r="L1901">
        <v>165.37681899999998</v>
      </c>
      <c r="P1901">
        <v>3</v>
      </c>
      <c r="Q1901" t="str">
        <f>CONCATENATE(C1901,E1901,G1901,I1901)</f>
        <v>123D</v>
      </c>
    </row>
    <row r="1902" spans="1:17" x14ac:dyDescent="0.25">
      <c r="A1902">
        <v>1925</v>
      </c>
      <c r="B1902">
        <v>183.31964399999998</v>
      </c>
      <c r="C1902" s="2">
        <v>1</v>
      </c>
      <c r="D1902">
        <v>176.14212099999997</v>
      </c>
      <c r="E1902" s="3">
        <v>2</v>
      </c>
      <c r="G1902" s="5" t="s">
        <v>234</v>
      </c>
      <c r="L1902">
        <v>165.37681899999998</v>
      </c>
      <c r="P1902">
        <v>3</v>
      </c>
      <c r="Q1902" t="str">
        <f>CONCATENATE(C1902,E1902,G1902,I1902)</f>
        <v>123D</v>
      </c>
    </row>
    <row r="1903" spans="1:17" x14ac:dyDescent="0.25">
      <c r="A1903">
        <v>1926</v>
      </c>
      <c r="B1903">
        <v>183.31964399999998</v>
      </c>
      <c r="C1903" s="2">
        <v>1</v>
      </c>
      <c r="D1903">
        <v>176.14212099999997</v>
      </c>
      <c r="E1903" s="3">
        <v>2</v>
      </c>
      <c r="G1903" s="5" t="s">
        <v>234</v>
      </c>
      <c r="L1903">
        <v>165.37681899999998</v>
      </c>
      <c r="P1903">
        <v>3</v>
      </c>
      <c r="Q1903" t="str">
        <f>CONCATENATE(C1903,E1903,G1903,I1903)</f>
        <v>123D</v>
      </c>
    </row>
    <row r="1904" spans="1:17" x14ac:dyDescent="0.25">
      <c r="A1904">
        <v>1927</v>
      </c>
      <c r="B1904">
        <v>183.31964399999998</v>
      </c>
      <c r="C1904" s="2">
        <v>1</v>
      </c>
      <c r="G1904" s="5" t="s">
        <v>234</v>
      </c>
      <c r="I1904" s="4" t="s">
        <v>233</v>
      </c>
      <c r="L1904">
        <v>165.37681899999998</v>
      </c>
      <c r="M1904">
        <v>1927</v>
      </c>
      <c r="N1904">
        <v>172.144092</v>
      </c>
      <c r="O1904">
        <v>1927</v>
      </c>
      <c r="P1904">
        <v>3</v>
      </c>
      <c r="Q1904" t="str">
        <f>CONCATENATE(C1904,E1904,G1904,I1904)</f>
        <v>13D4D</v>
      </c>
    </row>
    <row r="1905" spans="1:17" x14ac:dyDescent="0.25">
      <c r="A1905">
        <v>1928</v>
      </c>
      <c r="B1905">
        <v>183.31964399999998</v>
      </c>
      <c r="C1905" s="2">
        <v>1</v>
      </c>
      <c r="I1905" s="4" t="s">
        <v>233</v>
      </c>
      <c r="N1905">
        <v>172.144092</v>
      </c>
      <c r="P1905">
        <v>2</v>
      </c>
      <c r="Q1905" t="str">
        <f>CONCATENATE(C1905,E1905,G1905,I1905)</f>
        <v>14D</v>
      </c>
    </row>
    <row r="1906" spans="1:17" x14ac:dyDescent="0.25">
      <c r="A1906">
        <v>1929</v>
      </c>
      <c r="B1906">
        <v>183.31964399999998</v>
      </c>
      <c r="C1906" s="2">
        <v>1</v>
      </c>
      <c r="I1906" s="4" t="s">
        <v>233</v>
      </c>
      <c r="N1906">
        <v>172.144092</v>
      </c>
      <c r="P1906">
        <v>2</v>
      </c>
      <c r="Q1906" t="str">
        <f>CONCATENATE(C1906,E1906,G1906,I1906)</f>
        <v>14D</v>
      </c>
    </row>
    <row r="1907" spans="1:17" x14ac:dyDescent="0.25">
      <c r="A1907">
        <v>1930</v>
      </c>
      <c r="B1907">
        <v>183.31964399999998</v>
      </c>
      <c r="C1907" s="2">
        <v>1</v>
      </c>
      <c r="I1907" s="4" t="s">
        <v>233</v>
      </c>
      <c r="N1907">
        <v>172.144092</v>
      </c>
      <c r="P1907">
        <v>2</v>
      </c>
      <c r="Q1907" t="str">
        <f>CONCATENATE(C1907,E1907,G1907,I1907)</f>
        <v>14D</v>
      </c>
    </row>
    <row r="1908" spans="1:17" x14ac:dyDescent="0.25">
      <c r="A1908">
        <v>1931</v>
      </c>
      <c r="B1908">
        <v>183.31964399999998</v>
      </c>
      <c r="C1908" s="2">
        <v>1</v>
      </c>
      <c r="I1908" s="4" t="s">
        <v>233</v>
      </c>
      <c r="N1908">
        <v>172.144092</v>
      </c>
      <c r="P1908">
        <v>2</v>
      </c>
      <c r="Q1908" t="str">
        <f>CONCATENATE(C1908,E1908,G1908,I1908)</f>
        <v>14D</v>
      </c>
    </row>
    <row r="1909" spans="1:17" x14ac:dyDescent="0.25">
      <c r="A1909">
        <v>1932</v>
      </c>
      <c r="B1909">
        <v>183.31964399999998</v>
      </c>
      <c r="C1909" s="2">
        <v>1</v>
      </c>
      <c r="I1909" s="4" t="s">
        <v>233</v>
      </c>
      <c r="N1909">
        <v>172.144092</v>
      </c>
      <c r="P1909">
        <v>2</v>
      </c>
      <c r="Q1909" t="str">
        <f>CONCATENATE(C1909,E1909,G1909,I1909)</f>
        <v>14D</v>
      </c>
    </row>
    <row r="1910" spans="1:17" x14ac:dyDescent="0.25">
      <c r="A1910">
        <v>1933</v>
      </c>
      <c r="B1910">
        <v>183.31964399999998</v>
      </c>
      <c r="C1910" s="2">
        <v>1</v>
      </c>
      <c r="I1910" s="4" t="s">
        <v>233</v>
      </c>
      <c r="N1910">
        <v>172.144092</v>
      </c>
      <c r="P1910">
        <v>2</v>
      </c>
      <c r="Q1910" t="str">
        <f>CONCATENATE(C1910,E1910,G1910,I1910)</f>
        <v>14D</v>
      </c>
    </row>
    <row r="1911" spans="1:17" x14ac:dyDescent="0.25">
      <c r="A1911">
        <v>1934</v>
      </c>
      <c r="B1911">
        <v>183.31964399999998</v>
      </c>
      <c r="C1911" s="2">
        <v>1</v>
      </c>
      <c r="I1911" s="4" t="s">
        <v>233</v>
      </c>
      <c r="N1911">
        <v>172.144092</v>
      </c>
      <c r="P1911">
        <v>2</v>
      </c>
      <c r="Q1911" t="str">
        <f>CONCATENATE(C1911,E1911,G1911,I1911)</f>
        <v>14D</v>
      </c>
    </row>
    <row r="1912" spans="1:17" x14ac:dyDescent="0.25">
      <c r="A1912">
        <v>1935</v>
      </c>
      <c r="B1912">
        <v>183.31964399999998</v>
      </c>
      <c r="C1912" s="2">
        <v>1</v>
      </c>
      <c r="I1912" s="4" t="s">
        <v>233</v>
      </c>
      <c r="N1912">
        <v>172.144092</v>
      </c>
      <c r="P1912">
        <v>2</v>
      </c>
      <c r="Q1912" t="str">
        <f>CONCATENATE(C1912,E1912,G1912,I1912)</f>
        <v>14D</v>
      </c>
    </row>
    <row r="1913" spans="1:17" x14ac:dyDescent="0.25">
      <c r="A1913">
        <v>1936</v>
      </c>
      <c r="B1913">
        <v>183.31964399999998</v>
      </c>
      <c r="C1913" s="2">
        <v>1</v>
      </c>
      <c r="I1913" s="4" t="s">
        <v>233</v>
      </c>
      <c r="N1913">
        <v>172.144092</v>
      </c>
      <c r="P1913">
        <v>2</v>
      </c>
      <c r="Q1913" t="str">
        <f>CONCATENATE(C1913,E1913,G1913,I1913)</f>
        <v>14D</v>
      </c>
    </row>
    <row r="1914" spans="1:17" x14ac:dyDescent="0.25">
      <c r="A1914">
        <v>1937</v>
      </c>
      <c r="B1914">
        <v>183.31964399999998</v>
      </c>
      <c r="C1914" s="2">
        <v>1</v>
      </c>
      <c r="I1914" s="4" t="s">
        <v>233</v>
      </c>
      <c r="N1914">
        <v>172.144092</v>
      </c>
      <c r="P1914">
        <v>2</v>
      </c>
      <c r="Q1914" t="str">
        <f>CONCATENATE(C1914,E1914,G1914,I1914)</f>
        <v>14D</v>
      </c>
    </row>
    <row r="1915" spans="1:17" x14ac:dyDescent="0.25">
      <c r="A1915">
        <v>1938</v>
      </c>
      <c r="B1915">
        <v>183.31964399999998</v>
      </c>
      <c r="C1915" s="2">
        <v>1</v>
      </c>
      <c r="D1915">
        <v>189.80050599999998</v>
      </c>
      <c r="E1915" s="3">
        <v>2</v>
      </c>
      <c r="I1915" s="4" t="s">
        <v>233</v>
      </c>
      <c r="N1915">
        <v>172.144092</v>
      </c>
      <c r="P1915">
        <v>3</v>
      </c>
      <c r="Q1915" t="str">
        <f>CONCATENATE(C1915,E1915,G1915,I1915)</f>
        <v>124D</v>
      </c>
    </row>
    <row r="1916" spans="1:17" x14ac:dyDescent="0.25">
      <c r="A1916">
        <v>1939</v>
      </c>
      <c r="B1916">
        <v>183.31964399999998</v>
      </c>
      <c r="C1916" s="2">
        <v>1</v>
      </c>
      <c r="D1916">
        <v>189.80050599999998</v>
      </c>
      <c r="E1916" s="3">
        <v>2</v>
      </c>
      <c r="I1916" s="4" t="s">
        <v>233</v>
      </c>
      <c r="N1916">
        <v>172.144092</v>
      </c>
      <c r="P1916">
        <v>3</v>
      </c>
      <c r="Q1916" t="str">
        <f>CONCATENATE(C1916,E1916,G1916,I1916)</f>
        <v>124D</v>
      </c>
    </row>
    <row r="1917" spans="1:17" x14ac:dyDescent="0.25">
      <c r="A1917">
        <v>1940</v>
      </c>
      <c r="B1917">
        <v>183.31964399999998</v>
      </c>
      <c r="C1917" s="2">
        <v>1</v>
      </c>
      <c r="D1917">
        <v>189.80050599999998</v>
      </c>
      <c r="E1917" s="3">
        <v>2</v>
      </c>
      <c r="I1917" s="4" t="s">
        <v>233</v>
      </c>
      <c r="N1917">
        <v>172.144092</v>
      </c>
      <c r="P1917">
        <v>3</v>
      </c>
      <c r="Q1917" t="str">
        <f>CONCATENATE(C1917,E1917,G1917,I1917)</f>
        <v>124D</v>
      </c>
    </row>
    <row r="1918" spans="1:17" x14ac:dyDescent="0.25">
      <c r="A1918">
        <v>1941</v>
      </c>
      <c r="B1918">
        <v>183.31964399999998</v>
      </c>
      <c r="C1918" s="2">
        <v>1</v>
      </c>
      <c r="D1918">
        <v>189.80050599999998</v>
      </c>
      <c r="E1918" s="3">
        <v>2</v>
      </c>
      <c r="I1918" s="4" t="s">
        <v>233</v>
      </c>
      <c r="N1918">
        <v>172.144092</v>
      </c>
      <c r="P1918">
        <v>3</v>
      </c>
      <c r="Q1918" t="str">
        <f>CONCATENATE(C1918,E1918,G1918,I1918)</f>
        <v>124D</v>
      </c>
    </row>
    <row r="1919" spans="1:17" x14ac:dyDescent="0.25">
      <c r="A1919">
        <v>1942</v>
      </c>
      <c r="B1919">
        <v>183.31964399999998</v>
      </c>
      <c r="C1919" s="2">
        <v>1</v>
      </c>
      <c r="D1919">
        <v>189.80050599999998</v>
      </c>
      <c r="E1919" s="3">
        <v>2</v>
      </c>
      <c r="I1919" s="4" t="s">
        <v>233</v>
      </c>
      <c r="N1919">
        <v>172.144092</v>
      </c>
      <c r="P1919">
        <v>3</v>
      </c>
      <c r="Q1919" t="str">
        <f>CONCATENATE(C1919,E1919,G1919,I1919)</f>
        <v>124D</v>
      </c>
    </row>
    <row r="1920" spans="1:17" x14ac:dyDescent="0.25">
      <c r="A1920">
        <v>1943</v>
      </c>
      <c r="B1920">
        <v>183.31964399999998</v>
      </c>
      <c r="C1920" s="2">
        <v>1</v>
      </c>
      <c r="D1920">
        <v>189.80050599999998</v>
      </c>
      <c r="E1920" s="3">
        <v>2</v>
      </c>
      <c r="I1920" s="4" t="s">
        <v>233</v>
      </c>
      <c r="N1920">
        <v>172.144092</v>
      </c>
      <c r="P1920">
        <v>3</v>
      </c>
      <c r="Q1920" t="str">
        <f>CONCATENATE(C1920,E1920,G1920,I1920)</f>
        <v>124D</v>
      </c>
    </row>
    <row r="1921" spans="1:17" x14ac:dyDescent="0.25">
      <c r="A1921">
        <v>1944</v>
      </c>
      <c r="B1921">
        <v>183.31964399999998</v>
      </c>
      <c r="C1921" s="2">
        <v>1</v>
      </c>
      <c r="D1921">
        <v>189.80050599999998</v>
      </c>
      <c r="E1921" s="3">
        <v>2</v>
      </c>
      <c r="F1921">
        <v>179.58994999999999</v>
      </c>
      <c r="G1921" s="5">
        <v>3</v>
      </c>
      <c r="I1921" s="4" t="s">
        <v>233</v>
      </c>
      <c r="N1921">
        <v>172.144092</v>
      </c>
      <c r="P1921">
        <v>4</v>
      </c>
      <c r="Q1921" t="str">
        <f>CONCATENATE(C1921,E1921,G1921,I1921)</f>
        <v>1234D</v>
      </c>
    </row>
    <row r="1922" spans="1:17" x14ac:dyDescent="0.25">
      <c r="A1922">
        <v>1945</v>
      </c>
      <c r="D1922">
        <v>189.80050599999998</v>
      </c>
      <c r="E1922" s="3">
        <v>2</v>
      </c>
      <c r="F1922">
        <v>179.58994999999999</v>
      </c>
      <c r="G1922" s="5">
        <v>3</v>
      </c>
      <c r="I1922" s="4" t="s">
        <v>233</v>
      </c>
      <c r="N1922">
        <v>172.144092</v>
      </c>
      <c r="P1922">
        <v>3</v>
      </c>
      <c r="Q1922" t="str">
        <f>CONCATENATE(C1922,E1922,G1922,I1922)</f>
        <v>234D</v>
      </c>
    </row>
    <row r="1923" spans="1:17" x14ac:dyDescent="0.25">
      <c r="A1923">
        <v>1946</v>
      </c>
      <c r="D1923">
        <v>189.80050599999998</v>
      </c>
      <c r="E1923" s="3">
        <v>2</v>
      </c>
      <c r="F1923">
        <v>179.58994999999999</v>
      </c>
      <c r="G1923" s="5">
        <v>3</v>
      </c>
      <c r="I1923" s="4" t="s">
        <v>233</v>
      </c>
      <c r="N1923">
        <v>172.144092</v>
      </c>
      <c r="P1923">
        <v>3</v>
      </c>
      <c r="Q1923" t="str">
        <f>CONCATENATE(C1923,E1923,G1923,I1923)</f>
        <v>234D</v>
      </c>
    </row>
    <row r="1924" spans="1:17" x14ac:dyDescent="0.25">
      <c r="A1924">
        <v>1947</v>
      </c>
      <c r="D1924">
        <v>189.80050599999998</v>
      </c>
      <c r="E1924" s="3">
        <v>2</v>
      </c>
      <c r="F1924">
        <v>179.58994999999999</v>
      </c>
      <c r="G1924" s="5">
        <v>3</v>
      </c>
      <c r="I1924" s="4" t="s">
        <v>233</v>
      </c>
      <c r="N1924">
        <v>172.144092</v>
      </c>
      <c r="P1924">
        <v>3</v>
      </c>
      <c r="Q1924" t="str">
        <f>CONCATENATE(C1924,E1924,G1924,I1924)</f>
        <v>234D</v>
      </c>
    </row>
    <row r="1925" spans="1:17" x14ac:dyDescent="0.25">
      <c r="A1925">
        <v>1948</v>
      </c>
      <c r="D1925">
        <v>189.80050599999998</v>
      </c>
      <c r="E1925" s="3">
        <v>2</v>
      </c>
      <c r="F1925">
        <v>179.58994999999999</v>
      </c>
      <c r="G1925" s="5">
        <v>3</v>
      </c>
      <c r="I1925" s="4" t="s">
        <v>233</v>
      </c>
      <c r="N1925">
        <v>172.144092</v>
      </c>
      <c r="P1925">
        <v>3</v>
      </c>
      <c r="Q1925" t="str">
        <f>CONCATENATE(C1925,E1925,G1925,I1925)</f>
        <v>234D</v>
      </c>
    </row>
    <row r="1926" spans="1:17" x14ac:dyDescent="0.25">
      <c r="A1926">
        <v>1949</v>
      </c>
      <c r="D1926">
        <v>189.80050599999998</v>
      </c>
      <c r="E1926" s="3">
        <v>2</v>
      </c>
      <c r="F1926">
        <v>179.58994999999999</v>
      </c>
      <c r="G1926" s="5">
        <v>3</v>
      </c>
      <c r="I1926" s="4" t="s">
        <v>233</v>
      </c>
      <c r="N1926">
        <v>172.144092</v>
      </c>
      <c r="O1926">
        <v>1949</v>
      </c>
      <c r="P1926">
        <v>3</v>
      </c>
      <c r="Q1926" t="str">
        <f>CONCATENATE(C1926,E1926,G1926,I1926)</f>
        <v>234D</v>
      </c>
    </row>
    <row r="1927" spans="1:17" x14ac:dyDescent="0.25">
      <c r="A1927">
        <v>1950</v>
      </c>
      <c r="D1927">
        <v>189.80050599999998</v>
      </c>
      <c r="E1927" s="3">
        <v>2</v>
      </c>
      <c r="F1927">
        <v>179.58994999999999</v>
      </c>
      <c r="G1927" s="5">
        <v>3</v>
      </c>
      <c r="P1927">
        <v>2</v>
      </c>
      <c r="Q1927" t="str">
        <f>CONCATENATE(C1927,E1927,G1927,I1927)</f>
        <v>23</v>
      </c>
    </row>
    <row r="1928" spans="1:17" x14ac:dyDescent="0.25">
      <c r="A1928">
        <v>1951</v>
      </c>
      <c r="D1928">
        <v>189.80050599999998</v>
      </c>
      <c r="E1928" s="3">
        <v>2</v>
      </c>
      <c r="F1928">
        <v>179.58994999999999</v>
      </c>
      <c r="G1928" s="5">
        <v>3</v>
      </c>
      <c r="P1928">
        <v>2</v>
      </c>
      <c r="Q1928" t="str">
        <f>CONCATENATE(C1928,E1928,G1928,I1928)</f>
        <v>23</v>
      </c>
    </row>
    <row r="1929" spans="1:17" x14ac:dyDescent="0.25">
      <c r="A1929">
        <v>1952</v>
      </c>
      <c r="D1929">
        <v>189.80050599999998</v>
      </c>
      <c r="E1929" s="3">
        <v>2</v>
      </c>
      <c r="F1929">
        <v>179.58994999999999</v>
      </c>
      <c r="G1929" s="5">
        <v>3</v>
      </c>
      <c r="P1929">
        <v>2</v>
      </c>
      <c r="Q1929" t="str">
        <f>CONCATENATE(C1929,E1929,G1929,I1929)</f>
        <v>23</v>
      </c>
    </row>
    <row r="1930" spans="1:17" x14ac:dyDescent="0.25">
      <c r="A1930">
        <v>1953</v>
      </c>
      <c r="D1930">
        <v>189.80050599999998</v>
      </c>
      <c r="E1930" s="3">
        <v>2</v>
      </c>
      <c r="F1930">
        <v>179.58994999999999</v>
      </c>
      <c r="G1930" s="5">
        <v>3</v>
      </c>
      <c r="P1930">
        <v>2</v>
      </c>
      <c r="Q1930" t="str">
        <f>CONCATENATE(C1930,E1930,G1930,I1930)</f>
        <v>23</v>
      </c>
    </row>
    <row r="1931" spans="1:17" x14ac:dyDescent="0.25">
      <c r="A1931">
        <v>1954</v>
      </c>
      <c r="D1931">
        <v>189.80050599999998</v>
      </c>
      <c r="E1931" s="3">
        <v>2</v>
      </c>
      <c r="F1931">
        <v>179.58994999999999</v>
      </c>
      <c r="G1931" s="5">
        <v>3</v>
      </c>
      <c r="P1931">
        <v>2</v>
      </c>
      <c r="Q1931" t="str">
        <f>CONCATENATE(C1931,E1931,G1931,I1931)</f>
        <v>23</v>
      </c>
    </row>
    <row r="1932" spans="1:17" x14ac:dyDescent="0.25">
      <c r="A1932">
        <v>1955</v>
      </c>
      <c r="D1932">
        <v>189.80050599999998</v>
      </c>
      <c r="E1932" s="3">
        <v>2</v>
      </c>
      <c r="F1932">
        <v>179.58994999999999</v>
      </c>
      <c r="G1932" s="5">
        <v>3</v>
      </c>
      <c r="P1932">
        <v>2</v>
      </c>
      <c r="Q1932" t="str">
        <f>CONCATENATE(C1932,E1932,G1932,I1932)</f>
        <v>23</v>
      </c>
    </row>
    <row r="1933" spans="1:17" x14ac:dyDescent="0.25">
      <c r="A1933">
        <v>1956</v>
      </c>
      <c r="B1933">
        <v>197.76823300000001</v>
      </c>
      <c r="C1933" s="2">
        <v>1</v>
      </c>
      <c r="D1933">
        <v>189.80050599999998</v>
      </c>
      <c r="E1933" s="3">
        <v>2</v>
      </c>
      <c r="F1933">
        <v>179.58994999999999</v>
      </c>
      <c r="G1933" s="5">
        <v>3</v>
      </c>
      <c r="P1933">
        <v>3</v>
      </c>
      <c r="Q1933" t="str">
        <f>CONCATENATE(C1933,E1933,G1933,I1933)</f>
        <v>123</v>
      </c>
    </row>
    <row r="1934" spans="1:17" x14ac:dyDescent="0.25">
      <c r="A1934">
        <v>1957</v>
      </c>
      <c r="B1934">
        <v>197.76823300000001</v>
      </c>
      <c r="C1934" s="2">
        <v>1</v>
      </c>
      <c r="D1934">
        <v>189.80050599999998</v>
      </c>
      <c r="E1934" s="3">
        <v>2</v>
      </c>
      <c r="F1934">
        <v>179.58994999999999</v>
      </c>
      <c r="G1934" s="5">
        <v>3</v>
      </c>
      <c r="P1934">
        <v>3</v>
      </c>
      <c r="Q1934" t="str">
        <f>CONCATENATE(C1934,E1934,G1934,I1934)</f>
        <v>123</v>
      </c>
    </row>
    <row r="1935" spans="1:17" x14ac:dyDescent="0.25">
      <c r="A1935">
        <v>1958</v>
      </c>
      <c r="B1935">
        <v>197.76823300000001</v>
      </c>
      <c r="C1935" s="2">
        <v>1</v>
      </c>
      <c r="D1935">
        <v>189.80050599999998</v>
      </c>
      <c r="E1935" s="3">
        <v>2</v>
      </c>
      <c r="F1935">
        <v>179.58994999999999</v>
      </c>
      <c r="G1935" s="5">
        <v>3</v>
      </c>
      <c r="P1935">
        <v>3</v>
      </c>
      <c r="Q1935" t="str">
        <f>CONCATENATE(C1935,E1935,G1935,I1935)</f>
        <v>123</v>
      </c>
    </row>
    <row r="1936" spans="1:17" x14ac:dyDescent="0.25">
      <c r="A1936">
        <v>1959</v>
      </c>
      <c r="B1936">
        <v>197.76823300000001</v>
      </c>
      <c r="C1936" s="2">
        <v>1</v>
      </c>
      <c r="D1936">
        <v>189.80050599999998</v>
      </c>
      <c r="E1936" s="3">
        <v>2</v>
      </c>
      <c r="F1936">
        <v>179.58994999999999</v>
      </c>
      <c r="G1936" s="5">
        <v>3</v>
      </c>
      <c r="P1936">
        <v>3</v>
      </c>
      <c r="Q1936" t="str">
        <f>CONCATENATE(C1936,E1936,G1936,I1936)</f>
        <v>123</v>
      </c>
    </row>
    <row r="1937" spans="1:17" x14ac:dyDescent="0.25">
      <c r="A1937">
        <v>1960</v>
      </c>
      <c r="B1937">
        <v>197.76823300000001</v>
      </c>
      <c r="C1937" s="2">
        <v>1</v>
      </c>
      <c r="D1937">
        <v>189.80050599999998</v>
      </c>
      <c r="E1937" s="3">
        <v>2</v>
      </c>
      <c r="F1937">
        <v>179.58994999999999</v>
      </c>
      <c r="G1937" s="5">
        <v>3</v>
      </c>
      <c r="P1937">
        <v>3</v>
      </c>
      <c r="Q1937" t="str">
        <f>CONCATENATE(C1937,E1937,G1937,I1937)</f>
        <v>123</v>
      </c>
    </row>
    <row r="1938" spans="1:17" x14ac:dyDescent="0.25">
      <c r="A1938">
        <v>1961</v>
      </c>
      <c r="B1938">
        <v>197.76823300000001</v>
      </c>
      <c r="C1938" s="2">
        <v>1</v>
      </c>
      <c r="F1938">
        <v>179.58994999999999</v>
      </c>
      <c r="G1938" s="5">
        <v>3</v>
      </c>
      <c r="P1938">
        <v>2</v>
      </c>
      <c r="Q1938" t="str">
        <f>CONCATENATE(C1938,E1938,G1938,I1938)</f>
        <v>13</v>
      </c>
    </row>
    <row r="1939" spans="1:17" x14ac:dyDescent="0.25">
      <c r="A1939">
        <v>1962</v>
      </c>
      <c r="B1939">
        <v>197.76823300000001</v>
      </c>
      <c r="C1939" s="2">
        <v>1</v>
      </c>
      <c r="F1939">
        <v>179.58994999999999</v>
      </c>
      <c r="G1939" s="5">
        <v>3</v>
      </c>
      <c r="P1939">
        <v>2</v>
      </c>
      <c r="Q1939" t="str">
        <f>CONCATENATE(C1939,E1939,G1939,I1939)</f>
        <v>13</v>
      </c>
    </row>
    <row r="1940" spans="1:17" x14ac:dyDescent="0.25">
      <c r="A1940">
        <v>1963</v>
      </c>
      <c r="B1940">
        <v>197.76823300000001</v>
      </c>
      <c r="C1940" s="2">
        <v>1</v>
      </c>
      <c r="F1940">
        <v>179.58994999999999</v>
      </c>
      <c r="G1940" s="5">
        <v>3</v>
      </c>
      <c r="P1940">
        <v>2</v>
      </c>
      <c r="Q1940" t="str">
        <f>CONCATENATE(C1940,E1940,G1940,I1940)</f>
        <v>13</v>
      </c>
    </row>
    <row r="1941" spans="1:17" x14ac:dyDescent="0.25">
      <c r="A1941">
        <v>1964</v>
      </c>
      <c r="B1941">
        <v>197.76823300000001</v>
      </c>
      <c r="C1941" s="2">
        <v>1</v>
      </c>
      <c r="F1941">
        <v>179.58994999999999</v>
      </c>
      <c r="G1941" s="5">
        <v>3</v>
      </c>
      <c r="P1941">
        <v>2</v>
      </c>
      <c r="Q1941" t="str">
        <f>CONCATENATE(C1941,E1941,G1941,I1941)</f>
        <v>13</v>
      </c>
    </row>
    <row r="1942" spans="1:17" x14ac:dyDescent="0.25">
      <c r="A1942">
        <v>1965</v>
      </c>
      <c r="B1942">
        <v>197.76823300000001</v>
      </c>
      <c r="C1942" s="2">
        <v>1</v>
      </c>
      <c r="F1942">
        <v>179.58994999999999</v>
      </c>
      <c r="G1942" s="5">
        <v>3</v>
      </c>
      <c r="H1942">
        <v>187.385356</v>
      </c>
      <c r="I1942" s="4">
        <v>4</v>
      </c>
      <c r="P1942">
        <v>3</v>
      </c>
      <c r="Q1942" t="str">
        <f>CONCATENATE(C1942,E1942,G1942,I1942)</f>
        <v>134</v>
      </c>
    </row>
    <row r="1943" spans="1:17" x14ac:dyDescent="0.25">
      <c r="A1943">
        <v>1966</v>
      </c>
      <c r="B1943">
        <v>197.76823300000001</v>
      </c>
      <c r="C1943" s="2">
        <v>1</v>
      </c>
      <c r="F1943">
        <v>179.58994999999999</v>
      </c>
      <c r="G1943" s="5">
        <v>3</v>
      </c>
      <c r="H1943">
        <v>187.385356</v>
      </c>
      <c r="I1943" s="4">
        <v>4</v>
      </c>
      <c r="P1943">
        <v>3</v>
      </c>
      <c r="Q1943" t="str">
        <f>CONCATENATE(C1943,E1943,G1943,I1943)</f>
        <v>134</v>
      </c>
    </row>
    <row r="1944" spans="1:17" x14ac:dyDescent="0.25">
      <c r="A1944">
        <v>1967</v>
      </c>
      <c r="B1944">
        <v>197.76823300000001</v>
      </c>
      <c r="C1944" s="2">
        <v>1</v>
      </c>
      <c r="F1944">
        <v>179.58994999999999</v>
      </c>
      <c r="G1944" s="5">
        <v>3</v>
      </c>
      <c r="H1944">
        <v>187.385356</v>
      </c>
      <c r="I1944" s="4">
        <v>4</v>
      </c>
      <c r="P1944">
        <v>3</v>
      </c>
      <c r="Q1944" t="str">
        <f>CONCATENATE(C1944,E1944,G1944,I1944)</f>
        <v>134</v>
      </c>
    </row>
    <row r="1945" spans="1:17" x14ac:dyDescent="0.25">
      <c r="A1945">
        <v>1968</v>
      </c>
      <c r="B1945">
        <v>197.76823300000001</v>
      </c>
      <c r="C1945" s="2">
        <v>1</v>
      </c>
      <c r="F1945">
        <v>179.58994999999999</v>
      </c>
      <c r="G1945" s="5">
        <v>3</v>
      </c>
      <c r="H1945">
        <v>187.385356</v>
      </c>
      <c r="I1945" s="4">
        <v>4</v>
      </c>
      <c r="P1945">
        <v>3</v>
      </c>
      <c r="Q1945" t="str">
        <f>CONCATENATE(C1945,E1945,G1945,I1945)</f>
        <v>134</v>
      </c>
    </row>
    <row r="1946" spans="1:17" x14ac:dyDescent="0.25">
      <c r="A1946">
        <v>1969</v>
      </c>
      <c r="B1946">
        <v>197.76823300000001</v>
      </c>
      <c r="C1946" s="2">
        <v>1</v>
      </c>
      <c r="F1946">
        <v>179.58994999999999</v>
      </c>
      <c r="G1946" s="5">
        <v>3</v>
      </c>
      <c r="H1946">
        <v>187.385356</v>
      </c>
      <c r="I1946" s="4">
        <v>4</v>
      </c>
      <c r="P1946">
        <v>3</v>
      </c>
      <c r="Q1946" t="str">
        <f>CONCATENATE(C1946,E1946,G1946,I1946)</f>
        <v>134</v>
      </c>
    </row>
    <row r="1947" spans="1:17" x14ac:dyDescent="0.25">
      <c r="A1947">
        <v>1970</v>
      </c>
      <c r="B1947">
        <v>197.76823300000001</v>
      </c>
      <c r="C1947" s="2">
        <v>1</v>
      </c>
      <c r="F1947">
        <v>179.58994999999999</v>
      </c>
      <c r="G1947" s="5">
        <v>3</v>
      </c>
      <c r="H1947">
        <v>187.385356</v>
      </c>
      <c r="I1947" s="4">
        <v>4</v>
      </c>
      <c r="P1947">
        <v>3</v>
      </c>
      <c r="Q1947" t="str">
        <f>CONCATENATE(C1947,E1947,G1947,I1947)</f>
        <v>134</v>
      </c>
    </row>
    <row r="1948" spans="1:17" x14ac:dyDescent="0.25">
      <c r="A1948">
        <v>1971</v>
      </c>
      <c r="B1948">
        <v>197.76823300000001</v>
      </c>
      <c r="C1948" s="2">
        <v>1</v>
      </c>
      <c r="H1948">
        <v>187.385356</v>
      </c>
      <c r="I1948" s="4">
        <v>4</v>
      </c>
      <c r="P1948">
        <v>2</v>
      </c>
      <c r="Q1948" t="str">
        <f>CONCATENATE(C1948,E1948,G1948,I1948)</f>
        <v>14</v>
      </c>
    </row>
    <row r="1949" spans="1:17" x14ac:dyDescent="0.25">
      <c r="A1949">
        <v>1972</v>
      </c>
      <c r="B1949">
        <v>197.76823300000001</v>
      </c>
      <c r="C1949" s="2">
        <v>1</v>
      </c>
      <c r="H1949">
        <v>187.385356</v>
      </c>
      <c r="I1949" s="4">
        <v>4</v>
      </c>
      <c r="P1949">
        <v>2</v>
      </c>
      <c r="Q1949" t="str">
        <f>CONCATENATE(C1949,E1949,G1949,I1949)</f>
        <v>14</v>
      </c>
    </row>
    <row r="1950" spans="1:17" x14ac:dyDescent="0.25">
      <c r="A1950">
        <v>1973</v>
      </c>
      <c r="B1950">
        <v>197.76823300000001</v>
      </c>
      <c r="C1950" s="2">
        <v>1</v>
      </c>
      <c r="H1950">
        <v>187.385356</v>
      </c>
      <c r="I1950" s="4">
        <v>4</v>
      </c>
      <c r="P1950">
        <v>2</v>
      </c>
      <c r="Q1950" t="str">
        <f>CONCATENATE(C1950,E1950,G1950,I1950)</f>
        <v>14</v>
      </c>
    </row>
    <row r="1951" spans="1:17" x14ac:dyDescent="0.25">
      <c r="A1951">
        <v>1974</v>
      </c>
      <c r="B1951">
        <v>197.76823300000001</v>
      </c>
      <c r="C1951" s="2">
        <v>1</v>
      </c>
      <c r="D1951">
        <v>204.64323300000001</v>
      </c>
      <c r="E1951" s="3">
        <v>2</v>
      </c>
      <c r="H1951">
        <v>187.385356</v>
      </c>
      <c r="I1951" s="4">
        <v>4</v>
      </c>
      <c r="P1951">
        <v>3</v>
      </c>
      <c r="Q1951" t="str">
        <f>CONCATENATE(C1951,E1951,G1951,I1951)</f>
        <v>124</v>
      </c>
    </row>
    <row r="1952" spans="1:17" x14ac:dyDescent="0.25">
      <c r="A1952">
        <v>1975</v>
      </c>
      <c r="B1952">
        <v>197.76823300000001</v>
      </c>
      <c r="C1952" s="2">
        <v>1</v>
      </c>
      <c r="D1952">
        <v>204.64323300000001</v>
      </c>
      <c r="E1952" s="3">
        <v>2</v>
      </c>
      <c r="H1952">
        <v>187.385356</v>
      </c>
      <c r="I1952" s="4">
        <v>4</v>
      </c>
      <c r="P1952">
        <v>3</v>
      </c>
      <c r="Q1952" t="str">
        <f>CONCATENATE(C1952,E1952,G1952,I1952)</f>
        <v>124</v>
      </c>
    </row>
    <row r="1953" spans="1:17" x14ac:dyDescent="0.25">
      <c r="A1953">
        <v>1976</v>
      </c>
      <c r="B1953">
        <v>197.76823300000001</v>
      </c>
      <c r="C1953" s="2">
        <v>1</v>
      </c>
      <c r="D1953">
        <v>204.64323300000001</v>
      </c>
      <c r="E1953" s="3">
        <v>2</v>
      </c>
      <c r="H1953">
        <v>187.385356</v>
      </c>
      <c r="I1953" s="4">
        <v>4</v>
      </c>
      <c r="P1953">
        <v>3</v>
      </c>
      <c r="Q1953" t="str">
        <f>CONCATENATE(C1953,E1953,G1953,I1953)</f>
        <v>124</v>
      </c>
    </row>
    <row r="1954" spans="1:17" x14ac:dyDescent="0.25">
      <c r="A1954">
        <v>1977</v>
      </c>
      <c r="B1954">
        <v>197.76823300000001</v>
      </c>
      <c r="C1954" s="2">
        <v>1</v>
      </c>
      <c r="D1954">
        <v>204.64323300000001</v>
      </c>
      <c r="E1954" s="3">
        <v>2</v>
      </c>
      <c r="H1954">
        <v>187.385356</v>
      </c>
      <c r="I1954" s="4">
        <v>4</v>
      </c>
      <c r="P1954">
        <v>3</v>
      </c>
      <c r="Q1954" t="str">
        <f>CONCATENATE(C1954,E1954,G1954,I1954)</f>
        <v>124</v>
      </c>
    </row>
    <row r="1955" spans="1:17" x14ac:dyDescent="0.25">
      <c r="A1955">
        <v>1978</v>
      </c>
      <c r="B1955">
        <v>197.76823300000001</v>
      </c>
      <c r="C1955" s="2">
        <v>1</v>
      </c>
      <c r="D1955">
        <v>204.64323300000001</v>
      </c>
      <c r="E1955" s="3">
        <v>2</v>
      </c>
      <c r="H1955">
        <v>187.385356</v>
      </c>
      <c r="I1955" s="4">
        <v>4</v>
      </c>
      <c r="P1955">
        <v>3</v>
      </c>
      <c r="Q1955" t="str">
        <f>CONCATENATE(C1955,E1955,G1955,I1955)</f>
        <v>124</v>
      </c>
    </row>
    <row r="1956" spans="1:17" x14ac:dyDescent="0.25">
      <c r="A1956">
        <v>1979</v>
      </c>
      <c r="D1956">
        <v>204.64323300000001</v>
      </c>
      <c r="E1956" s="3">
        <v>2</v>
      </c>
      <c r="H1956">
        <v>187.385356</v>
      </c>
      <c r="I1956" s="4">
        <v>4</v>
      </c>
      <c r="P1956">
        <v>2</v>
      </c>
      <c r="Q1956" t="str">
        <f>CONCATENATE(C1956,E1956,G1956,I1956)</f>
        <v>24</v>
      </c>
    </row>
    <row r="1957" spans="1:17" x14ac:dyDescent="0.25">
      <c r="A1957">
        <v>1980</v>
      </c>
      <c r="D1957">
        <v>204.64323300000001</v>
      </c>
      <c r="E1957" s="3">
        <v>2</v>
      </c>
      <c r="H1957">
        <v>187.385356</v>
      </c>
      <c r="I1957" s="4">
        <v>4</v>
      </c>
      <c r="P1957">
        <v>2</v>
      </c>
      <c r="Q1957" t="str">
        <f>CONCATENATE(C1957,E1957,G1957,I1957)</f>
        <v>24</v>
      </c>
    </row>
    <row r="1958" spans="1:17" x14ac:dyDescent="0.25">
      <c r="A1958">
        <v>1981</v>
      </c>
      <c r="D1958">
        <v>204.64323300000001</v>
      </c>
      <c r="E1958" s="3">
        <v>2</v>
      </c>
      <c r="H1958">
        <v>187.385356</v>
      </c>
      <c r="I1958" s="4">
        <v>4</v>
      </c>
      <c r="P1958">
        <v>2</v>
      </c>
      <c r="Q1958" t="str">
        <f>CONCATENATE(C1958,E1958,G1958,I1958)</f>
        <v>24</v>
      </c>
    </row>
    <row r="1959" spans="1:17" x14ac:dyDescent="0.25">
      <c r="A1959">
        <v>1982</v>
      </c>
      <c r="D1959">
        <v>204.64323300000001</v>
      </c>
      <c r="E1959" s="3">
        <v>2</v>
      </c>
      <c r="G1959" s="5" t="s">
        <v>234</v>
      </c>
      <c r="H1959">
        <v>187.385356</v>
      </c>
      <c r="I1959" s="4">
        <v>4</v>
      </c>
      <c r="L1959">
        <v>195.04681699999998</v>
      </c>
      <c r="M1959">
        <v>1982</v>
      </c>
      <c r="P1959">
        <v>3</v>
      </c>
      <c r="Q1959" t="str">
        <f>CONCATENATE(C1959,E1959,G1959,I1959)</f>
        <v>23D4</v>
      </c>
    </row>
    <row r="1960" spans="1:17" x14ac:dyDescent="0.25">
      <c r="A1960">
        <v>1983</v>
      </c>
      <c r="D1960">
        <v>204.64323300000001</v>
      </c>
      <c r="E1960" s="3">
        <v>2</v>
      </c>
      <c r="G1960" s="5" t="s">
        <v>234</v>
      </c>
      <c r="H1960">
        <v>187.385356</v>
      </c>
      <c r="I1960" s="4">
        <v>4</v>
      </c>
      <c r="L1960">
        <v>195.04681699999998</v>
      </c>
      <c r="P1960">
        <v>3</v>
      </c>
      <c r="Q1960" t="str">
        <f>CONCATENATE(C1960,E1960,G1960,I1960)</f>
        <v>23D4</v>
      </c>
    </row>
    <row r="1961" spans="1:17" x14ac:dyDescent="0.25">
      <c r="A1961">
        <v>1984</v>
      </c>
      <c r="D1961">
        <v>204.64323300000001</v>
      </c>
      <c r="E1961" s="3">
        <v>2</v>
      </c>
      <c r="G1961" s="5" t="s">
        <v>234</v>
      </c>
      <c r="H1961">
        <v>187.385356</v>
      </c>
      <c r="I1961" s="4">
        <v>4</v>
      </c>
      <c r="L1961">
        <v>195.04681699999998</v>
      </c>
      <c r="P1961">
        <v>3</v>
      </c>
      <c r="Q1961" t="str">
        <f>CONCATENATE(C1961,E1961,G1961,I1961)</f>
        <v>23D4</v>
      </c>
    </row>
    <row r="1962" spans="1:17" x14ac:dyDescent="0.25">
      <c r="A1962">
        <v>1985</v>
      </c>
      <c r="D1962">
        <v>204.64323300000001</v>
      </c>
      <c r="E1962" s="3">
        <v>2</v>
      </c>
      <c r="G1962" s="5" t="s">
        <v>234</v>
      </c>
      <c r="H1962">
        <v>187.385356</v>
      </c>
      <c r="I1962" s="4">
        <v>4</v>
      </c>
      <c r="L1962">
        <v>195.04681699999998</v>
      </c>
      <c r="P1962">
        <v>3</v>
      </c>
      <c r="Q1962" t="str">
        <f>CONCATENATE(C1962,E1962,G1962,I1962)</f>
        <v>23D4</v>
      </c>
    </row>
    <row r="1963" spans="1:17" x14ac:dyDescent="0.25">
      <c r="A1963">
        <v>1986</v>
      </c>
      <c r="D1963">
        <v>204.64323300000001</v>
      </c>
      <c r="E1963" s="3">
        <v>2</v>
      </c>
      <c r="G1963" s="5" t="s">
        <v>234</v>
      </c>
      <c r="H1963">
        <v>187.385356</v>
      </c>
      <c r="I1963" s="4">
        <v>4</v>
      </c>
      <c r="L1963">
        <v>195.04681699999998</v>
      </c>
      <c r="P1963">
        <v>3</v>
      </c>
      <c r="Q1963" t="str">
        <f>CONCATENATE(C1963,E1963,G1963,I1963)</f>
        <v>23D4</v>
      </c>
    </row>
    <row r="1964" spans="1:17" x14ac:dyDescent="0.25">
      <c r="A1964">
        <v>1987</v>
      </c>
      <c r="D1964">
        <v>204.64323300000001</v>
      </c>
      <c r="E1964" s="3">
        <v>2</v>
      </c>
      <c r="G1964" s="5" t="s">
        <v>234</v>
      </c>
      <c r="H1964">
        <v>187.385356</v>
      </c>
      <c r="I1964" s="4">
        <v>4</v>
      </c>
      <c r="L1964">
        <v>195.04681699999998</v>
      </c>
      <c r="P1964">
        <v>3</v>
      </c>
      <c r="Q1964" t="str">
        <f>CONCATENATE(C1964,E1964,G1964,I1964)</f>
        <v>23D4</v>
      </c>
    </row>
    <row r="1965" spans="1:17" x14ac:dyDescent="0.25">
      <c r="A1965">
        <v>1988</v>
      </c>
      <c r="D1965">
        <v>204.64323300000001</v>
      </c>
      <c r="E1965" s="3">
        <v>2</v>
      </c>
      <c r="G1965" s="5" t="s">
        <v>234</v>
      </c>
      <c r="L1965">
        <v>195.04681699999998</v>
      </c>
      <c r="P1965">
        <v>2</v>
      </c>
      <c r="Q1965" t="str">
        <f>CONCATENATE(C1965,E1965,G1965,I1965)</f>
        <v>23D</v>
      </c>
    </row>
    <row r="1966" spans="1:17" x14ac:dyDescent="0.25">
      <c r="A1966">
        <v>1989</v>
      </c>
      <c r="B1966">
        <v>211.96481399999999</v>
      </c>
      <c r="C1966" s="2">
        <v>1</v>
      </c>
      <c r="D1966">
        <v>204.64323300000001</v>
      </c>
      <c r="E1966" s="3">
        <v>2</v>
      </c>
      <c r="G1966" s="5" t="s">
        <v>234</v>
      </c>
      <c r="L1966">
        <v>195.04681699999998</v>
      </c>
      <c r="P1966">
        <v>3</v>
      </c>
      <c r="Q1966" t="str">
        <f>CONCATENATE(C1966,E1966,G1966,I1966)</f>
        <v>123D</v>
      </c>
    </row>
    <row r="1967" spans="1:17" x14ac:dyDescent="0.25">
      <c r="A1967">
        <v>1990</v>
      </c>
      <c r="B1967">
        <v>211.96481399999999</v>
      </c>
      <c r="C1967" s="2">
        <v>1</v>
      </c>
      <c r="D1967">
        <v>204.64323300000001</v>
      </c>
      <c r="E1967" s="3">
        <v>2</v>
      </c>
      <c r="G1967" s="5" t="s">
        <v>234</v>
      </c>
      <c r="L1967">
        <v>195.04681699999998</v>
      </c>
      <c r="P1967">
        <v>3</v>
      </c>
      <c r="Q1967" t="str">
        <f>CONCATENATE(C1967,E1967,G1967,I1967)</f>
        <v>123D</v>
      </c>
    </row>
    <row r="1968" spans="1:17" x14ac:dyDescent="0.25">
      <c r="A1968">
        <v>1991</v>
      </c>
      <c r="B1968">
        <v>211.96481399999999</v>
      </c>
      <c r="C1968" s="2">
        <v>1</v>
      </c>
      <c r="D1968">
        <v>204.64323300000001</v>
      </c>
      <c r="E1968" s="3">
        <v>2</v>
      </c>
      <c r="G1968" s="5" t="s">
        <v>234</v>
      </c>
      <c r="L1968">
        <v>195.04681699999998</v>
      </c>
      <c r="P1968">
        <v>3</v>
      </c>
      <c r="Q1968" t="str">
        <f>CONCATENATE(C1968,E1968,G1968,I1968)</f>
        <v>123D</v>
      </c>
    </row>
    <row r="1969" spans="1:17" x14ac:dyDescent="0.25">
      <c r="A1969">
        <v>1992</v>
      </c>
      <c r="B1969">
        <v>211.96481399999999</v>
      </c>
      <c r="C1969" s="2">
        <v>1</v>
      </c>
      <c r="D1969">
        <v>204.64323300000001</v>
      </c>
      <c r="E1969" s="3">
        <v>2</v>
      </c>
      <c r="G1969" s="5" t="s">
        <v>234</v>
      </c>
      <c r="L1969">
        <v>195.04681699999998</v>
      </c>
      <c r="P1969">
        <v>3</v>
      </c>
      <c r="Q1969" t="str">
        <f>CONCATENATE(C1969,E1969,G1969,I1969)</f>
        <v>123D</v>
      </c>
    </row>
    <row r="1970" spans="1:17" x14ac:dyDescent="0.25">
      <c r="A1970">
        <v>1993</v>
      </c>
      <c r="B1970">
        <v>211.96481399999999</v>
      </c>
      <c r="C1970" s="2">
        <v>1</v>
      </c>
      <c r="D1970">
        <v>204.64323300000001</v>
      </c>
      <c r="E1970" s="3">
        <v>2</v>
      </c>
      <c r="G1970" s="5" t="s">
        <v>234</v>
      </c>
      <c r="L1970">
        <v>195.04681699999998</v>
      </c>
      <c r="P1970">
        <v>3</v>
      </c>
      <c r="Q1970" t="str">
        <f>CONCATENATE(C1970,E1970,G1970,I1970)</f>
        <v>123D</v>
      </c>
    </row>
    <row r="1971" spans="1:17" x14ac:dyDescent="0.25">
      <c r="A1971">
        <v>1994</v>
      </c>
      <c r="B1971">
        <v>211.96481399999999</v>
      </c>
      <c r="C1971" s="2">
        <v>1</v>
      </c>
      <c r="D1971">
        <v>204.64323300000001</v>
      </c>
      <c r="E1971" s="3">
        <v>2</v>
      </c>
      <c r="G1971" s="5" t="s">
        <v>234</v>
      </c>
      <c r="L1971">
        <v>195.04681699999998</v>
      </c>
      <c r="P1971">
        <v>3</v>
      </c>
      <c r="Q1971" t="str">
        <f>CONCATENATE(C1971,E1971,G1971,I1971)</f>
        <v>123D</v>
      </c>
    </row>
    <row r="1972" spans="1:17" x14ac:dyDescent="0.25">
      <c r="A1972">
        <v>1995</v>
      </c>
      <c r="B1972">
        <v>211.96481399999999</v>
      </c>
      <c r="C1972" s="2">
        <v>1</v>
      </c>
      <c r="D1972">
        <v>204.64323300000001</v>
      </c>
      <c r="E1972" s="3">
        <v>2</v>
      </c>
      <c r="G1972" s="5" t="s">
        <v>234</v>
      </c>
      <c r="L1972">
        <v>195.04681699999998</v>
      </c>
      <c r="P1972">
        <v>3</v>
      </c>
      <c r="Q1972" t="str">
        <f>CONCATENATE(C1972,E1972,G1972,I1972)</f>
        <v>123D</v>
      </c>
    </row>
    <row r="1973" spans="1:17" x14ac:dyDescent="0.25">
      <c r="A1973">
        <v>1996</v>
      </c>
      <c r="B1973">
        <v>211.96481399999999</v>
      </c>
      <c r="C1973" s="2">
        <v>1</v>
      </c>
      <c r="G1973" s="5" t="s">
        <v>234</v>
      </c>
      <c r="L1973">
        <v>195.04681699999998</v>
      </c>
      <c r="P1973">
        <v>2</v>
      </c>
      <c r="Q1973" t="str">
        <f>CONCATENATE(C1973,E1973,G1973,I1973)</f>
        <v>13D</v>
      </c>
    </row>
    <row r="1974" spans="1:17" x14ac:dyDescent="0.25">
      <c r="A1974">
        <v>1997</v>
      </c>
      <c r="B1974">
        <v>211.96481399999999</v>
      </c>
      <c r="C1974" s="2">
        <v>1</v>
      </c>
      <c r="G1974" s="5" t="s">
        <v>234</v>
      </c>
      <c r="L1974">
        <v>195.04681699999998</v>
      </c>
      <c r="P1974">
        <v>2</v>
      </c>
      <c r="Q1974" t="str">
        <f>CONCATENATE(C1974,E1974,G1974,I1974)</f>
        <v>13D</v>
      </c>
    </row>
    <row r="1975" spans="1:17" x14ac:dyDescent="0.25">
      <c r="A1975">
        <v>1998</v>
      </c>
      <c r="B1975">
        <v>211.96481399999999</v>
      </c>
      <c r="C1975" s="2">
        <v>1</v>
      </c>
      <c r="G1975" s="5" t="s">
        <v>234</v>
      </c>
      <c r="L1975">
        <v>195.04681699999998</v>
      </c>
      <c r="P1975">
        <v>2</v>
      </c>
      <c r="Q1975" t="str">
        <f>CONCATENATE(C1975,E1975,G1975,I1975)</f>
        <v>13D</v>
      </c>
    </row>
    <row r="1976" spans="1:17" x14ac:dyDescent="0.25">
      <c r="A1976">
        <v>1999</v>
      </c>
      <c r="B1976">
        <v>211.96481399999999</v>
      </c>
      <c r="C1976" s="2">
        <v>1</v>
      </c>
      <c r="G1976" s="5" t="s">
        <v>234</v>
      </c>
      <c r="L1976">
        <v>195.04681699999998</v>
      </c>
      <c r="P1976">
        <v>2</v>
      </c>
      <c r="Q1976" t="str">
        <f>CONCATENATE(C1976,E1976,G1976,I1976)</f>
        <v>13D</v>
      </c>
    </row>
    <row r="1977" spans="1:17" x14ac:dyDescent="0.25">
      <c r="A1977">
        <v>2000</v>
      </c>
      <c r="B1977">
        <v>211.96481399999999</v>
      </c>
      <c r="C1977" s="2">
        <v>1</v>
      </c>
      <c r="G1977" s="5" t="s">
        <v>234</v>
      </c>
      <c r="L1977">
        <v>195.04681699999998</v>
      </c>
      <c r="P1977">
        <v>2</v>
      </c>
      <c r="Q1977" t="str">
        <f>CONCATENATE(C1977,E1977,G1977,I1977)</f>
        <v>13D</v>
      </c>
    </row>
    <row r="1978" spans="1:17" x14ac:dyDescent="0.25">
      <c r="A1978">
        <v>2001</v>
      </c>
      <c r="B1978">
        <v>211.96481399999999</v>
      </c>
      <c r="C1978" s="2">
        <v>1</v>
      </c>
      <c r="G1978" s="5" t="s">
        <v>234</v>
      </c>
      <c r="H1978">
        <v>202.33009999999999</v>
      </c>
      <c r="I1978" s="4">
        <v>4</v>
      </c>
      <c r="L1978">
        <v>195.04681699999998</v>
      </c>
      <c r="P1978">
        <v>3</v>
      </c>
      <c r="Q1978" t="str">
        <f>CONCATENATE(C1978,E1978,G1978,I1978)</f>
        <v>13D4</v>
      </c>
    </row>
    <row r="1979" spans="1:17" x14ac:dyDescent="0.25">
      <c r="A1979">
        <v>2002</v>
      </c>
      <c r="B1979">
        <v>211.96481399999999</v>
      </c>
      <c r="C1979" s="2">
        <v>1</v>
      </c>
      <c r="G1979" s="5" t="s">
        <v>234</v>
      </c>
      <c r="H1979">
        <v>202.33009999999999</v>
      </c>
      <c r="I1979" s="4">
        <v>4</v>
      </c>
      <c r="L1979">
        <v>195.04681699999998</v>
      </c>
      <c r="P1979">
        <v>3</v>
      </c>
      <c r="Q1979" t="str">
        <f>CONCATENATE(C1979,E1979,G1979,I1979)</f>
        <v>13D4</v>
      </c>
    </row>
    <row r="1980" spans="1:17" x14ac:dyDescent="0.25">
      <c r="A1980">
        <v>2003</v>
      </c>
      <c r="B1980">
        <v>211.96481399999999</v>
      </c>
      <c r="C1980" s="2">
        <v>1</v>
      </c>
      <c r="G1980" s="5" t="s">
        <v>234</v>
      </c>
      <c r="H1980">
        <v>202.33009999999999</v>
      </c>
      <c r="I1980" s="4">
        <v>4</v>
      </c>
      <c r="L1980">
        <v>195.04681699999998</v>
      </c>
      <c r="M1980">
        <v>2003</v>
      </c>
      <c r="P1980">
        <v>3</v>
      </c>
      <c r="Q1980" t="str">
        <f>CONCATENATE(C1980,E1980,G1980,I1980)</f>
        <v>13D4</v>
      </c>
    </row>
    <row r="1981" spans="1:17" x14ac:dyDescent="0.25">
      <c r="A1981">
        <v>2004</v>
      </c>
      <c r="B1981">
        <v>211.96481399999999</v>
      </c>
      <c r="C1981" s="2">
        <v>1</v>
      </c>
      <c r="D1981">
        <v>215.49529799999999</v>
      </c>
      <c r="E1981" s="3">
        <v>2</v>
      </c>
      <c r="H1981">
        <v>202.33009999999999</v>
      </c>
      <c r="I1981" s="4">
        <v>4</v>
      </c>
      <c r="P1981">
        <v>3</v>
      </c>
      <c r="Q1981" t="str">
        <f>CONCATENATE(C1981,E1981,G1981,I1981)</f>
        <v>124</v>
      </c>
    </row>
    <row r="1982" spans="1:17" x14ac:dyDescent="0.25">
      <c r="A1982">
        <v>2005</v>
      </c>
      <c r="B1982">
        <v>211.96481399999999</v>
      </c>
      <c r="C1982" s="2">
        <v>1</v>
      </c>
      <c r="D1982">
        <v>215.49529799999999</v>
      </c>
      <c r="E1982" s="3">
        <v>2</v>
      </c>
      <c r="H1982">
        <v>202.33009999999999</v>
      </c>
      <c r="I1982" s="4">
        <v>4</v>
      </c>
      <c r="P1982">
        <v>3</v>
      </c>
      <c r="Q1982" t="str">
        <f>CONCATENATE(C1982,E1982,G1982,I1982)</f>
        <v>124</v>
      </c>
    </row>
    <row r="1983" spans="1:17" x14ac:dyDescent="0.25">
      <c r="A1983">
        <v>2006</v>
      </c>
      <c r="B1983">
        <v>211.96481399999999</v>
      </c>
      <c r="C1983" s="2">
        <v>1</v>
      </c>
      <c r="D1983">
        <v>215.49529799999999</v>
      </c>
      <c r="E1983" s="3">
        <v>2</v>
      </c>
      <c r="H1983">
        <v>202.33009999999999</v>
      </c>
      <c r="I1983" s="4">
        <v>4</v>
      </c>
      <c r="P1983">
        <v>3</v>
      </c>
      <c r="Q1983" t="str">
        <f>CONCATENATE(C1983,E1983,G1983,I1983)</f>
        <v>124</v>
      </c>
    </row>
    <row r="1984" spans="1:17" x14ac:dyDescent="0.25">
      <c r="A1984">
        <v>2007</v>
      </c>
      <c r="B1984">
        <v>211.96481399999999</v>
      </c>
      <c r="C1984" s="2">
        <v>1</v>
      </c>
      <c r="D1984">
        <v>215.49529799999999</v>
      </c>
      <c r="E1984" s="3">
        <v>2</v>
      </c>
      <c r="H1984">
        <v>202.33009999999999</v>
      </c>
      <c r="I1984" s="4">
        <v>4</v>
      </c>
      <c r="P1984">
        <v>3</v>
      </c>
      <c r="Q1984" t="str">
        <f>CONCATENATE(C1984,E1984,G1984,I1984)</f>
        <v>124</v>
      </c>
    </row>
    <row r="1985" spans="1:17" x14ac:dyDescent="0.25">
      <c r="A1985">
        <v>2008</v>
      </c>
      <c r="B1985">
        <v>211.96481399999999</v>
      </c>
      <c r="C1985" s="2">
        <v>1</v>
      </c>
      <c r="D1985">
        <v>215.49529799999999</v>
      </c>
      <c r="E1985" s="3">
        <v>2</v>
      </c>
      <c r="H1985">
        <v>202.33009999999999</v>
      </c>
      <c r="I1985" s="4">
        <v>4</v>
      </c>
      <c r="P1985">
        <v>3</v>
      </c>
      <c r="Q1985" t="str">
        <f>CONCATENATE(C1985,E1985,G1985,I1985)</f>
        <v>124</v>
      </c>
    </row>
    <row r="1986" spans="1:17" x14ac:dyDescent="0.25">
      <c r="A1986">
        <v>2009</v>
      </c>
      <c r="B1986">
        <v>211.96481399999999</v>
      </c>
      <c r="C1986" s="2">
        <v>1</v>
      </c>
      <c r="D1986">
        <v>215.49529799999999</v>
      </c>
      <c r="E1986" s="3">
        <v>2</v>
      </c>
      <c r="H1986">
        <v>202.33009999999999</v>
      </c>
      <c r="I1986" s="4">
        <v>4</v>
      </c>
      <c r="P1986">
        <v>3</v>
      </c>
      <c r="Q1986" t="str">
        <f>CONCATENATE(C1986,E1986,G1986,I1986)</f>
        <v>124</v>
      </c>
    </row>
    <row r="1987" spans="1:17" x14ac:dyDescent="0.25">
      <c r="A1987">
        <v>2010</v>
      </c>
      <c r="B1987">
        <v>211.96481399999999</v>
      </c>
      <c r="C1987" s="2">
        <v>1</v>
      </c>
      <c r="D1987">
        <v>215.49529799999999</v>
      </c>
      <c r="E1987" s="3">
        <v>2</v>
      </c>
      <c r="H1987">
        <v>202.33009999999999</v>
      </c>
      <c r="I1987" s="4">
        <v>4</v>
      </c>
      <c r="P1987">
        <v>3</v>
      </c>
      <c r="Q1987" t="str">
        <f>CONCATENATE(C1987,E1987,G1987,I1987)</f>
        <v>124</v>
      </c>
    </row>
    <row r="1988" spans="1:17" x14ac:dyDescent="0.25">
      <c r="A1988">
        <v>2011</v>
      </c>
      <c r="B1988">
        <v>211.96481399999999</v>
      </c>
      <c r="C1988" s="2">
        <v>1</v>
      </c>
      <c r="D1988">
        <v>215.49529799999999</v>
      </c>
      <c r="E1988" s="3">
        <v>2</v>
      </c>
      <c r="H1988">
        <v>202.33009999999999</v>
      </c>
      <c r="I1988" s="4">
        <v>4</v>
      </c>
      <c r="P1988">
        <v>3</v>
      </c>
      <c r="Q1988" t="str">
        <f>CONCATENATE(C1988,E1988,G1988,I1988)</f>
        <v>124</v>
      </c>
    </row>
    <row r="1989" spans="1:17" x14ac:dyDescent="0.25">
      <c r="A1989">
        <v>2012</v>
      </c>
      <c r="B1989">
        <v>211.96481399999999</v>
      </c>
      <c r="C1989" s="2">
        <v>1</v>
      </c>
      <c r="D1989">
        <v>215.49529799999999</v>
      </c>
      <c r="E1989" s="3">
        <v>2</v>
      </c>
      <c r="H1989">
        <v>202.33009999999999</v>
      </c>
      <c r="I1989" s="4">
        <v>4</v>
      </c>
      <c r="P1989">
        <v>3</v>
      </c>
      <c r="Q1989" t="str">
        <f>CONCATENATE(C1989,E1989,G1989,I1989)</f>
        <v>124</v>
      </c>
    </row>
    <row r="1990" spans="1:17" x14ac:dyDescent="0.25">
      <c r="A1990">
        <v>2013</v>
      </c>
      <c r="B1990">
        <v>211.96481399999999</v>
      </c>
      <c r="C1990" s="2">
        <v>1</v>
      </c>
      <c r="D1990">
        <v>215.49529799999999</v>
      </c>
      <c r="E1990" s="3">
        <v>2</v>
      </c>
      <c r="H1990">
        <v>202.33009999999999</v>
      </c>
      <c r="I1990" s="4">
        <v>4</v>
      </c>
      <c r="P1990">
        <v>3</v>
      </c>
      <c r="Q1990" t="str">
        <f>CONCATENATE(C1990,E1990,G1990,I1990)</f>
        <v>124</v>
      </c>
    </row>
    <row r="1991" spans="1:17" x14ac:dyDescent="0.25">
      <c r="A1991">
        <v>2014</v>
      </c>
      <c r="D1991">
        <v>215.49529799999999</v>
      </c>
      <c r="E1991" s="3">
        <v>2</v>
      </c>
      <c r="H1991">
        <v>202.33009999999999</v>
      </c>
      <c r="I1991" s="4">
        <v>4</v>
      </c>
      <c r="P1991">
        <v>2</v>
      </c>
      <c r="Q1991" t="str">
        <f>CONCATENATE(C1991,E1991,G1991,I1991)</f>
        <v>24</v>
      </c>
    </row>
    <row r="1992" spans="1:17" x14ac:dyDescent="0.25">
      <c r="A1992">
        <v>2015</v>
      </c>
      <c r="D1992">
        <v>215.49529799999999</v>
      </c>
      <c r="E1992" s="3">
        <v>2</v>
      </c>
      <c r="H1992">
        <v>202.33009999999999</v>
      </c>
      <c r="I1992" s="4">
        <v>4</v>
      </c>
      <c r="P1992">
        <v>2</v>
      </c>
      <c r="Q1992" t="str">
        <f>CONCATENATE(C1992,E1992,G1992,I1992)</f>
        <v>24</v>
      </c>
    </row>
    <row r="1993" spans="1:17" x14ac:dyDescent="0.25">
      <c r="A1993">
        <v>2016</v>
      </c>
      <c r="D1993">
        <v>215.49529799999999</v>
      </c>
      <c r="E1993" s="3">
        <v>2</v>
      </c>
      <c r="H1993">
        <v>202.33009999999999</v>
      </c>
      <c r="I1993" s="4">
        <v>4</v>
      </c>
      <c r="P1993">
        <v>2</v>
      </c>
      <c r="Q1993" t="str">
        <f>CONCATENATE(C1993,E1993,G1993,I1993)</f>
        <v>24</v>
      </c>
    </row>
    <row r="1994" spans="1:17" x14ac:dyDescent="0.25">
      <c r="A1994">
        <v>2017</v>
      </c>
      <c r="D1994">
        <v>215.49529799999999</v>
      </c>
      <c r="E1994" s="3">
        <v>2</v>
      </c>
      <c r="H1994">
        <v>202.33009999999999</v>
      </c>
      <c r="I1994" s="4">
        <v>4</v>
      </c>
      <c r="P1994">
        <v>2</v>
      </c>
      <c r="Q1994" t="str">
        <f>CONCATENATE(C1994,E1994,G1994,I1994)</f>
        <v>24</v>
      </c>
    </row>
    <row r="1995" spans="1:17" x14ac:dyDescent="0.25">
      <c r="A1995">
        <v>2018</v>
      </c>
      <c r="D1995">
        <v>215.49529799999999</v>
      </c>
      <c r="E1995" s="3">
        <v>2</v>
      </c>
      <c r="H1995">
        <v>202.33009999999999</v>
      </c>
      <c r="I1995" s="4">
        <v>4</v>
      </c>
      <c r="P1995">
        <v>2</v>
      </c>
      <c r="Q1995" t="str">
        <f>CONCATENATE(C1995,E1995,G1995,I1995)</f>
        <v>24</v>
      </c>
    </row>
    <row r="1996" spans="1:17" x14ac:dyDescent="0.25">
      <c r="A1996">
        <v>2019</v>
      </c>
      <c r="D1996">
        <v>215.49529799999999</v>
      </c>
      <c r="E1996" s="3">
        <v>2</v>
      </c>
      <c r="H1996">
        <v>202.33009999999999</v>
      </c>
      <c r="I1996" s="4">
        <v>4</v>
      </c>
      <c r="P1996">
        <v>2</v>
      </c>
      <c r="Q1996" t="str">
        <f>CONCATENATE(C1996,E1996,G1996,I1996)</f>
        <v>24</v>
      </c>
    </row>
    <row r="1997" spans="1:17" x14ac:dyDescent="0.25">
      <c r="A1997">
        <v>2020</v>
      </c>
      <c r="D1997">
        <v>215.49529799999999</v>
      </c>
      <c r="E1997" s="3">
        <v>2</v>
      </c>
      <c r="F1997">
        <v>209.04686999999998</v>
      </c>
      <c r="G1997" s="5">
        <v>3</v>
      </c>
      <c r="H1997">
        <v>202.33009999999999</v>
      </c>
      <c r="I1997" s="4">
        <v>4</v>
      </c>
      <c r="P1997">
        <v>3</v>
      </c>
      <c r="Q1997" t="str">
        <f>CONCATENATE(C1997,E1997,G1997,I1997)</f>
        <v>234</v>
      </c>
    </row>
    <row r="1998" spans="1:17" x14ac:dyDescent="0.25">
      <c r="A1998">
        <v>2021</v>
      </c>
      <c r="D1998">
        <v>215.49529799999999</v>
      </c>
      <c r="E1998" s="3">
        <v>2</v>
      </c>
      <c r="F1998">
        <v>209.04686999999998</v>
      </c>
      <c r="G1998" s="5">
        <v>3</v>
      </c>
      <c r="H1998">
        <v>202.33009999999999</v>
      </c>
      <c r="I1998" s="4">
        <v>4</v>
      </c>
      <c r="P1998">
        <v>3</v>
      </c>
      <c r="Q1998" t="str">
        <f>CONCATENATE(C1998,E1998,G1998,I1998)</f>
        <v>234</v>
      </c>
    </row>
    <row r="1999" spans="1:17" x14ac:dyDescent="0.25">
      <c r="A1999">
        <v>2022</v>
      </c>
      <c r="B1999">
        <v>221.135064</v>
      </c>
      <c r="C1999" s="2">
        <v>1</v>
      </c>
      <c r="D1999">
        <v>215.49529799999999</v>
      </c>
      <c r="E1999" s="3">
        <v>2</v>
      </c>
      <c r="F1999">
        <v>209.04686999999998</v>
      </c>
      <c r="G1999" s="5">
        <v>3</v>
      </c>
      <c r="H1999">
        <v>202.33009999999999</v>
      </c>
      <c r="I1999" s="4">
        <v>4</v>
      </c>
      <c r="P1999">
        <v>4</v>
      </c>
      <c r="Q1999" t="str">
        <f>CONCATENATE(C1999,E1999,G1999,I1999)</f>
        <v>1234</v>
      </c>
    </row>
    <row r="2000" spans="1:17" x14ac:dyDescent="0.25">
      <c r="A2000">
        <v>2023</v>
      </c>
      <c r="B2000">
        <v>221.135064</v>
      </c>
      <c r="C2000" s="2">
        <v>1</v>
      </c>
      <c r="D2000">
        <v>215.49529799999999</v>
      </c>
      <c r="E2000" s="3">
        <v>2</v>
      </c>
      <c r="F2000">
        <v>209.04686999999998</v>
      </c>
      <c r="G2000" s="5">
        <v>3</v>
      </c>
      <c r="H2000">
        <v>202.33009999999999</v>
      </c>
      <c r="I2000" s="4">
        <v>4</v>
      </c>
      <c r="P2000">
        <v>4</v>
      </c>
      <c r="Q2000" t="str">
        <f>CONCATENATE(C2000,E2000,G2000,I2000)</f>
        <v>1234</v>
      </c>
    </row>
    <row r="2001" spans="1:17" x14ac:dyDescent="0.25">
      <c r="A2001">
        <v>2024</v>
      </c>
      <c r="B2001">
        <v>221.135064</v>
      </c>
      <c r="C2001" s="2">
        <v>1</v>
      </c>
      <c r="D2001">
        <v>215.49529799999999</v>
      </c>
      <c r="E2001" s="3">
        <v>2</v>
      </c>
      <c r="F2001">
        <v>209.04686999999998</v>
      </c>
      <c r="G2001" s="5">
        <v>3</v>
      </c>
      <c r="H2001">
        <v>202.33009999999999</v>
      </c>
      <c r="I2001" s="4">
        <v>4</v>
      </c>
      <c r="P2001">
        <v>4</v>
      </c>
      <c r="Q2001" t="str">
        <f>CONCATENATE(C2001,E2001,G2001,I2001)</f>
        <v>1234</v>
      </c>
    </row>
    <row r="2002" spans="1:17" x14ac:dyDescent="0.25">
      <c r="A2002">
        <v>2025</v>
      </c>
      <c r="B2002">
        <v>221.135064</v>
      </c>
      <c r="C2002" s="2">
        <v>1</v>
      </c>
      <c r="D2002">
        <v>215.49529799999999</v>
      </c>
      <c r="E2002" s="3">
        <v>2</v>
      </c>
      <c r="F2002">
        <v>209.04686999999998</v>
      </c>
      <c r="G2002" s="5">
        <v>3</v>
      </c>
      <c r="H2002">
        <v>202.33009999999999</v>
      </c>
      <c r="I2002" s="4">
        <v>4</v>
      </c>
      <c r="P2002">
        <v>4</v>
      </c>
      <c r="Q2002" t="str">
        <f>CONCATENATE(C2002,E2002,G2002,I2002)</f>
        <v>1234</v>
      </c>
    </row>
    <row r="2003" spans="1:17" x14ac:dyDescent="0.25">
      <c r="A2003">
        <v>2026</v>
      </c>
      <c r="B2003">
        <v>221.135064</v>
      </c>
      <c r="C2003" s="2">
        <v>1</v>
      </c>
      <c r="F2003">
        <v>209.04686999999998</v>
      </c>
      <c r="G2003" s="5">
        <v>3</v>
      </c>
      <c r="H2003">
        <v>202.33009999999999</v>
      </c>
      <c r="I2003" s="4">
        <v>4</v>
      </c>
      <c r="P2003">
        <v>3</v>
      </c>
      <c r="Q2003" t="str">
        <f>CONCATENATE(C2003,E2003,G2003,I2003)</f>
        <v>134</v>
      </c>
    </row>
    <row r="2004" spans="1:17" x14ac:dyDescent="0.25">
      <c r="A2004">
        <v>2027</v>
      </c>
      <c r="B2004">
        <v>221.135064</v>
      </c>
      <c r="C2004" s="2">
        <v>1</v>
      </c>
      <c r="F2004">
        <v>209.04686999999998</v>
      </c>
      <c r="G2004" s="5">
        <v>3</v>
      </c>
      <c r="P2004">
        <v>2</v>
      </c>
      <c r="Q2004" t="str">
        <f>CONCATENATE(C2004,E2004,G2004,I2004)</f>
        <v>13</v>
      </c>
    </row>
    <row r="2005" spans="1:17" x14ac:dyDescent="0.25">
      <c r="A2005">
        <v>2028</v>
      </c>
      <c r="B2005">
        <v>221.135064</v>
      </c>
      <c r="C2005" s="2">
        <v>1</v>
      </c>
      <c r="F2005">
        <v>209.04686999999998</v>
      </c>
      <c r="G2005" s="5">
        <v>3</v>
      </c>
      <c r="P2005">
        <v>2</v>
      </c>
      <c r="Q2005" t="str">
        <f>CONCATENATE(C2005,E2005,G2005,I2005)</f>
        <v>13</v>
      </c>
    </row>
    <row r="2006" spans="1:17" x14ac:dyDescent="0.25">
      <c r="A2006">
        <v>2029</v>
      </c>
      <c r="B2006">
        <v>221.135064</v>
      </c>
      <c r="C2006" s="2">
        <v>1</v>
      </c>
      <c r="F2006">
        <v>209.04686999999998</v>
      </c>
      <c r="G2006" s="5">
        <v>3</v>
      </c>
      <c r="P2006">
        <v>2</v>
      </c>
      <c r="Q2006" t="str">
        <f>CONCATENATE(C2006,E2006,G2006,I2006)</f>
        <v>13</v>
      </c>
    </row>
    <row r="2007" spans="1:17" x14ac:dyDescent="0.25">
      <c r="A2007">
        <v>2030</v>
      </c>
      <c r="B2007">
        <v>221.135064</v>
      </c>
      <c r="C2007" s="2">
        <v>1</v>
      </c>
      <c r="F2007">
        <v>209.04686999999998</v>
      </c>
      <c r="G2007" s="5">
        <v>3</v>
      </c>
      <c r="P2007">
        <v>2</v>
      </c>
      <c r="Q2007" t="str">
        <f>CONCATENATE(C2007,E2007,G2007,I2007)</f>
        <v>13</v>
      </c>
    </row>
    <row r="2008" spans="1:17" x14ac:dyDescent="0.25">
      <c r="A2008">
        <v>2031</v>
      </c>
      <c r="B2008">
        <v>221.135064</v>
      </c>
      <c r="C2008" s="2">
        <v>1</v>
      </c>
      <c r="F2008">
        <v>209.04686999999998</v>
      </c>
      <c r="G2008" s="5">
        <v>3</v>
      </c>
      <c r="P2008">
        <v>2</v>
      </c>
      <c r="Q2008" t="str">
        <f>CONCATENATE(C2008,E2008,G2008,I2008)</f>
        <v>13</v>
      </c>
    </row>
    <row r="2009" spans="1:17" x14ac:dyDescent="0.25">
      <c r="A2009">
        <v>2032</v>
      </c>
      <c r="B2009">
        <v>221.135064</v>
      </c>
      <c r="C2009" s="2">
        <v>1</v>
      </c>
      <c r="F2009">
        <v>209.04686999999998</v>
      </c>
      <c r="G2009" s="5">
        <v>3</v>
      </c>
      <c r="P2009">
        <v>2</v>
      </c>
      <c r="Q2009" t="str">
        <f>CONCATENATE(C2009,E2009,G2009,I2009)</f>
        <v>13</v>
      </c>
    </row>
    <row r="2010" spans="1:17" x14ac:dyDescent="0.25">
      <c r="A2010">
        <v>2033</v>
      </c>
      <c r="B2010">
        <v>221.135064</v>
      </c>
      <c r="C2010" s="2">
        <v>1</v>
      </c>
      <c r="F2010">
        <v>209.04686999999998</v>
      </c>
      <c r="G2010" s="5">
        <v>3</v>
      </c>
      <c r="P2010">
        <v>2</v>
      </c>
      <c r="Q2010" t="str">
        <f>CONCATENATE(C2010,E2010,G2010,I2010)</f>
        <v>13</v>
      </c>
    </row>
    <row r="2011" spans="1:17" x14ac:dyDescent="0.25">
      <c r="A2011">
        <v>2034</v>
      </c>
      <c r="B2011">
        <v>221.135064</v>
      </c>
      <c r="C2011" s="2">
        <v>1</v>
      </c>
      <c r="F2011">
        <v>209.04686999999998</v>
      </c>
      <c r="G2011" s="5">
        <v>3</v>
      </c>
      <c r="P2011">
        <v>2</v>
      </c>
      <c r="Q2011" t="str">
        <f>CONCATENATE(C2011,E2011,G2011,I2011)</f>
        <v>13</v>
      </c>
    </row>
    <row r="2012" spans="1:17" x14ac:dyDescent="0.25">
      <c r="A2012">
        <v>2035</v>
      </c>
      <c r="B2012">
        <v>221.135064</v>
      </c>
      <c r="C2012" s="2">
        <v>1</v>
      </c>
      <c r="D2012">
        <v>226.36226299999998</v>
      </c>
      <c r="E2012" s="3">
        <v>2</v>
      </c>
      <c r="F2012">
        <v>209.04686999999998</v>
      </c>
      <c r="G2012" s="5">
        <v>3</v>
      </c>
      <c r="P2012">
        <v>3</v>
      </c>
      <c r="Q2012" t="str">
        <f>CONCATENATE(C2012,E2012,G2012,I2012)</f>
        <v>123</v>
      </c>
    </row>
    <row r="2013" spans="1:17" x14ac:dyDescent="0.25">
      <c r="A2013">
        <v>2036</v>
      </c>
      <c r="B2013">
        <v>221.135064</v>
      </c>
      <c r="C2013" s="2">
        <v>1</v>
      </c>
      <c r="D2013">
        <v>226.36226299999998</v>
      </c>
      <c r="E2013" s="3">
        <v>2</v>
      </c>
      <c r="F2013">
        <v>209.04686999999998</v>
      </c>
      <c r="G2013" s="5">
        <v>3</v>
      </c>
      <c r="P2013">
        <v>3</v>
      </c>
      <c r="Q2013" t="str">
        <f>CONCATENATE(C2013,E2013,G2013,I2013)</f>
        <v>123</v>
      </c>
    </row>
    <row r="2014" spans="1:17" x14ac:dyDescent="0.25">
      <c r="A2014">
        <v>2037</v>
      </c>
      <c r="B2014">
        <v>221.135064</v>
      </c>
      <c r="C2014" s="2">
        <v>1</v>
      </c>
      <c r="D2014">
        <v>226.36226299999998</v>
      </c>
      <c r="E2014" s="3">
        <v>2</v>
      </c>
      <c r="F2014">
        <v>209.04686999999998</v>
      </c>
      <c r="G2014" s="5">
        <v>3</v>
      </c>
      <c r="P2014">
        <v>3</v>
      </c>
      <c r="Q2014" t="str">
        <f>CONCATENATE(C2014,E2014,G2014,I2014)</f>
        <v>123</v>
      </c>
    </row>
    <row r="2015" spans="1:17" x14ac:dyDescent="0.25">
      <c r="A2015">
        <v>2038</v>
      </c>
      <c r="B2015">
        <v>221.135064</v>
      </c>
      <c r="C2015" s="2">
        <v>1</v>
      </c>
      <c r="D2015">
        <v>226.36226299999998</v>
      </c>
      <c r="E2015" s="3">
        <v>2</v>
      </c>
      <c r="F2015">
        <v>209.04686999999998</v>
      </c>
      <c r="G2015" s="5">
        <v>3</v>
      </c>
      <c r="P2015">
        <v>3</v>
      </c>
      <c r="Q2015" t="str">
        <f>CONCATENATE(C2015,E2015,G2015,I2015)</f>
        <v>123</v>
      </c>
    </row>
    <row r="2016" spans="1:17" x14ac:dyDescent="0.25">
      <c r="A2016">
        <v>2039</v>
      </c>
      <c r="B2016">
        <v>221.135064</v>
      </c>
      <c r="C2016" s="2">
        <v>1</v>
      </c>
      <c r="D2016">
        <v>226.36226299999998</v>
      </c>
      <c r="E2016" s="3">
        <v>2</v>
      </c>
      <c r="F2016">
        <v>209.04686999999998</v>
      </c>
      <c r="G2016" s="5">
        <v>3</v>
      </c>
      <c r="P2016">
        <v>3</v>
      </c>
      <c r="Q2016" t="str">
        <f>CONCATENATE(C2016,E2016,G2016,I2016)</f>
        <v>123</v>
      </c>
    </row>
    <row r="2017" spans="1:17" x14ac:dyDescent="0.25">
      <c r="A2017">
        <v>2040</v>
      </c>
      <c r="B2017">
        <v>221.135064</v>
      </c>
      <c r="C2017" s="2">
        <v>1</v>
      </c>
      <c r="D2017">
        <v>226.36226299999998</v>
      </c>
      <c r="E2017" s="3">
        <v>2</v>
      </c>
      <c r="F2017">
        <v>209.04686999999998</v>
      </c>
      <c r="G2017" s="5">
        <v>3</v>
      </c>
      <c r="H2017">
        <v>216.68446700000001</v>
      </c>
      <c r="I2017" s="4">
        <v>4</v>
      </c>
      <c r="P2017">
        <v>4</v>
      </c>
      <c r="Q2017" t="str">
        <f>CONCATENATE(C2017,E2017,G2017,I2017)</f>
        <v>1234</v>
      </c>
    </row>
    <row r="2018" spans="1:17" x14ac:dyDescent="0.25">
      <c r="A2018">
        <v>2041</v>
      </c>
      <c r="D2018">
        <v>226.36226299999998</v>
      </c>
      <c r="E2018" s="3">
        <v>2</v>
      </c>
      <c r="F2018">
        <v>209.04686999999998</v>
      </c>
      <c r="G2018" s="5">
        <v>3</v>
      </c>
      <c r="H2018">
        <v>216.68446700000001</v>
      </c>
      <c r="I2018" s="4">
        <v>4</v>
      </c>
      <c r="P2018">
        <v>3</v>
      </c>
      <c r="Q2018" t="str">
        <f>CONCATENATE(C2018,E2018,G2018,I2018)</f>
        <v>234</v>
      </c>
    </row>
    <row r="2019" spans="1:17" x14ac:dyDescent="0.25">
      <c r="A2019">
        <v>2042</v>
      </c>
      <c r="D2019">
        <v>226.36226299999998</v>
      </c>
      <c r="E2019" s="3">
        <v>2</v>
      </c>
      <c r="F2019">
        <v>209.04686999999998</v>
      </c>
      <c r="G2019" s="5">
        <v>3</v>
      </c>
      <c r="H2019">
        <v>216.68446700000001</v>
      </c>
      <c r="I2019" s="4">
        <v>4</v>
      </c>
      <c r="P2019">
        <v>3</v>
      </c>
      <c r="Q2019" t="str">
        <f>CONCATENATE(C2019,E2019,G2019,I2019)</f>
        <v>234</v>
      </c>
    </row>
    <row r="2020" spans="1:17" x14ac:dyDescent="0.25">
      <c r="A2020">
        <v>2043</v>
      </c>
      <c r="D2020">
        <v>226.36226299999998</v>
      </c>
      <c r="E2020" s="3">
        <v>2</v>
      </c>
      <c r="F2020">
        <v>209.04686999999998</v>
      </c>
      <c r="G2020" s="5">
        <v>3</v>
      </c>
      <c r="H2020">
        <v>216.68446700000001</v>
      </c>
      <c r="I2020" s="4">
        <v>4</v>
      </c>
      <c r="P2020">
        <v>3</v>
      </c>
      <c r="Q2020" t="str">
        <f>CONCATENATE(C2020,E2020,G2020,I2020)</f>
        <v>234</v>
      </c>
    </row>
    <row r="2021" spans="1:17" x14ac:dyDescent="0.25">
      <c r="A2021">
        <v>2044</v>
      </c>
      <c r="D2021">
        <v>226.36226299999998</v>
      </c>
      <c r="E2021" s="3">
        <v>2</v>
      </c>
      <c r="H2021">
        <v>216.68446700000001</v>
      </c>
      <c r="I2021" s="4">
        <v>4</v>
      </c>
      <c r="P2021">
        <v>2</v>
      </c>
      <c r="Q2021" t="str">
        <f>CONCATENATE(C2021,E2021,G2021,I2021)</f>
        <v>24</v>
      </c>
    </row>
    <row r="2022" spans="1:17" x14ac:dyDescent="0.25">
      <c r="A2022">
        <v>2045</v>
      </c>
      <c r="D2022">
        <v>226.36226299999998</v>
      </c>
      <c r="E2022" s="3">
        <v>2</v>
      </c>
      <c r="H2022">
        <v>216.68446700000001</v>
      </c>
      <c r="I2022" s="4">
        <v>4</v>
      </c>
      <c r="P2022">
        <v>2</v>
      </c>
      <c r="Q2022" t="str">
        <f>CONCATENATE(C2022,E2022,G2022,I2022)</f>
        <v>24</v>
      </c>
    </row>
    <row r="2023" spans="1:17" x14ac:dyDescent="0.25">
      <c r="A2023">
        <v>2046</v>
      </c>
      <c r="D2023">
        <v>226.36226299999998</v>
      </c>
      <c r="E2023" s="3">
        <v>2</v>
      </c>
      <c r="H2023">
        <v>216.68446700000001</v>
      </c>
      <c r="I2023" s="4">
        <v>4</v>
      </c>
      <c r="P2023">
        <v>2</v>
      </c>
      <c r="Q2023" t="str">
        <f>CONCATENATE(C2023,E2023,G2023,I2023)</f>
        <v>24</v>
      </c>
    </row>
    <row r="2024" spans="1:17" x14ac:dyDescent="0.25">
      <c r="A2024">
        <v>2047</v>
      </c>
      <c r="D2024">
        <v>226.36226299999998</v>
      </c>
      <c r="E2024" s="3">
        <v>2</v>
      </c>
      <c r="H2024">
        <v>216.68446700000001</v>
      </c>
      <c r="I2024" s="4">
        <v>4</v>
      </c>
      <c r="P2024">
        <v>2</v>
      </c>
      <c r="Q2024" t="str">
        <f>CONCATENATE(C2024,E2024,G2024,I2024)</f>
        <v>24</v>
      </c>
    </row>
    <row r="2025" spans="1:17" x14ac:dyDescent="0.25">
      <c r="A2025">
        <v>2048</v>
      </c>
      <c r="D2025">
        <v>226.36226299999998</v>
      </c>
      <c r="E2025" s="3">
        <v>2</v>
      </c>
      <c r="H2025">
        <v>216.68446700000001</v>
      </c>
      <c r="I2025" s="4">
        <v>4</v>
      </c>
      <c r="P2025">
        <v>2</v>
      </c>
      <c r="Q2025" t="str">
        <f>CONCATENATE(C2025,E2025,G2025,I2025)</f>
        <v>24</v>
      </c>
    </row>
    <row r="2026" spans="1:17" x14ac:dyDescent="0.25">
      <c r="A2026">
        <v>2049</v>
      </c>
      <c r="D2026">
        <v>226.36226299999998</v>
      </c>
      <c r="E2026" s="3">
        <v>2</v>
      </c>
      <c r="H2026">
        <v>216.68446700000001</v>
      </c>
      <c r="I2026" s="4">
        <v>4</v>
      </c>
      <c r="P2026">
        <v>2</v>
      </c>
      <c r="Q2026" t="str">
        <f>CONCATENATE(C2026,E2026,G2026,I2026)</f>
        <v>24</v>
      </c>
    </row>
    <row r="2027" spans="1:17" x14ac:dyDescent="0.25">
      <c r="A2027">
        <v>2050</v>
      </c>
      <c r="D2027">
        <v>226.36226299999998</v>
      </c>
      <c r="E2027" s="3">
        <v>2</v>
      </c>
      <c r="H2027">
        <v>216.68446700000001</v>
      </c>
      <c r="I2027" s="4">
        <v>4</v>
      </c>
      <c r="P2027">
        <v>2</v>
      </c>
      <c r="Q2027" t="str">
        <f>CONCATENATE(C2027,E2027,G2027,I2027)</f>
        <v>24</v>
      </c>
    </row>
    <row r="2028" spans="1:17" x14ac:dyDescent="0.25">
      <c r="A2028">
        <v>2051</v>
      </c>
      <c r="B2028">
        <v>233.83902599999999</v>
      </c>
      <c r="C2028" s="2">
        <v>1</v>
      </c>
      <c r="D2028">
        <v>226.36226299999998</v>
      </c>
      <c r="E2028" s="3">
        <v>2</v>
      </c>
      <c r="H2028">
        <v>216.68446700000001</v>
      </c>
      <c r="I2028" s="4">
        <v>4</v>
      </c>
      <c r="P2028">
        <v>3</v>
      </c>
      <c r="Q2028" t="str">
        <f>CONCATENATE(C2028,E2028,G2028,I2028)</f>
        <v>124</v>
      </c>
    </row>
    <row r="2029" spans="1:17" x14ac:dyDescent="0.25">
      <c r="A2029">
        <v>2052</v>
      </c>
      <c r="B2029">
        <v>233.83902599999999</v>
      </c>
      <c r="C2029" s="2">
        <v>1</v>
      </c>
      <c r="D2029">
        <v>226.36226299999998</v>
      </c>
      <c r="E2029" s="3">
        <v>2</v>
      </c>
      <c r="H2029">
        <v>216.68446700000001</v>
      </c>
      <c r="I2029" s="4">
        <v>4</v>
      </c>
      <c r="P2029">
        <v>3</v>
      </c>
      <c r="Q2029" t="str">
        <f>CONCATENATE(C2029,E2029,G2029,I2029)</f>
        <v>124</v>
      </c>
    </row>
    <row r="2030" spans="1:17" x14ac:dyDescent="0.25">
      <c r="A2030">
        <v>2053</v>
      </c>
      <c r="B2030">
        <v>233.83902599999999</v>
      </c>
      <c r="C2030" s="2">
        <v>1</v>
      </c>
      <c r="D2030">
        <v>226.36226299999998</v>
      </c>
      <c r="E2030" s="3">
        <v>2</v>
      </c>
      <c r="H2030">
        <v>216.68446700000001</v>
      </c>
      <c r="I2030" s="4">
        <v>4</v>
      </c>
      <c r="P2030">
        <v>3</v>
      </c>
      <c r="Q2030" t="str">
        <f>CONCATENATE(C2030,E2030,G2030,I2030)</f>
        <v>124</v>
      </c>
    </row>
    <row r="2031" spans="1:17" x14ac:dyDescent="0.25">
      <c r="A2031">
        <v>2054</v>
      </c>
      <c r="B2031">
        <v>233.83902599999999</v>
      </c>
      <c r="C2031" s="2">
        <v>1</v>
      </c>
      <c r="D2031">
        <v>226.36226299999998</v>
      </c>
      <c r="E2031" s="3">
        <v>2</v>
      </c>
      <c r="H2031">
        <v>216.68446700000001</v>
      </c>
      <c r="I2031" s="4">
        <v>4</v>
      </c>
      <c r="P2031">
        <v>3</v>
      </c>
      <c r="Q2031" t="str">
        <f>CONCATENATE(C2031,E2031,G2031,I2031)</f>
        <v>124</v>
      </c>
    </row>
    <row r="2032" spans="1:17" x14ac:dyDescent="0.25">
      <c r="A2032">
        <v>2055</v>
      </c>
      <c r="B2032">
        <v>233.83902599999999</v>
      </c>
      <c r="C2032" s="2">
        <v>1</v>
      </c>
      <c r="D2032">
        <v>226.36226299999998</v>
      </c>
      <c r="E2032" s="3">
        <v>2</v>
      </c>
      <c r="H2032">
        <v>216.68446700000001</v>
      </c>
      <c r="I2032" s="4">
        <v>4</v>
      </c>
      <c r="P2032">
        <v>3</v>
      </c>
      <c r="Q2032" t="str">
        <f>CONCATENATE(C2032,E2032,G2032,I2032)</f>
        <v>124</v>
      </c>
    </row>
    <row r="2033" spans="1:17" x14ac:dyDescent="0.25">
      <c r="A2033">
        <v>2056</v>
      </c>
      <c r="B2033">
        <v>233.83902599999999</v>
      </c>
      <c r="C2033" s="2">
        <v>1</v>
      </c>
      <c r="H2033">
        <v>216.68446700000001</v>
      </c>
      <c r="I2033" s="4">
        <v>4</v>
      </c>
      <c r="P2033">
        <v>2</v>
      </c>
      <c r="Q2033" t="str">
        <f>CONCATENATE(C2033,E2033,G2033,I2033)</f>
        <v>14</v>
      </c>
    </row>
    <row r="2034" spans="1:17" x14ac:dyDescent="0.25">
      <c r="A2034">
        <v>2057</v>
      </c>
      <c r="B2034">
        <v>233.83902599999999</v>
      </c>
      <c r="C2034" s="2">
        <v>1</v>
      </c>
      <c r="H2034">
        <v>216.68446700000001</v>
      </c>
      <c r="I2034" s="4">
        <v>4</v>
      </c>
      <c r="P2034">
        <v>2</v>
      </c>
      <c r="Q2034" t="str">
        <f>CONCATENATE(C2034,E2034,G2034,I2034)</f>
        <v>14</v>
      </c>
    </row>
    <row r="2035" spans="1:17" x14ac:dyDescent="0.25">
      <c r="A2035">
        <v>2058</v>
      </c>
      <c r="B2035">
        <v>233.83902599999999</v>
      </c>
      <c r="C2035" s="2">
        <v>1</v>
      </c>
      <c r="F2035">
        <v>223.70231999999999</v>
      </c>
      <c r="G2035" s="5">
        <v>3</v>
      </c>
      <c r="H2035">
        <v>216.68446700000001</v>
      </c>
      <c r="I2035" s="4">
        <v>4</v>
      </c>
      <c r="P2035">
        <v>3</v>
      </c>
      <c r="Q2035" t="str">
        <f>CONCATENATE(C2035,E2035,G2035,I2035)</f>
        <v>134</v>
      </c>
    </row>
    <row r="2036" spans="1:17" x14ac:dyDescent="0.25">
      <c r="A2036">
        <v>2059</v>
      </c>
      <c r="B2036">
        <v>233.83902599999999</v>
      </c>
      <c r="C2036" s="2">
        <v>1</v>
      </c>
      <c r="F2036">
        <v>223.70231999999999</v>
      </c>
      <c r="G2036" s="5">
        <v>3</v>
      </c>
      <c r="H2036">
        <v>216.68446700000001</v>
      </c>
      <c r="I2036" s="4">
        <v>4</v>
      </c>
      <c r="P2036">
        <v>3</v>
      </c>
      <c r="Q2036" t="str">
        <f>CONCATENATE(C2036,E2036,G2036,I2036)</f>
        <v>134</v>
      </c>
    </row>
    <row r="2037" spans="1:17" x14ac:dyDescent="0.25">
      <c r="A2037">
        <v>2060</v>
      </c>
      <c r="B2037">
        <v>233.83902599999999</v>
      </c>
      <c r="C2037" s="2">
        <v>1</v>
      </c>
      <c r="F2037">
        <v>223.70231999999999</v>
      </c>
      <c r="G2037" s="5">
        <v>3</v>
      </c>
      <c r="H2037">
        <v>216.68446700000001</v>
      </c>
      <c r="I2037" s="4">
        <v>4</v>
      </c>
      <c r="P2037">
        <v>3</v>
      </c>
      <c r="Q2037" t="str">
        <f>CONCATENATE(C2037,E2037,G2037,I2037)</f>
        <v>134</v>
      </c>
    </row>
    <row r="2038" spans="1:17" x14ac:dyDescent="0.25">
      <c r="A2038">
        <v>2061</v>
      </c>
      <c r="B2038">
        <v>233.83902599999999</v>
      </c>
      <c r="C2038" s="2">
        <v>1</v>
      </c>
      <c r="F2038">
        <v>223.70231999999999</v>
      </c>
      <c r="G2038" s="5">
        <v>3</v>
      </c>
      <c r="H2038">
        <v>216.68446700000001</v>
      </c>
      <c r="I2038" s="4">
        <v>4</v>
      </c>
      <c r="P2038">
        <v>3</v>
      </c>
      <c r="Q2038" t="str">
        <f>CONCATENATE(C2038,E2038,G2038,I2038)</f>
        <v>134</v>
      </c>
    </row>
    <row r="2039" spans="1:17" x14ac:dyDescent="0.25">
      <c r="A2039">
        <v>2062</v>
      </c>
      <c r="B2039">
        <v>233.83902599999999</v>
      </c>
      <c r="C2039" s="2">
        <v>1</v>
      </c>
      <c r="F2039">
        <v>223.70231999999999</v>
      </c>
      <c r="G2039" s="5">
        <v>3</v>
      </c>
      <c r="H2039">
        <v>216.68446700000001</v>
      </c>
      <c r="I2039" s="4">
        <v>4</v>
      </c>
      <c r="P2039">
        <v>3</v>
      </c>
      <c r="Q2039" t="str">
        <f>CONCATENATE(C2039,E2039,G2039,I2039)</f>
        <v>134</v>
      </c>
    </row>
    <row r="2040" spans="1:17" x14ac:dyDescent="0.25">
      <c r="A2040">
        <v>2063</v>
      </c>
      <c r="B2040">
        <v>233.83902599999999</v>
      </c>
      <c r="C2040" s="2">
        <v>1</v>
      </c>
      <c r="F2040">
        <v>223.70231999999999</v>
      </c>
      <c r="G2040" s="5">
        <v>3</v>
      </c>
      <c r="H2040">
        <v>216.68446700000001</v>
      </c>
      <c r="I2040" s="4">
        <v>4</v>
      </c>
      <c r="P2040">
        <v>3</v>
      </c>
      <c r="Q2040" t="str">
        <f>CONCATENATE(C2040,E2040,G2040,I2040)</f>
        <v>134</v>
      </c>
    </row>
    <row r="2041" spans="1:17" x14ac:dyDescent="0.25">
      <c r="A2041">
        <v>2064</v>
      </c>
      <c r="B2041">
        <v>233.83902599999999</v>
      </c>
      <c r="C2041" s="2">
        <v>1</v>
      </c>
      <c r="F2041">
        <v>223.70231999999999</v>
      </c>
      <c r="G2041" s="5">
        <v>3</v>
      </c>
      <c r="P2041">
        <v>2</v>
      </c>
      <c r="Q2041" t="str">
        <f>CONCATENATE(C2041,E2041,G2041,I2041)</f>
        <v>13</v>
      </c>
    </row>
    <row r="2042" spans="1:17" x14ac:dyDescent="0.25">
      <c r="A2042">
        <v>2065</v>
      </c>
      <c r="B2042">
        <v>233.83902599999999</v>
      </c>
      <c r="C2042" s="2">
        <v>1</v>
      </c>
      <c r="F2042">
        <v>223.70231999999999</v>
      </c>
      <c r="G2042" s="5">
        <v>3</v>
      </c>
      <c r="P2042">
        <v>2</v>
      </c>
      <c r="Q2042" t="str">
        <f>CONCATENATE(C2042,E2042,G2042,I2042)</f>
        <v>13</v>
      </c>
    </row>
    <row r="2043" spans="1:17" x14ac:dyDescent="0.25">
      <c r="A2043">
        <v>2066</v>
      </c>
      <c r="B2043">
        <v>233.83902599999999</v>
      </c>
      <c r="C2043" s="2">
        <v>1</v>
      </c>
      <c r="F2043">
        <v>223.70231999999999</v>
      </c>
      <c r="G2043" s="5">
        <v>3</v>
      </c>
      <c r="P2043">
        <v>2</v>
      </c>
      <c r="Q2043" t="str">
        <f>CONCATENATE(C2043,E2043,G2043,I2043)</f>
        <v>13</v>
      </c>
    </row>
    <row r="2044" spans="1:17" x14ac:dyDescent="0.25">
      <c r="A2044">
        <v>2067</v>
      </c>
      <c r="B2044">
        <v>233.83902599999999</v>
      </c>
      <c r="C2044" s="2">
        <v>1</v>
      </c>
      <c r="D2044">
        <v>240.71419900000001</v>
      </c>
      <c r="E2044" s="3">
        <v>2</v>
      </c>
      <c r="F2044">
        <v>223.70231999999999</v>
      </c>
      <c r="G2044" s="5">
        <v>3</v>
      </c>
      <c r="P2044">
        <v>3</v>
      </c>
      <c r="Q2044" t="str">
        <f>CONCATENATE(C2044,E2044,G2044,I2044)</f>
        <v>123</v>
      </c>
    </row>
    <row r="2045" spans="1:17" x14ac:dyDescent="0.25">
      <c r="A2045">
        <v>2068</v>
      </c>
      <c r="B2045">
        <v>233.83902599999999</v>
      </c>
      <c r="C2045" s="2">
        <v>1</v>
      </c>
      <c r="D2045">
        <v>240.71419900000001</v>
      </c>
      <c r="E2045" s="3">
        <v>2</v>
      </c>
      <c r="F2045">
        <v>223.70231999999999</v>
      </c>
      <c r="G2045" s="5">
        <v>3</v>
      </c>
      <c r="P2045">
        <v>3</v>
      </c>
      <c r="Q2045" t="str">
        <f>CONCATENATE(C2045,E2045,G2045,I2045)</f>
        <v>123</v>
      </c>
    </row>
    <row r="2046" spans="1:17" x14ac:dyDescent="0.25">
      <c r="A2046">
        <v>2069</v>
      </c>
      <c r="B2046">
        <v>233.83902599999999</v>
      </c>
      <c r="C2046" s="2">
        <v>1</v>
      </c>
      <c r="D2046">
        <v>240.71419900000001</v>
      </c>
      <c r="E2046" s="3">
        <v>2</v>
      </c>
      <c r="F2046">
        <v>223.70231999999999</v>
      </c>
      <c r="G2046" s="5">
        <v>3</v>
      </c>
      <c r="P2046">
        <v>3</v>
      </c>
      <c r="Q2046" t="str">
        <f>CONCATENATE(C2046,E2046,G2046,I2046)</f>
        <v>123</v>
      </c>
    </row>
    <row r="2047" spans="1:17" x14ac:dyDescent="0.25">
      <c r="A2047">
        <v>2070</v>
      </c>
      <c r="B2047">
        <v>233.83902599999999</v>
      </c>
      <c r="C2047" s="2">
        <v>1</v>
      </c>
      <c r="D2047">
        <v>240.71419900000001</v>
      </c>
      <c r="E2047" s="3">
        <v>2</v>
      </c>
      <c r="F2047">
        <v>223.70231999999999</v>
      </c>
      <c r="G2047" s="5">
        <v>3</v>
      </c>
      <c r="P2047">
        <v>3</v>
      </c>
      <c r="Q2047" t="str">
        <f>CONCATENATE(C2047,E2047,G2047,I2047)</f>
        <v>123</v>
      </c>
    </row>
    <row r="2048" spans="1:17" x14ac:dyDescent="0.25">
      <c r="A2048">
        <v>2071</v>
      </c>
      <c r="B2048">
        <v>233.83902599999999</v>
      </c>
      <c r="C2048" s="2">
        <v>1</v>
      </c>
      <c r="D2048">
        <v>240.71419900000001</v>
      </c>
      <c r="E2048" s="3">
        <v>2</v>
      </c>
      <c r="F2048">
        <v>223.70231999999999</v>
      </c>
      <c r="G2048" s="5">
        <v>3</v>
      </c>
      <c r="P2048">
        <v>3</v>
      </c>
      <c r="Q2048" t="str">
        <f>CONCATENATE(C2048,E2048,G2048,I2048)</f>
        <v>123</v>
      </c>
    </row>
    <row r="2049" spans="1:17" x14ac:dyDescent="0.25">
      <c r="A2049">
        <v>2072</v>
      </c>
      <c r="B2049">
        <v>233.83902599999999</v>
      </c>
      <c r="C2049" s="2">
        <v>1</v>
      </c>
      <c r="D2049">
        <v>240.71419900000001</v>
      </c>
      <c r="E2049" s="3">
        <v>2</v>
      </c>
      <c r="F2049">
        <v>223.70231999999999</v>
      </c>
      <c r="G2049" s="5">
        <v>3</v>
      </c>
      <c r="P2049">
        <v>3</v>
      </c>
      <c r="Q2049" t="str">
        <f>CONCATENATE(C2049,E2049,G2049,I2049)</f>
        <v>123</v>
      </c>
    </row>
    <row r="2050" spans="1:17" x14ac:dyDescent="0.25">
      <c r="A2050">
        <v>2073</v>
      </c>
      <c r="D2050">
        <v>240.71419900000001</v>
      </c>
      <c r="E2050" s="3">
        <v>2</v>
      </c>
      <c r="F2050">
        <v>223.70231999999999</v>
      </c>
      <c r="G2050" s="5">
        <v>3</v>
      </c>
      <c r="P2050">
        <v>2</v>
      </c>
      <c r="Q2050" t="str">
        <f>CONCATENATE(C2050,E2050,G2050,I2050)</f>
        <v>23</v>
      </c>
    </row>
    <row r="2051" spans="1:17" x14ac:dyDescent="0.25">
      <c r="A2051">
        <v>2074</v>
      </c>
      <c r="D2051">
        <v>240.71419900000001</v>
      </c>
      <c r="E2051" s="3">
        <v>2</v>
      </c>
      <c r="F2051">
        <v>223.70231999999999</v>
      </c>
      <c r="G2051" s="5">
        <v>3</v>
      </c>
      <c r="P2051">
        <v>2</v>
      </c>
      <c r="Q2051" t="str">
        <f>CONCATENATE(C2051,E2051,G2051,I2051)</f>
        <v>23</v>
      </c>
    </row>
    <row r="2052" spans="1:17" x14ac:dyDescent="0.25">
      <c r="A2052">
        <v>2075</v>
      </c>
      <c r="D2052">
        <v>240.71419900000001</v>
      </c>
      <c r="E2052" s="3">
        <v>2</v>
      </c>
      <c r="F2052">
        <v>223.70231999999999</v>
      </c>
      <c r="G2052" s="5">
        <v>3</v>
      </c>
      <c r="P2052">
        <v>2</v>
      </c>
      <c r="Q2052" t="str">
        <f>CONCATENATE(C2052,E2052,G2052,I2052)</f>
        <v>23</v>
      </c>
    </row>
    <row r="2053" spans="1:17" x14ac:dyDescent="0.25">
      <c r="A2053">
        <v>2076</v>
      </c>
      <c r="D2053">
        <v>240.71419900000001</v>
      </c>
      <c r="E2053" s="3">
        <v>2</v>
      </c>
      <c r="F2053">
        <v>223.70231999999999</v>
      </c>
      <c r="G2053" s="5">
        <v>3</v>
      </c>
      <c r="P2053">
        <v>2</v>
      </c>
      <c r="Q2053" t="str">
        <f>CONCATENATE(C2053,E2053,G2053,I2053)</f>
        <v>23</v>
      </c>
    </row>
    <row r="2054" spans="1:17" x14ac:dyDescent="0.25">
      <c r="A2054">
        <v>2077</v>
      </c>
      <c r="D2054">
        <v>240.71419900000001</v>
      </c>
      <c r="E2054" s="3">
        <v>2</v>
      </c>
      <c r="F2054">
        <v>223.70231999999999</v>
      </c>
      <c r="G2054" s="5">
        <v>3</v>
      </c>
      <c r="P2054">
        <v>2</v>
      </c>
      <c r="Q2054" t="str">
        <f>CONCATENATE(C2054,E2054,G2054,I2054)</f>
        <v>23</v>
      </c>
    </row>
    <row r="2055" spans="1:17" x14ac:dyDescent="0.25">
      <c r="A2055">
        <v>2078</v>
      </c>
      <c r="D2055">
        <v>240.71419900000001</v>
      </c>
      <c r="E2055" s="3">
        <v>2</v>
      </c>
      <c r="F2055">
        <v>223.70231999999999</v>
      </c>
      <c r="G2055" s="5">
        <v>3</v>
      </c>
      <c r="P2055">
        <v>2</v>
      </c>
      <c r="Q2055" t="str">
        <f>CONCATENATE(C2055,E2055,G2055,I2055)</f>
        <v>23</v>
      </c>
    </row>
    <row r="2056" spans="1:17" x14ac:dyDescent="0.25">
      <c r="A2056">
        <v>2079</v>
      </c>
      <c r="D2056">
        <v>240.71419900000001</v>
      </c>
      <c r="E2056" s="3">
        <v>2</v>
      </c>
      <c r="F2056">
        <v>223.70231999999999</v>
      </c>
      <c r="G2056" s="5">
        <v>3</v>
      </c>
      <c r="P2056">
        <v>2</v>
      </c>
      <c r="Q2056" t="str">
        <f>CONCATENATE(C2056,E2056,G2056,I2056)</f>
        <v>23</v>
      </c>
    </row>
    <row r="2057" spans="1:17" x14ac:dyDescent="0.25">
      <c r="A2057">
        <v>2080</v>
      </c>
      <c r="D2057">
        <v>240.71419900000001</v>
      </c>
      <c r="E2057" s="3">
        <v>2</v>
      </c>
      <c r="F2057">
        <v>223.70231999999999</v>
      </c>
      <c r="G2057" s="5">
        <v>3</v>
      </c>
      <c r="P2057">
        <v>2</v>
      </c>
      <c r="Q2057" t="str">
        <f>CONCATENATE(C2057,E2057,G2057,I2057)</f>
        <v>23</v>
      </c>
    </row>
    <row r="2058" spans="1:17" x14ac:dyDescent="0.25">
      <c r="A2058">
        <v>2081</v>
      </c>
      <c r="D2058">
        <v>240.71419900000001</v>
      </c>
      <c r="E2058" s="3">
        <v>2</v>
      </c>
      <c r="F2058">
        <v>223.70231999999999</v>
      </c>
      <c r="G2058" s="5">
        <v>3</v>
      </c>
      <c r="P2058">
        <v>2</v>
      </c>
      <c r="Q2058" t="str">
        <f>CONCATENATE(C2058,E2058,G2058,I2058)</f>
        <v>23</v>
      </c>
    </row>
    <row r="2059" spans="1:17" x14ac:dyDescent="0.25">
      <c r="A2059">
        <v>2082</v>
      </c>
      <c r="D2059">
        <v>240.71419900000001</v>
      </c>
      <c r="E2059" s="3">
        <v>2</v>
      </c>
      <c r="P2059">
        <v>1</v>
      </c>
      <c r="Q2059" t="str">
        <f>CONCATENATE(C2059,E2059,G2059,I2059)</f>
        <v>2</v>
      </c>
    </row>
    <row r="2060" spans="1:17" x14ac:dyDescent="0.25">
      <c r="A2060">
        <v>2083</v>
      </c>
      <c r="D2060">
        <v>240.71419900000001</v>
      </c>
      <c r="E2060" s="3">
        <v>2</v>
      </c>
      <c r="I2060" s="4" t="s">
        <v>233</v>
      </c>
      <c r="N2060">
        <v>233.59220400000001</v>
      </c>
      <c r="O2060">
        <v>2083</v>
      </c>
      <c r="P2060">
        <v>2</v>
      </c>
      <c r="Q2060" t="str">
        <f>CONCATENATE(C2060,E2060,G2060,I2060)</f>
        <v>24D</v>
      </c>
    </row>
    <row r="2061" spans="1:17" x14ac:dyDescent="0.25">
      <c r="A2061">
        <v>2084</v>
      </c>
      <c r="D2061">
        <v>240.71419900000001</v>
      </c>
      <c r="E2061" s="3">
        <v>2</v>
      </c>
      <c r="I2061" s="4" t="s">
        <v>233</v>
      </c>
      <c r="N2061">
        <v>233.59220400000001</v>
      </c>
      <c r="P2061">
        <v>2</v>
      </c>
      <c r="Q2061" t="str">
        <f>CONCATENATE(C2061,E2061,G2061,I2061)</f>
        <v>24D</v>
      </c>
    </row>
    <row r="2062" spans="1:17" x14ac:dyDescent="0.25">
      <c r="A2062">
        <v>2085</v>
      </c>
      <c r="D2062">
        <v>240.71419900000001</v>
      </c>
      <c r="E2062" s="3">
        <v>2</v>
      </c>
      <c r="I2062" s="4" t="s">
        <v>233</v>
      </c>
      <c r="N2062">
        <v>233.59220400000001</v>
      </c>
      <c r="P2062">
        <v>2</v>
      </c>
      <c r="Q2062" t="str">
        <f>CONCATENATE(C2062,E2062,G2062,I2062)</f>
        <v>24D</v>
      </c>
    </row>
    <row r="2063" spans="1:17" x14ac:dyDescent="0.25">
      <c r="A2063">
        <v>2086</v>
      </c>
      <c r="B2063">
        <v>249.73161500000001</v>
      </c>
      <c r="C2063" s="2">
        <v>1</v>
      </c>
      <c r="D2063">
        <v>240.71419900000001</v>
      </c>
      <c r="E2063" s="3">
        <v>2</v>
      </c>
      <c r="I2063" s="4" t="s">
        <v>233</v>
      </c>
      <c r="N2063">
        <v>233.59220400000001</v>
      </c>
      <c r="P2063">
        <v>3</v>
      </c>
      <c r="Q2063" t="str">
        <f>CONCATENATE(C2063,E2063,G2063,I2063)</f>
        <v>124D</v>
      </c>
    </row>
    <row r="2064" spans="1:17" x14ac:dyDescent="0.25">
      <c r="A2064">
        <v>2087</v>
      </c>
      <c r="B2064">
        <v>249.73161500000001</v>
      </c>
      <c r="C2064" s="2">
        <v>1</v>
      </c>
      <c r="D2064">
        <v>240.71419900000001</v>
      </c>
      <c r="E2064" s="3">
        <v>2</v>
      </c>
      <c r="I2064" s="4" t="s">
        <v>233</v>
      </c>
      <c r="N2064">
        <v>233.59220400000001</v>
      </c>
      <c r="P2064">
        <v>3</v>
      </c>
      <c r="Q2064" t="str">
        <f>CONCATENATE(C2064,E2064,G2064,I2064)</f>
        <v>124D</v>
      </c>
    </row>
    <row r="2065" spans="1:17" x14ac:dyDescent="0.25">
      <c r="A2065">
        <v>2088</v>
      </c>
      <c r="B2065">
        <v>249.73161500000001</v>
      </c>
      <c r="C2065" s="2">
        <v>1</v>
      </c>
      <c r="D2065">
        <v>240.71419900000001</v>
      </c>
      <c r="E2065" s="3">
        <v>2</v>
      </c>
      <c r="I2065" s="4" t="s">
        <v>233</v>
      </c>
      <c r="N2065">
        <v>233.59220400000001</v>
      </c>
      <c r="P2065">
        <v>3</v>
      </c>
      <c r="Q2065" t="str">
        <f>CONCATENATE(C2065,E2065,G2065,I2065)</f>
        <v>124D</v>
      </c>
    </row>
    <row r="2066" spans="1:17" x14ac:dyDescent="0.25">
      <c r="A2066">
        <v>2089</v>
      </c>
      <c r="B2066">
        <v>249.73161500000001</v>
      </c>
      <c r="C2066" s="2">
        <v>1</v>
      </c>
      <c r="D2066">
        <v>240.71419900000001</v>
      </c>
      <c r="E2066" s="3">
        <v>2</v>
      </c>
      <c r="I2066" s="4" t="s">
        <v>233</v>
      </c>
      <c r="N2066">
        <v>233.59220400000001</v>
      </c>
      <c r="P2066">
        <v>3</v>
      </c>
      <c r="Q2066" t="str">
        <f>CONCATENATE(C2066,E2066,G2066,I2066)</f>
        <v>124D</v>
      </c>
    </row>
    <row r="2067" spans="1:17" x14ac:dyDescent="0.25">
      <c r="A2067">
        <v>2090</v>
      </c>
      <c r="B2067">
        <v>249.73161500000001</v>
      </c>
      <c r="C2067" s="2">
        <v>1</v>
      </c>
      <c r="D2067">
        <v>240.71419900000001</v>
      </c>
      <c r="E2067" s="3">
        <v>2</v>
      </c>
      <c r="I2067" s="4" t="s">
        <v>233</v>
      </c>
      <c r="N2067">
        <v>233.59220400000001</v>
      </c>
      <c r="P2067">
        <v>3</v>
      </c>
      <c r="Q2067" t="str">
        <f>CONCATENATE(C2067,E2067,G2067,I2067)</f>
        <v>124D</v>
      </c>
    </row>
    <row r="2068" spans="1:17" x14ac:dyDescent="0.25">
      <c r="A2068">
        <v>2091</v>
      </c>
      <c r="B2068">
        <v>249.73161500000001</v>
      </c>
      <c r="C2068" s="2">
        <v>1</v>
      </c>
      <c r="I2068" s="4" t="s">
        <v>233</v>
      </c>
      <c r="N2068">
        <v>233.59220400000001</v>
      </c>
      <c r="P2068">
        <v>2</v>
      </c>
      <c r="Q2068" t="str">
        <f>CONCATENATE(C2068,E2068,G2068,I2068)</f>
        <v>14D</v>
      </c>
    </row>
    <row r="2069" spans="1:17" x14ac:dyDescent="0.25">
      <c r="A2069">
        <v>2092</v>
      </c>
      <c r="B2069">
        <v>249.73161500000001</v>
      </c>
      <c r="C2069" s="2">
        <v>1</v>
      </c>
      <c r="I2069" s="4" t="s">
        <v>233</v>
      </c>
      <c r="N2069">
        <v>233.59220400000001</v>
      </c>
      <c r="P2069">
        <v>2</v>
      </c>
      <c r="Q2069" t="str">
        <f>CONCATENATE(C2069,E2069,G2069,I2069)</f>
        <v>14D</v>
      </c>
    </row>
    <row r="2070" spans="1:17" x14ac:dyDescent="0.25">
      <c r="A2070">
        <v>2093</v>
      </c>
      <c r="B2070">
        <v>249.73161500000001</v>
      </c>
      <c r="C2070" s="2">
        <v>1</v>
      </c>
      <c r="I2070" s="4" t="s">
        <v>233</v>
      </c>
      <c r="N2070">
        <v>233.59220400000001</v>
      </c>
      <c r="P2070">
        <v>2</v>
      </c>
      <c r="Q2070" t="str">
        <f>CONCATENATE(C2070,E2070,G2070,I2070)</f>
        <v>14D</v>
      </c>
    </row>
    <row r="2071" spans="1:17" x14ac:dyDescent="0.25">
      <c r="A2071">
        <v>2094</v>
      </c>
      <c r="B2071">
        <v>249.73161500000001</v>
      </c>
      <c r="C2071" s="2">
        <v>1</v>
      </c>
      <c r="I2071" s="4" t="s">
        <v>233</v>
      </c>
      <c r="N2071">
        <v>233.59220400000001</v>
      </c>
      <c r="P2071">
        <v>2</v>
      </c>
      <c r="Q2071" t="str">
        <f>CONCATENATE(C2071,E2071,G2071,I2071)</f>
        <v>14D</v>
      </c>
    </row>
    <row r="2072" spans="1:17" x14ac:dyDescent="0.25">
      <c r="A2072">
        <v>2095</v>
      </c>
      <c r="B2072">
        <v>249.73161500000001</v>
      </c>
      <c r="C2072" s="2">
        <v>1</v>
      </c>
      <c r="I2072" s="4" t="s">
        <v>233</v>
      </c>
      <c r="N2072">
        <v>233.59220400000001</v>
      </c>
      <c r="P2072">
        <v>2</v>
      </c>
      <c r="Q2072" t="str">
        <f>CONCATENATE(C2072,E2072,G2072,I2072)</f>
        <v>14D</v>
      </c>
    </row>
    <row r="2073" spans="1:17" x14ac:dyDescent="0.25">
      <c r="A2073">
        <v>2096</v>
      </c>
      <c r="B2073">
        <v>249.73161500000001</v>
      </c>
      <c r="C2073" s="2">
        <v>1</v>
      </c>
      <c r="I2073" s="4" t="s">
        <v>233</v>
      </c>
      <c r="N2073">
        <v>233.59220400000001</v>
      </c>
      <c r="P2073">
        <v>2</v>
      </c>
      <c r="Q2073" t="str">
        <f>CONCATENATE(C2073,E2073,G2073,I2073)</f>
        <v>14D</v>
      </c>
    </row>
    <row r="2074" spans="1:17" x14ac:dyDescent="0.25">
      <c r="A2074">
        <v>2097</v>
      </c>
      <c r="B2074">
        <v>249.73161500000001</v>
      </c>
      <c r="C2074" s="2">
        <v>1</v>
      </c>
      <c r="I2074" s="4" t="s">
        <v>233</v>
      </c>
      <c r="N2074">
        <v>233.59220400000001</v>
      </c>
      <c r="P2074">
        <v>2</v>
      </c>
      <c r="Q2074" t="str">
        <f>CONCATENATE(C2074,E2074,G2074,I2074)</f>
        <v>14D</v>
      </c>
    </row>
    <row r="2075" spans="1:17" x14ac:dyDescent="0.25">
      <c r="A2075">
        <v>2098</v>
      </c>
      <c r="B2075">
        <v>249.73161500000001</v>
      </c>
      <c r="C2075" s="2">
        <v>1</v>
      </c>
      <c r="I2075" s="4" t="s">
        <v>233</v>
      </c>
      <c r="N2075">
        <v>233.59220400000001</v>
      </c>
      <c r="P2075">
        <v>2</v>
      </c>
      <c r="Q2075" t="str">
        <f>CONCATENATE(C2075,E2075,G2075,I2075)</f>
        <v>14D</v>
      </c>
    </row>
    <row r="2076" spans="1:17" x14ac:dyDescent="0.25">
      <c r="A2076">
        <v>2099</v>
      </c>
      <c r="B2076">
        <v>249.73161500000001</v>
      </c>
      <c r="C2076" s="2">
        <v>1</v>
      </c>
      <c r="I2076" s="4" t="s">
        <v>233</v>
      </c>
      <c r="N2076">
        <v>233.59220400000001</v>
      </c>
      <c r="P2076">
        <v>2</v>
      </c>
      <c r="Q2076" t="str">
        <f>CONCATENATE(C2076,E2076,G2076,I2076)</f>
        <v>14D</v>
      </c>
    </row>
    <row r="2077" spans="1:17" x14ac:dyDescent="0.25">
      <c r="A2077">
        <v>2100</v>
      </c>
      <c r="B2077">
        <v>249.73161500000001</v>
      </c>
      <c r="C2077" s="2">
        <v>1</v>
      </c>
      <c r="I2077" s="4" t="s">
        <v>233</v>
      </c>
      <c r="N2077">
        <v>233.59220400000001</v>
      </c>
      <c r="P2077">
        <v>2</v>
      </c>
      <c r="Q2077" t="str">
        <f>CONCATENATE(C2077,E2077,G2077,I2077)</f>
        <v>14D</v>
      </c>
    </row>
    <row r="2078" spans="1:17" x14ac:dyDescent="0.25">
      <c r="A2078">
        <v>2101</v>
      </c>
      <c r="B2078">
        <v>249.73161500000001</v>
      </c>
      <c r="C2078" s="2">
        <v>1</v>
      </c>
      <c r="I2078" s="4" t="s">
        <v>233</v>
      </c>
      <c r="N2078">
        <v>233.59220400000001</v>
      </c>
      <c r="P2078">
        <v>2</v>
      </c>
      <c r="Q2078" t="str">
        <f>CONCATENATE(C2078,E2078,G2078,I2078)</f>
        <v>14D</v>
      </c>
    </row>
    <row r="2079" spans="1:17" x14ac:dyDescent="0.25">
      <c r="A2079">
        <v>2102</v>
      </c>
      <c r="B2079">
        <v>249.73161500000001</v>
      </c>
      <c r="C2079" s="2">
        <v>1</v>
      </c>
      <c r="I2079" s="4" t="s">
        <v>233</v>
      </c>
      <c r="N2079">
        <v>233.59220400000001</v>
      </c>
      <c r="P2079">
        <v>2</v>
      </c>
      <c r="Q2079" t="str">
        <f>CONCATENATE(C2079,E2079,G2079,I2079)</f>
        <v>14D</v>
      </c>
    </row>
    <row r="2080" spans="1:17" x14ac:dyDescent="0.25">
      <c r="A2080">
        <v>2103</v>
      </c>
      <c r="B2080">
        <v>249.73161500000001</v>
      </c>
      <c r="C2080" s="2">
        <v>1</v>
      </c>
      <c r="I2080" s="4" t="s">
        <v>233</v>
      </c>
      <c r="N2080">
        <v>233.59220400000001</v>
      </c>
      <c r="P2080">
        <v>2</v>
      </c>
      <c r="Q2080" t="str">
        <f>CONCATENATE(C2080,E2080,G2080,I2080)</f>
        <v>14D</v>
      </c>
    </row>
    <row r="2081" spans="1:17" x14ac:dyDescent="0.25">
      <c r="A2081">
        <v>2104</v>
      </c>
      <c r="B2081">
        <v>249.73161500000001</v>
      </c>
      <c r="C2081" s="2">
        <v>1</v>
      </c>
      <c r="G2081" s="5" t="s">
        <v>234</v>
      </c>
      <c r="I2081" s="4" t="s">
        <v>233</v>
      </c>
      <c r="L2081">
        <v>239.99050199999999</v>
      </c>
      <c r="M2081">
        <v>2104</v>
      </c>
      <c r="N2081">
        <v>233.59220400000001</v>
      </c>
      <c r="P2081">
        <v>3</v>
      </c>
      <c r="Q2081" t="str">
        <f>CONCATENATE(C2081,E2081,G2081,I2081)</f>
        <v>13D4D</v>
      </c>
    </row>
    <row r="2082" spans="1:17" x14ac:dyDescent="0.25">
      <c r="A2082">
        <v>2105</v>
      </c>
      <c r="B2082">
        <v>249.73161500000001</v>
      </c>
      <c r="C2082" s="2">
        <v>1</v>
      </c>
      <c r="G2082" s="5" t="s">
        <v>234</v>
      </c>
      <c r="I2082" s="4" t="s">
        <v>233</v>
      </c>
      <c r="L2082">
        <v>239.99050199999999</v>
      </c>
      <c r="N2082">
        <v>233.59220400000001</v>
      </c>
      <c r="P2082">
        <v>3</v>
      </c>
      <c r="Q2082" t="str">
        <f>CONCATENATE(C2082,E2082,G2082,I2082)</f>
        <v>13D4D</v>
      </c>
    </row>
    <row r="2083" spans="1:17" x14ac:dyDescent="0.25">
      <c r="A2083">
        <v>2106</v>
      </c>
      <c r="B2083">
        <v>249.73161500000001</v>
      </c>
      <c r="C2083" s="2">
        <v>1</v>
      </c>
      <c r="D2083">
        <v>255.755</v>
      </c>
      <c r="E2083" s="3">
        <v>2</v>
      </c>
      <c r="G2083" s="5" t="s">
        <v>234</v>
      </c>
      <c r="I2083" s="4" t="s">
        <v>233</v>
      </c>
      <c r="L2083">
        <v>239.99050199999999</v>
      </c>
      <c r="N2083">
        <v>233.59220400000001</v>
      </c>
      <c r="P2083">
        <v>4</v>
      </c>
      <c r="Q2083" t="str">
        <f>CONCATENATE(C2083,E2083,G2083,I2083)</f>
        <v>123D4D</v>
      </c>
    </row>
    <row r="2084" spans="1:17" x14ac:dyDescent="0.25">
      <c r="A2084">
        <v>2107</v>
      </c>
      <c r="B2084">
        <v>249.73161500000001</v>
      </c>
      <c r="C2084" s="2">
        <v>1</v>
      </c>
      <c r="D2084">
        <v>255.755</v>
      </c>
      <c r="E2084" s="3">
        <v>2</v>
      </c>
      <c r="G2084" s="5" t="s">
        <v>234</v>
      </c>
      <c r="I2084" s="4" t="s">
        <v>233</v>
      </c>
      <c r="L2084">
        <v>239.99050199999999</v>
      </c>
      <c r="N2084">
        <v>233.59220400000001</v>
      </c>
      <c r="P2084">
        <v>4</v>
      </c>
      <c r="Q2084" t="str">
        <f>CONCATENATE(C2084,E2084,G2084,I2084)</f>
        <v>123D4D</v>
      </c>
    </row>
    <row r="2085" spans="1:17" x14ac:dyDescent="0.25">
      <c r="A2085">
        <v>2108</v>
      </c>
      <c r="B2085">
        <v>249.73161500000001</v>
      </c>
      <c r="C2085" s="2">
        <v>1</v>
      </c>
      <c r="D2085">
        <v>255.755</v>
      </c>
      <c r="E2085" s="3">
        <v>2</v>
      </c>
      <c r="G2085" s="5" t="s">
        <v>234</v>
      </c>
      <c r="I2085" s="4" t="s">
        <v>233</v>
      </c>
      <c r="L2085">
        <v>239.99050199999999</v>
      </c>
      <c r="N2085">
        <v>233.59220400000001</v>
      </c>
      <c r="P2085">
        <v>4</v>
      </c>
      <c r="Q2085" t="str">
        <f>CONCATENATE(C2085,E2085,G2085,I2085)</f>
        <v>123D4D</v>
      </c>
    </row>
    <row r="2086" spans="1:17" x14ac:dyDescent="0.25">
      <c r="A2086">
        <v>2109</v>
      </c>
      <c r="B2086">
        <v>249.73161500000001</v>
      </c>
      <c r="C2086" s="2">
        <v>1</v>
      </c>
      <c r="D2086">
        <v>255.755</v>
      </c>
      <c r="E2086" s="3">
        <v>2</v>
      </c>
      <c r="G2086" s="5" t="s">
        <v>234</v>
      </c>
      <c r="I2086" s="4" t="s">
        <v>233</v>
      </c>
      <c r="L2086">
        <v>239.99050199999999</v>
      </c>
      <c r="N2086">
        <v>233.59220400000001</v>
      </c>
      <c r="P2086">
        <v>4</v>
      </c>
      <c r="Q2086" t="str">
        <f>CONCATENATE(C2086,E2086,G2086,I2086)</f>
        <v>123D4D</v>
      </c>
    </row>
    <row r="2087" spans="1:17" x14ac:dyDescent="0.25">
      <c r="A2087">
        <v>2110</v>
      </c>
      <c r="B2087">
        <v>249.73161500000001</v>
      </c>
      <c r="C2087" s="2">
        <v>1</v>
      </c>
      <c r="D2087">
        <v>255.755</v>
      </c>
      <c r="E2087" s="3">
        <v>2</v>
      </c>
      <c r="G2087" s="5" t="s">
        <v>234</v>
      </c>
      <c r="I2087" s="4" t="s">
        <v>233</v>
      </c>
      <c r="L2087">
        <v>239.99050199999999</v>
      </c>
      <c r="N2087">
        <v>233.59220400000001</v>
      </c>
      <c r="O2087">
        <v>2110</v>
      </c>
      <c r="P2087">
        <v>4</v>
      </c>
      <c r="Q2087" t="str">
        <f>CONCATENATE(C2087,E2087,G2087,I2087)</f>
        <v>123D4D</v>
      </c>
    </row>
    <row r="2088" spans="1:17" x14ac:dyDescent="0.25">
      <c r="A2088">
        <v>2111</v>
      </c>
      <c r="B2088">
        <v>249.73161500000001</v>
      </c>
      <c r="C2088" s="2">
        <v>1</v>
      </c>
      <c r="D2088">
        <v>255.755</v>
      </c>
      <c r="E2088" s="3">
        <v>2</v>
      </c>
      <c r="G2088" s="5" t="s">
        <v>234</v>
      </c>
      <c r="L2088">
        <v>239.99050199999999</v>
      </c>
      <c r="P2088">
        <v>3</v>
      </c>
      <c r="Q2088" t="str">
        <f>CONCATENATE(C2088,E2088,G2088,I2088)</f>
        <v>123D</v>
      </c>
    </row>
    <row r="2089" spans="1:17" x14ac:dyDescent="0.25">
      <c r="A2089">
        <v>2112</v>
      </c>
      <c r="B2089">
        <v>249.73161500000001</v>
      </c>
      <c r="C2089" s="2">
        <v>1</v>
      </c>
      <c r="D2089">
        <v>255.755</v>
      </c>
      <c r="E2089" s="3">
        <v>2</v>
      </c>
      <c r="G2089" s="5" t="s">
        <v>234</v>
      </c>
      <c r="L2089">
        <v>239.99050199999999</v>
      </c>
      <c r="P2089">
        <v>3</v>
      </c>
      <c r="Q2089" t="str">
        <f>CONCATENATE(C2089,E2089,G2089,I2089)</f>
        <v>123D</v>
      </c>
    </row>
    <row r="2090" spans="1:17" x14ac:dyDescent="0.25">
      <c r="A2090">
        <v>2113</v>
      </c>
      <c r="B2090">
        <v>249.73161500000001</v>
      </c>
      <c r="C2090" s="2">
        <v>1</v>
      </c>
      <c r="D2090">
        <v>255.755</v>
      </c>
      <c r="E2090" s="3">
        <v>2</v>
      </c>
      <c r="G2090" s="5" t="s">
        <v>234</v>
      </c>
      <c r="L2090">
        <v>239.99050199999999</v>
      </c>
      <c r="P2090">
        <v>3</v>
      </c>
      <c r="Q2090" t="str">
        <f>CONCATENATE(C2090,E2090,G2090,I2090)</f>
        <v>123D</v>
      </c>
    </row>
    <row r="2091" spans="1:17" x14ac:dyDescent="0.25">
      <c r="A2091">
        <v>2114</v>
      </c>
      <c r="B2091">
        <v>249.73161500000001</v>
      </c>
      <c r="C2091" s="2">
        <v>1</v>
      </c>
      <c r="D2091">
        <v>255.755</v>
      </c>
      <c r="E2091" s="3">
        <v>2</v>
      </c>
      <c r="G2091" s="5" t="s">
        <v>234</v>
      </c>
      <c r="L2091">
        <v>239.99050199999999</v>
      </c>
      <c r="P2091">
        <v>3</v>
      </c>
      <c r="Q2091" t="str">
        <f>CONCATENATE(C2091,E2091,G2091,I2091)</f>
        <v>123D</v>
      </c>
    </row>
    <row r="2092" spans="1:17" x14ac:dyDescent="0.25">
      <c r="A2092">
        <v>2115</v>
      </c>
      <c r="B2092">
        <v>249.73161500000001</v>
      </c>
      <c r="C2092" s="2">
        <v>1</v>
      </c>
      <c r="D2092">
        <v>255.755</v>
      </c>
      <c r="E2092" s="3">
        <v>2</v>
      </c>
      <c r="G2092" s="5" t="s">
        <v>234</v>
      </c>
      <c r="L2092">
        <v>239.99050199999999</v>
      </c>
      <c r="P2092">
        <v>3</v>
      </c>
      <c r="Q2092" t="str">
        <f>CONCATENATE(C2092,E2092,G2092,I2092)</f>
        <v>123D</v>
      </c>
    </row>
    <row r="2093" spans="1:17" x14ac:dyDescent="0.25">
      <c r="A2093">
        <v>2116</v>
      </c>
      <c r="B2093">
        <v>249.73161500000001</v>
      </c>
      <c r="C2093" s="2">
        <v>1</v>
      </c>
      <c r="D2093">
        <v>255.755</v>
      </c>
      <c r="E2093" s="3">
        <v>2</v>
      </c>
      <c r="G2093" s="5" t="s">
        <v>234</v>
      </c>
      <c r="L2093">
        <v>239.99050199999999</v>
      </c>
      <c r="P2093">
        <v>3</v>
      </c>
      <c r="Q2093" t="str">
        <f>CONCATENATE(C2093,E2093,G2093,I2093)</f>
        <v>123D</v>
      </c>
    </row>
    <row r="2094" spans="1:17" x14ac:dyDescent="0.25">
      <c r="A2094">
        <v>2117</v>
      </c>
      <c r="B2094">
        <v>249.73161500000001</v>
      </c>
      <c r="C2094" s="2">
        <v>1</v>
      </c>
      <c r="D2094">
        <v>255.755</v>
      </c>
      <c r="E2094" s="3">
        <v>2</v>
      </c>
      <c r="G2094" s="5" t="s">
        <v>234</v>
      </c>
      <c r="L2094">
        <v>239.99050199999999</v>
      </c>
      <c r="P2094">
        <v>3</v>
      </c>
      <c r="Q2094" t="str">
        <f>CONCATENATE(C2094,E2094,G2094,I2094)</f>
        <v>123D</v>
      </c>
    </row>
    <row r="2095" spans="1:17" x14ac:dyDescent="0.25">
      <c r="A2095">
        <v>2118</v>
      </c>
      <c r="D2095">
        <v>255.755</v>
      </c>
      <c r="E2095" s="3">
        <v>2</v>
      </c>
      <c r="G2095" s="5" t="s">
        <v>234</v>
      </c>
      <c r="L2095">
        <v>239.99050199999999</v>
      </c>
      <c r="P2095">
        <v>2</v>
      </c>
      <c r="Q2095" t="str">
        <f>CONCATENATE(C2095,E2095,G2095,I2095)</f>
        <v>23D</v>
      </c>
    </row>
    <row r="2096" spans="1:17" x14ac:dyDescent="0.25">
      <c r="A2096">
        <v>2119</v>
      </c>
      <c r="D2096">
        <v>255.755</v>
      </c>
      <c r="E2096" s="3">
        <v>2</v>
      </c>
      <c r="G2096" s="5" t="s">
        <v>234</v>
      </c>
      <c r="J2096">
        <v>236.106449</v>
      </c>
      <c r="K2096" t="s">
        <v>22</v>
      </c>
      <c r="L2096">
        <v>239.99050199999999</v>
      </c>
      <c r="M2096">
        <v>2119</v>
      </c>
      <c r="Q2096" t="str">
        <f>CONCATENATE(C2096,E2096,G2096,I2096)</f>
        <v>23D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35D8-7E80-47A2-B650-EE6C26B77CFC}">
  <dimension ref="A1:H2096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26</v>
      </c>
    </row>
    <row r="4" spans="1:6" x14ac:dyDescent="0.25">
      <c r="A4">
        <v>27</v>
      </c>
    </row>
    <row r="5" spans="1:6" x14ac:dyDescent="0.25">
      <c r="A5">
        <v>28</v>
      </c>
      <c r="F5" t="s">
        <v>22</v>
      </c>
    </row>
    <row r="6" spans="1:6" x14ac:dyDescent="0.25">
      <c r="A6">
        <v>29</v>
      </c>
      <c r="B6" s="2">
        <v>1</v>
      </c>
    </row>
    <row r="7" spans="1:6" x14ac:dyDescent="0.25">
      <c r="A7">
        <v>30</v>
      </c>
      <c r="B7" s="2">
        <v>1</v>
      </c>
    </row>
    <row r="8" spans="1:6" x14ac:dyDescent="0.25">
      <c r="A8">
        <v>31</v>
      </c>
      <c r="B8" s="2">
        <v>1</v>
      </c>
    </row>
    <row r="9" spans="1:6" x14ac:dyDescent="0.25">
      <c r="A9">
        <v>32</v>
      </c>
      <c r="B9" s="2">
        <v>1</v>
      </c>
    </row>
    <row r="10" spans="1:6" x14ac:dyDescent="0.25">
      <c r="A10">
        <v>33</v>
      </c>
      <c r="B10" s="2">
        <v>1</v>
      </c>
    </row>
    <row r="11" spans="1:6" x14ac:dyDescent="0.25">
      <c r="A11">
        <v>34</v>
      </c>
      <c r="B11" s="2">
        <v>1</v>
      </c>
    </row>
    <row r="12" spans="1:6" x14ac:dyDescent="0.25">
      <c r="A12">
        <v>35</v>
      </c>
      <c r="B12" s="2">
        <v>1</v>
      </c>
    </row>
    <row r="13" spans="1:6" x14ac:dyDescent="0.25">
      <c r="A13">
        <v>36</v>
      </c>
      <c r="B13" s="2">
        <v>1</v>
      </c>
    </row>
    <row r="14" spans="1:6" x14ac:dyDescent="0.25">
      <c r="A14">
        <v>37</v>
      </c>
      <c r="B14" s="2">
        <v>1</v>
      </c>
    </row>
    <row r="15" spans="1:6" x14ac:dyDescent="0.25">
      <c r="A15">
        <v>38</v>
      </c>
      <c r="B15" s="2">
        <v>1</v>
      </c>
    </row>
    <row r="16" spans="1:6" x14ac:dyDescent="0.25">
      <c r="A16">
        <v>39</v>
      </c>
      <c r="B16" s="2">
        <v>1</v>
      </c>
    </row>
    <row r="17" spans="1:5" x14ac:dyDescent="0.25">
      <c r="A17">
        <v>40</v>
      </c>
      <c r="B17" s="2">
        <v>1</v>
      </c>
    </row>
    <row r="18" spans="1:5" x14ac:dyDescent="0.25">
      <c r="A18">
        <v>41</v>
      </c>
      <c r="B18" s="2">
        <v>1</v>
      </c>
    </row>
    <row r="19" spans="1:5" x14ac:dyDescent="0.25">
      <c r="A19">
        <v>42</v>
      </c>
      <c r="B19" s="2">
        <v>1</v>
      </c>
    </row>
    <row r="20" spans="1:5" x14ac:dyDescent="0.25">
      <c r="A20">
        <v>43</v>
      </c>
      <c r="B20" s="2">
        <v>1</v>
      </c>
    </row>
    <row r="21" spans="1:5" x14ac:dyDescent="0.25">
      <c r="A21">
        <v>44</v>
      </c>
      <c r="B21" s="2">
        <v>1</v>
      </c>
    </row>
    <row r="22" spans="1:5" x14ac:dyDescent="0.25">
      <c r="A22">
        <v>45</v>
      </c>
      <c r="B22" s="2">
        <v>1</v>
      </c>
    </row>
    <row r="23" spans="1:5" x14ac:dyDescent="0.25">
      <c r="A23">
        <v>46</v>
      </c>
      <c r="B23" s="2">
        <v>1</v>
      </c>
    </row>
    <row r="24" spans="1:5" x14ac:dyDescent="0.25">
      <c r="A24">
        <v>47</v>
      </c>
      <c r="B24" s="2">
        <v>1</v>
      </c>
      <c r="C24" s="3">
        <v>2</v>
      </c>
    </row>
    <row r="25" spans="1:5" x14ac:dyDescent="0.25">
      <c r="A25">
        <v>48</v>
      </c>
      <c r="B25" s="2">
        <v>1</v>
      </c>
      <c r="C25" s="3">
        <v>2</v>
      </c>
    </row>
    <row r="26" spans="1:5" x14ac:dyDescent="0.25">
      <c r="A26">
        <v>49</v>
      </c>
      <c r="B26" s="2">
        <v>1</v>
      </c>
      <c r="C26" s="3">
        <v>2</v>
      </c>
    </row>
    <row r="27" spans="1:5" x14ac:dyDescent="0.25">
      <c r="A27">
        <v>50</v>
      </c>
      <c r="B27" s="2">
        <v>1</v>
      </c>
      <c r="C27" s="3">
        <v>2</v>
      </c>
    </row>
    <row r="28" spans="1:5" x14ac:dyDescent="0.25">
      <c r="A28">
        <v>51</v>
      </c>
      <c r="B28" s="2">
        <v>1</v>
      </c>
      <c r="C28" s="3">
        <v>2</v>
      </c>
    </row>
    <row r="29" spans="1:5" x14ac:dyDescent="0.25">
      <c r="A29">
        <v>52</v>
      </c>
      <c r="B29" s="2">
        <v>1</v>
      </c>
      <c r="C29" s="3">
        <v>2</v>
      </c>
      <c r="E29" s="4">
        <v>4</v>
      </c>
    </row>
    <row r="30" spans="1:5" x14ac:dyDescent="0.25">
      <c r="A30">
        <v>53</v>
      </c>
      <c r="B30" s="2">
        <v>1</v>
      </c>
      <c r="C30" s="3">
        <v>2</v>
      </c>
      <c r="E30" s="4">
        <v>4</v>
      </c>
    </row>
    <row r="31" spans="1:5" x14ac:dyDescent="0.25">
      <c r="A31">
        <v>54</v>
      </c>
      <c r="B31" s="2">
        <v>1</v>
      </c>
      <c r="C31" s="3">
        <v>2</v>
      </c>
      <c r="E31" s="4">
        <v>4</v>
      </c>
    </row>
    <row r="32" spans="1:5" x14ac:dyDescent="0.25">
      <c r="A32">
        <v>55</v>
      </c>
      <c r="B32" s="2">
        <v>1</v>
      </c>
      <c r="C32" s="3">
        <v>2</v>
      </c>
      <c r="E32" s="4">
        <v>4</v>
      </c>
    </row>
    <row r="33" spans="1:5" x14ac:dyDescent="0.25">
      <c r="A33">
        <v>56</v>
      </c>
      <c r="B33" s="2">
        <v>1</v>
      </c>
      <c r="C33" s="3">
        <v>2</v>
      </c>
      <c r="E33" s="4">
        <v>4</v>
      </c>
    </row>
    <row r="34" spans="1:5" x14ac:dyDescent="0.25">
      <c r="A34">
        <v>57</v>
      </c>
      <c r="B34" s="2">
        <v>1</v>
      </c>
      <c r="C34" s="3">
        <v>2</v>
      </c>
      <c r="E34" s="4">
        <v>4</v>
      </c>
    </row>
    <row r="35" spans="1:5" x14ac:dyDescent="0.25">
      <c r="A35">
        <v>58</v>
      </c>
      <c r="B35" s="2">
        <v>1</v>
      </c>
      <c r="C35" s="3">
        <v>2</v>
      </c>
      <c r="E35" s="4">
        <v>4</v>
      </c>
    </row>
    <row r="36" spans="1:5" x14ac:dyDescent="0.25">
      <c r="A36">
        <v>59</v>
      </c>
      <c r="B36" s="2">
        <v>1</v>
      </c>
      <c r="C36" s="3">
        <v>2</v>
      </c>
      <c r="E36" s="4">
        <v>4</v>
      </c>
    </row>
    <row r="37" spans="1:5" x14ac:dyDescent="0.25">
      <c r="A37">
        <v>60</v>
      </c>
      <c r="B37" s="2">
        <v>1</v>
      </c>
      <c r="C37" s="3">
        <v>2</v>
      </c>
      <c r="E37" s="4">
        <v>4</v>
      </c>
    </row>
    <row r="38" spans="1:5" x14ac:dyDescent="0.25">
      <c r="A38">
        <v>61</v>
      </c>
      <c r="B38" s="2">
        <v>1</v>
      </c>
      <c r="C38" s="3">
        <v>2</v>
      </c>
      <c r="E38" s="4">
        <v>4</v>
      </c>
    </row>
    <row r="39" spans="1:5" x14ac:dyDescent="0.25">
      <c r="A39">
        <v>62</v>
      </c>
      <c r="B39" s="2">
        <v>1</v>
      </c>
      <c r="C39" s="3">
        <v>2</v>
      </c>
      <c r="E39" s="4">
        <v>4</v>
      </c>
    </row>
    <row r="40" spans="1:5" x14ac:dyDescent="0.25">
      <c r="A40">
        <v>63</v>
      </c>
      <c r="B40" s="2">
        <v>1</v>
      </c>
      <c r="C40" s="3">
        <v>2</v>
      </c>
      <c r="E40" s="4">
        <v>4</v>
      </c>
    </row>
    <row r="41" spans="1:5" x14ac:dyDescent="0.25">
      <c r="A41">
        <v>64</v>
      </c>
      <c r="C41" s="3">
        <v>2</v>
      </c>
      <c r="E41" s="4">
        <v>4</v>
      </c>
    </row>
    <row r="42" spans="1:5" x14ac:dyDescent="0.25">
      <c r="A42">
        <v>65</v>
      </c>
      <c r="C42" s="3">
        <v>2</v>
      </c>
      <c r="E42" s="4">
        <v>4</v>
      </c>
    </row>
    <row r="43" spans="1:5" x14ac:dyDescent="0.25">
      <c r="A43">
        <v>66</v>
      </c>
      <c r="C43" s="3">
        <v>2</v>
      </c>
      <c r="E43" s="4">
        <v>4</v>
      </c>
    </row>
    <row r="44" spans="1:5" x14ac:dyDescent="0.25">
      <c r="A44">
        <v>67</v>
      </c>
      <c r="C44" s="3">
        <v>2</v>
      </c>
      <c r="E44" s="4">
        <v>4</v>
      </c>
    </row>
    <row r="45" spans="1:5" x14ac:dyDescent="0.25">
      <c r="A45">
        <v>68</v>
      </c>
      <c r="C45" s="3">
        <v>2</v>
      </c>
      <c r="E45" s="4">
        <v>4</v>
      </c>
    </row>
    <row r="46" spans="1:5" x14ac:dyDescent="0.25">
      <c r="A46">
        <v>69</v>
      </c>
      <c r="C46" s="3">
        <v>2</v>
      </c>
      <c r="E46" s="4">
        <v>4</v>
      </c>
    </row>
    <row r="47" spans="1:5" x14ac:dyDescent="0.25">
      <c r="A47">
        <v>70</v>
      </c>
      <c r="C47" s="3">
        <v>2</v>
      </c>
      <c r="E47" s="4">
        <v>4</v>
      </c>
    </row>
    <row r="48" spans="1:5" x14ac:dyDescent="0.25">
      <c r="A48">
        <v>71</v>
      </c>
      <c r="B48" s="2">
        <v>1</v>
      </c>
      <c r="C48" s="3">
        <v>2</v>
      </c>
      <c r="E48" s="4">
        <v>4</v>
      </c>
    </row>
    <row r="49" spans="1:5" x14ac:dyDescent="0.25">
      <c r="A49">
        <v>72</v>
      </c>
      <c r="B49" s="2">
        <v>1</v>
      </c>
      <c r="C49" s="3">
        <v>2</v>
      </c>
      <c r="E49" s="4">
        <v>4</v>
      </c>
    </row>
    <row r="50" spans="1:5" x14ac:dyDescent="0.25">
      <c r="A50">
        <v>73</v>
      </c>
      <c r="B50" s="2">
        <v>1</v>
      </c>
      <c r="C50" s="3">
        <v>2</v>
      </c>
      <c r="E50" s="4">
        <v>4</v>
      </c>
    </row>
    <row r="51" spans="1:5" x14ac:dyDescent="0.25">
      <c r="A51">
        <v>74</v>
      </c>
      <c r="B51" s="2">
        <v>1</v>
      </c>
      <c r="D51" s="5">
        <v>3</v>
      </c>
      <c r="E51" s="4">
        <v>4</v>
      </c>
    </row>
    <row r="52" spans="1:5" x14ac:dyDescent="0.25">
      <c r="A52">
        <v>75</v>
      </c>
      <c r="B52" s="2">
        <v>1</v>
      </c>
      <c r="D52" s="5">
        <v>3</v>
      </c>
      <c r="E52" s="4">
        <v>4</v>
      </c>
    </row>
    <row r="53" spans="1:5" x14ac:dyDescent="0.25">
      <c r="A53">
        <v>76</v>
      </c>
      <c r="B53" s="2">
        <v>1</v>
      </c>
      <c r="D53" s="5">
        <v>3</v>
      </c>
      <c r="E53" s="4">
        <v>4</v>
      </c>
    </row>
    <row r="54" spans="1:5" x14ac:dyDescent="0.25">
      <c r="A54">
        <v>77</v>
      </c>
      <c r="B54" s="2">
        <v>1</v>
      </c>
      <c r="D54" s="5">
        <v>3</v>
      </c>
      <c r="E54" s="4">
        <v>4</v>
      </c>
    </row>
    <row r="55" spans="1:5" x14ac:dyDescent="0.25">
      <c r="A55">
        <v>78</v>
      </c>
      <c r="B55" s="2">
        <v>1</v>
      </c>
      <c r="D55" s="5">
        <v>3</v>
      </c>
      <c r="E55" s="4">
        <v>4</v>
      </c>
    </row>
    <row r="56" spans="1:5" x14ac:dyDescent="0.25">
      <c r="A56">
        <v>79</v>
      </c>
      <c r="B56" s="2">
        <v>1</v>
      </c>
      <c r="D56" s="5">
        <v>3</v>
      </c>
      <c r="E56" s="4">
        <v>4</v>
      </c>
    </row>
    <row r="57" spans="1:5" x14ac:dyDescent="0.25">
      <c r="A57">
        <v>80</v>
      </c>
      <c r="B57" s="2">
        <v>1</v>
      </c>
      <c r="D57" s="5">
        <v>3</v>
      </c>
      <c r="E57" s="4">
        <v>4</v>
      </c>
    </row>
    <row r="58" spans="1:5" x14ac:dyDescent="0.25">
      <c r="A58">
        <v>81</v>
      </c>
      <c r="B58" s="2">
        <v>1</v>
      </c>
      <c r="D58" s="5">
        <v>3</v>
      </c>
      <c r="E58" s="4">
        <v>4</v>
      </c>
    </row>
    <row r="59" spans="1:5" x14ac:dyDescent="0.25">
      <c r="A59">
        <v>82</v>
      </c>
      <c r="B59" s="2">
        <v>1</v>
      </c>
      <c r="D59" s="5">
        <v>3</v>
      </c>
      <c r="E59" s="4">
        <v>4</v>
      </c>
    </row>
    <row r="60" spans="1:5" x14ac:dyDescent="0.25">
      <c r="A60">
        <v>83</v>
      </c>
      <c r="B60" s="2">
        <v>1</v>
      </c>
      <c r="D60" s="5">
        <v>3</v>
      </c>
      <c r="E60" s="4">
        <v>4</v>
      </c>
    </row>
    <row r="61" spans="1:5" x14ac:dyDescent="0.25">
      <c r="A61">
        <v>84</v>
      </c>
      <c r="B61" s="2">
        <v>1</v>
      </c>
      <c r="D61" s="5">
        <v>3</v>
      </c>
      <c r="E61" s="4">
        <v>4</v>
      </c>
    </row>
    <row r="62" spans="1:5" x14ac:dyDescent="0.25">
      <c r="A62">
        <v>85</v>
      </c>
      <c r="B62" s="2">
        <v>1</v>
      </c>
      <c r="D62" s="5">
        <v>3</v>
      </c>
      <c r="E62" s="4">
        <v>4</v>
      </c>
    </row>
    <row r="63" spans="1:5" x14ac:dyDescent="0.25">
      <c r="A63">
        <v>86</v>
      </c>
      <c r="B63" s="2">
        <v>1</v>
      </c>
      <c r="D63" s="5">
        <v>3</v>
      </c>
      <c r="E63" s="4">
        <v>4</v>
      </c>
    </row>
    <row r="64" spans="1:5" x14ac:dyDescent="0.25">
      <c r="A64">
        <v>87</v>
      </c>
      <c r="B64" s="2">
        <v>1</v>
      </c>
      <c r="D64" s="5">
        <v>3</v>
      </c>
    </row>
    <row r="65" spans="1:5" x14ac:dyDescent="0.25">
      <c r="A65">
        <v>88</v>
      </c>
      <c r="B65" s="2">
        <v>1</v>
      </c>
      <c r="D65" s="5">
        <v>3</v>
      </c>
    </row>
    <row r="66" spans="1:5" x14ac:dyDescent="0.25">
      <c r="A66">
        <v>89</v>
      </c>
      <c r="B66" s="2">
        <v>1</v>
      </c>
      <c r="D66" s="5">
        <v>3</v>
      </c>
    </row>
    <row r="67" spans="1:5" x14ac:dyDescent="0.25">
      <c r="A67">
        <v>90</v>
      </c>
      <c r="B67" s="2">
        <v>1</v>
      </c>
      <c r="C67" s="3">
        <v>2</v>
      </c>
      <c r="D67" s="5">
        <v>3</v>
      </c>
    </row>
    <row r="68" spans="1:5" x14ac:dyDescent="0.25">
      <c r="A68">
        <v>91</v>
      </c>
      <c r="B68" s="2">
        <v>1</v>
      </c>
      <c r="C68" s="3">
        <v>2</v>
      </c>
      <c r="D68" s="5">
        <v>3</v>
      </c>
    </row>
    <row r="69" spans="1:5" x14ac:dyDescent="0.25">
      <c r="A69">
        <v>92</v>
      </c>
      <c r="B69" s="2">
        <v>1</v>
      </c>
      <c r="C69" s="3">
        <v>2</v>
      </c>
      <c r="D69" s="5">
        <v>3</v>
      </c>
    </row>
    <row r="70" spans="1:5" x14ac:dyDescent="0.25">
      <c r="A70">
        <v>93</v>
      </c>
      <c r="B70" s="2">
        <v>1</v>
      </c>
      <c r="C70" s="3">
        <v>2</v>
      </c>
      <c r="D70" s="5">
        <v>3</v>
      </c>
    </row>
    <row r="71" spans="1:5" x14ac:dyDescent="0.25">
      <c r="A71">
        <v>94</v>
      </c>
      <c r="B71" s="2">
        <v>1</v>
      </c>
      <c r="C71" s="3">
        <v>2</v>
      </c>
      <c r="D71" s="5">
        <v>3</v>
      </c>
    </row>
    <row r="72" spans="1:5" x14ac:dyDescent="0.25">
      <c r="A72">
        <v>95</v>
      </c>
      <c r="B72" s="2">
        <v>1</v>
      </c>
      <c r="C72" s="3">
        <v>2</v>
      </c>
      <c r="D72" s="5">
        <v>3</v>
      </c>
    </row>
    <row r="73" spans="1:5" x14ac:dyDescent="0.25">
      <c r="A73">
        <v>96</v>
      </c>
      <c r="B73" s="2">
        <v>1</v>
      </c>
      <c r="C73" s="3">
        <v>2</v>
      </c>
      <c r="D73" s="5">
        <v>3</v>
      </c>
    </row>
    <row r="74" spans="1:5" x14ac:dyDescent="0.25">
      <c r="A74">
        <v>97</v>
      </c>
      <c r="B74" s="2">
        <v>1</v>
      </c>
      <c r="C74" s="3">
        <v>2</v>
      </c>
      <c r="D74" s="5">
        <v>3</v>
      </c>
    </row>
    <row r="75" spans="1:5" x14ac:dyDescent="0.25">
      <c r="A75">
        <v>98</v>
      </c>
      <c r="C75" s="3">
        <v>2</v>
      </c>
      <c r="D75" s="5">
        <v>3</v>
      </c>
    </row>
    <row r="76" spans="1:5" x14ac:dyDescent="0.25">
      <c r="A76">
        <v>99</v>
      </c>
      <c r="C76" s="3">
        <v>2</v>
      </c>
      <c r="D76" s="5">
        <v>3</v>
      </c>
    </row>
    <row r="77" spans="1:5" x14ac:dyDescent="0.25">
      <c r="A77">
        <v>100</v>
      </c>
      <c r="C77" s="3">
        <v>2</v>
      </c>
      <c r="D77" s="5">
        <v>3</v>
      </c>
    </row>
    <row r="78" spans="1:5" x14ac:dyDescent="0.25">
      <c r="A78">
        <v>101</v>
      </c>
      <c r="C78" s="3">
        <v>2</v>
      </c>
      <c r="D78" s="5">
        <v>3</v>
      </c>
    </row>
    <row r="79" spans="1:5" x14ac:dyDescent="0.25">
      <c r="A79">
        <v>102</v>
      </c>
      <c r="C79" s="3">
        <v>2</v>
      </c>
      <c r="D79" s="5">
        <v>3</v>
      </c>
      <c r="E79" s="4">
        <v>4</v>
      </c>
    </row>
    <row r="80" spans="1:5" x14ac:dyDescent="0.25">
      <c r="A80">
        <v>103</v>
      </c>
      <c r="C80" s="3">
        <v>2</v>
      </c>
      <c r="D80" s="5">
        <v>3</v>
      </c>
      <c r="E80" s="4">
        <v>4</v>
      </c>
    </row>
    <row r="81" spans="1:5" x14ac:dyDescent="0.25">
      <c r="A81">
        <v>104</v>
      </c>
      <c r="C81" s="3">
        <v>2</v>
      </c>
      <c r="D81" s="5">
        <v>3</v>
      </c>
      <c r="E81" s="4">
        <v>4</v>
      </c>
    </row>
    <row r="82" spans="1:5" x14ac:dyDescent="0.25">
      <c r="A82">
        <v>105</v>
      </c>
      <c r="C82" s="3">
        <v>2</v>
      </c>
      <c r="D82" s="5">
        <v>3</v>
      </c>
      <c r="E82" s="4">
        <v>4</v>
      </c>
    </row>
    <row r="83" spans="1:5" x14ac:dyDescent="0.25">
      <c r="A83">
        <v>106</v>
      </c>
      <c r="C83" s="3">
        <v>2</v>
      </c>
      <c r="D83" s="5">
        <v>3</v>
      </c>
      <c r="E83" s="4">
        <v>4</v>
      </c>
    </row>
    <row r="84" spans="1:5" x14ac:dyDescent="0.25">
      <c r="A84">
        <v>107</v>
      </c>
      <c r="B84" s="2">
        <v>1</v>
      </c>
      <c r="C84" s="3">
        <v>2</v>
      </c>
      <c r="D84" s="5">
        <v>3</v>
      </c>
      <c r="E84" s="4">
        <v>4</v>
      </c>
    </row>
    <row r="85" spans="1:5" x14ac:dyDescent="0.25">
      <c r="A85">
        <v>108</v>
      </c>
      <c r="B85" s="2">
        <v>1</v>
      </c>
      <c r="C85" s="3">
        <v>2</v>
      </c>
      <c r="D85" s="5">
        <v>3</v>
      </c>
      <c r="E85" s="4">
        <v>4</v>
      </c>
    </row>
    <row r="86" spans="1:5" x14ac:dyDescent="0.25">
      <c r="A86">
        <v>109</v>
      </c>
      <c r="B86" s="2">
        <v>1</v>
      </c>
      <c r="C86" s="3">
        <v>2</v>
      </c>
      <c r="D86" s="5">
        <v>3</v>
      </c>
      <c r="E86" s="4">
        <v>4</v>
      </c>
    </row>
    <row r="87" spans="1:5" x14ac:dyDescent="0.25">
      <c r="A87">
        <v>110</v>
      </c>
      <c r="B87" s="2">
        <v>1</v>
      </c>
      <c r="C87" s="3">
        <v>2</v>
      </c>
      <c r="D87" s="5">
        <v>3</v>
      </c>
      <c r="E87" s="4">
        <v>4</v>
      </c>
    </row>
    <row r="88" spans="1:5" x14ac:dyDescent="0.25">
      <c r="A88">
        <v>111</v>
      </c>
      <c r="B88" s="2">
        <v>1</v>
      </c>
      <c r="C88" s="3">
        <v>2</v>
      </c>
      <c r="E88" s="4">
        <v>4</v>
      </c>
    </row>
    <row r="89" spans="1:5" x14ac:dyDescent="0.25">
      <c r="A89">
        <v>112</v>
      </c>
      <c r="B89" s="2">
        <v>1</v>
      </c>
      <c r="C89" s="3">
        <v>2</v>
      </c>
      <c r="E89" s="4">
        <v>4</v>
      </c>
    </row>
    <row r="90" spans="1:5" x14ac:dyDescent="0.25">
      <c r="A90">
        <v>113</v>
      </c>
      <c r="B90" s="2">
        <v>1</v>
      </c>
      <c r="C90" s="3">
        <v>2</v>
      </c>
      <c r="E90" s="4">
        <v>4</v>
      </c>
    </row>
    <row r="91" spans="1:5" x14ac:dyDescent="0.25">
      <c r="A91">
        <v>114</v>
      </c>
      <c r="B91" s="2">
        <v>1</v>
      </c>
      <c r="E91" s="4">
        <v>4</v>
      </c>
    </row>
    <row r="92" spans="1:5" x14ac:dyDescent="0.25">
      <c r="A92">
        <v>115</v>
      </c>
      <c r="B92" s="2">
        <v>1</v>
      </c>
      <c r="E92" s="4">
        <v>4</v>
      </c>
    </row>
    <row r="93" spans="1:5" x14ac:dyDescent="0.25">
      <c r="A93">
        <v>116</v>
      </c>
      <c r="B93" s="2">
        <v>1</v>
      </c>
      <c r="E93" s="4">
        <v>4</v>
      </c>
    </row>
    <row r="94" spans="1:5" x14ac:dyDescent="0.25">
      <c r="A94">
        <v>117</v>
      </c>
      <c r="B94" s="2">
        <v>1</v>
      </c>
      <c r="E94" s="4">
        <v>4</v>
      </c>
    </row>
    <row r="95" spans="1:5" x14ac:dyDescent="0.25">
      <c r="A95">
        <v>118</v>
      </c>
      <c r="B95" s="2">
        <v>1</v>
      </c>
      <c r="E95" s="4">
        <v>4</v>
      </c>
    </row>
    <row r="96" spans="1:5" x14ac:dyDescent="0.25">
      <c r="A96">
        <v>119</v>
      </c>
      <c r="B96" s="2">
        <v>1</v>
      </c>
      <c r="E96" s="4">
        <v>4</v>
      </c>
    </row>
    <row r="97" spans="1:5" x14ac:dyDescent="0.25">
      <c r="A97">
        <v>120</v>
      </c>
      <c r="B97" s="2">
        <v>1</v>
      </c>
      <c r="E97" s="4">
        <v>4</v>
      </c>
    </row>
    <row r="98" spans="1:5" x14ac:dyDescent="0.25">
      <c r="A98">
        <v>121</v>
      </c>
      <c r="B98" s="2">
        <v>1</v>
      </c>
      <c r="E98" s="4">
        <v>4</v>
      </c>
    </row>
    <row r="99" spans="1:5" x14ac:dyDescent="0.25">
      <c r="A99">
        <v>122</v>
      </c>
      <c r="B99" s="2">
        <v>1</v>
      </c>
      <c r="E99" s="4">
        <v>4</v>
      </c>
    </row>
    <row r="100" spans="1:5" x14ac:dyDescent="0.25">
      <c r="A100">
        <v>123</v>
      </c>
      <c r="B100" s="2">
        <v>1</v>
      </c>
      <c r="D100" s="5">
        <v>3</v>
      </c>
      <c r="E100" s="4">
        <v>4</v>
      </c>
    </row>
    <row r="101" spans="1:5" x14ac:dyDescent="0.25">
      <c r="A101">
        <v>124</v>
      </c>
      <c r="B101" s="2">
        <v>1</v>
      </c>
      <c r="D101" s="5">
        <v>3</v>
      </c>
      <c r="E101" s="4">
        <v>4</v>
      </c>
    </row>
    <row r="102" spans="1:5" x14ac:dyDescent="0.25">
      <c r="A102">
        <v>125</v>
      </c>
      <c r="B102" s="2">
        <v>1</v>
      </c>
      <c r="C102" s="3">
        <v>2</v>
      </c>
      <c r="D102" s="5">
        <v>3</v>
      </c>
      <c r="E102" s="4">
        <v>4</v>
      </c>
    </row>
    <row r="103" spans="1:5" x14ac:dyDescent="0.25">
      <c r="A103">
        <v>126</v>
      </c>
      <c r="B103" s="2">
        <v>1</v>
      </c>
      <c r="C103" s="3">
        <v>2</v>
      </c>
      <c r="D103" s="5">
        <v>3</v>
      </c>
      <c r="E103" s="4">
        <v>4</v>
      </c>
    </row>
    <row r="104" spans="1:5" x14ac:dyDescent="0.25">
      <c r="A104">
        <v>127</v>
      </c>
      <c r="B104" s="2">
        <v>1</v>
      </c>
      <c r="C104" s="3">
        <v>2</v>
      </c>
      <c r="D104" s="5">
        <v>3</v>
      </c>
    </row>
    <row r="105" spans="1:5" x14ac:dyDescent="0.25">
      <c r="A105">
        <v>128</v>
      </c>
      <c r="B105" s="2">
        <v>1</v>
      </c>
      <c r="C105" s="3">
        <v>2</v>
      </c>
      <c r="D105" s="5">
        <v>3</v>
      </c>
    </row>
    <row r="106" spans="1:5" x14ac:dyDescent="0.25">
      <c r="A106">
        <v>129</v>
      </c>
      <c r="B106" s="2">
        <v>1</v>
      </c>
      <c r="C106" s="3">
        <v>2</v>
      </c>
      <c r="D106" s="5">
        <v>3</v>
      </c>
    </row>
    <row r="107" spans="1:5" x14ac:dyDescent="0.25">
      <c r="A107">
        <v>130</v>
      </c>
      <c r="C107" s="3">
        <v>2</v>
      </c>
      <c r="D107" s="5">
        <v>3</v>
      </c>
    </row>
    <row r="108" spans="1:5" x14ac:dyDescent="0.25">
      <c r="A108">
        <v>131</v>
      </c>
      <c r="C108" s="3">
        <v>2</v>
      </c>
      <c r="D108" s="5">
        <v>3</v>
      </c>
    </row>
    <row r="109" spans="1:5" x14ac:dyDescent="0.25">
      <c r="A109">
        <v>132</v>
      </c>
      <c r="C109" s="3">
        <v>2</v>
      </c>
      <c r="D109" s="5">
        <v>3</v>
      </c>
    </row>
    <row r="110" spans="1:5" x14ac:dyDescent="0.25">
      <c r="A110">
        <v>133</v>
      </c>
      <c r="C110" s="3">
        <v>2</v>
      </c>
      <c r="D110" s="5">
        <v>3</v>
      </c>
    </row>
    <row r="111" spans="1:5" x14ac:dyDescent="0.25">
      <c r="A111">
        <v>134</v>
      </c>
      <c r="C111" s="3">
        <v>2</v>
      </c>
      <c r="D111" s="5">
        <v>3</v>
      </c>
    </row>
    <row r="112" spans="1:5" x14ac:dyDescent="0.25">
      <c r="A112">
        <v>135</v>
      </c>
      <c r="C112" s="3">
        <v>2</v>
      </c>
      <c r="D112" s="5">
        <v>3</v>
      </c>
    </row>
    <row r="113" spans="1:8" x14ac:dyDescent="0.25">
      <c r="A113">
        <v>136</v>
      </c>
      <c r="C113" s="3">
        <v>2</v>
      </c>
      <c r="D113" s="5">
        <v>3</v>
      </c>
    </row>
    <row r="114" spans="1:8" x14ac:dyDescent="0.25">
      <c r="A114">
        <v>137</v>
      </c>
      <c r="C114" s="3">
        <v>2</v>
      </c>
      <c r="D114" s="5">
        <v>3</v>
      </c>
    </row>
    <row r="115" spans="1:8" x14ac:dyDescent="0.25">
      <c r="A115">
        <v>138</v>
      </c>
      <c r="C115" s="3">
        <v>2</v>
      </c>
      <c r="D115" s="5">
        <v>3</v>
      </c>
    </row>
    <row r="116" spans="1:8" x14ac:dyDescent="0.25">
      <c r="A116">
        <v>139</v>
      </c>
      <c r="C116" s="3">
        <v>2</v>
      </c>
      <c r="D116" s="5">
        <v>3</v>
      </c>
    </row>
    <row r="117" spans="1:8" x14ac:dyDescent="0.25">
      <c r="A117">
        <v>140</v>
      </c>
      <c r="C117" s="3">
        <v>2</v>
      </c>
      <c r="D117" s="5">
        <v>3</v>
      </c>
    </row>
    <row r="118" spans="1:8" x14ac:dyDescent="0.25">
      <c r="A118">
        <v>141</v>
      </c>
      <c r="C118" s="3">
        <v>2</v>
      </c>
      <c r="D118" s="5">
        <v>3</v>
      </c>
    </row>
    <row r="119" spans="1:8" x14ac:dyDescent="0.25">
      <c r="A119">
        <v>142</v>
      </c>
      <c r="B119" s="2">
        <v>1</v>
      </c>
      <c r="C119" s="3">
        <v>2</v>
      </c>
      <c r="D119" s="5">
        <v>3</v>
      </c>
    </row>
    <row r="120" spans="1:8" x14ac:dyDescent="0.25">
      <c r="A120">
        <v>143</v>
      </c>
      <c r="B120" s="2">
        <v>1</v>
      </c>
      <c r="C120" s="3">
        <v>2</v>
      </c>
      <c r="D120" s="5">
        <v>3</v>
      </c>
    </row>
    <row r="121" spans="1:8" x14ac:dyDescent="0.25">
      <c r="A121">
        <v>144</v>
      </c>
      <c r="B121" s="2">
        <v>1</v>
      </c>
      <c r="C121" s="3">
        <v>2</v>
      </c>
      <c r="D121" s="5">
        <v>3</v>
      </c>
      <c r="E121" s="6"/>
      <c r="H121" s="4" t="s">
        <v>233</v>
      </c>
    </row>
    <row r="122" spans="1:8" x14ac:dyDescent="0.25">
      <c r="A122">
        <v>145</v>
      </c>
      <c r="B122" s="2">
        <v>1</v>
      </c>
      <c r="C122" s="3">
        <v>2</v>
      </c>
      <c r="D122" s="5">
        <v>3</v>
      </c>
      <c r="E122" s="6"/>
      <c r="H122" s="4" t="s">
        <v>233</v>
      </c>
    </row>
    <row r="123" spans="1:8" x14ac:dyDescent="0.25">
      <c r="A123">
        <v>146</v>
      </c>
      <c r="B123" s="2">
        <v>1</v>
      </c>
      <c r="C123" s="3">
        <v>2</v>
      </c>
      <c r="D123" s="5">
        <v>3</v>
      </c>
      <c r="E123" s="6"/>
      <c r="H123" s="4" t="s">
        <v>233</v>
      </c>
    </row>
    <row r="124" spans="1:8" x14ac:dyDescent="0.25">
      <c r="A124">
        <v>147</v>
      </c>
      <c r="B124" s="2">
        <v>1</v>
      </c>
      <c r="C124" s="3">
        <v>2</v>
      </c>
      <c r="D124" s="5">
        <v>3</v>
      </c>
      <c r="E124" s="6"/>
      <c r="H124" s="4" t="s">
        <v>233</v>
      </c>
    </row>
    <row r="125" spans="1:8" x14ac:dyDescent="0.25">
      <c r="A125">
        <v>148</v>
      </c>
      <c r="B125" s="2">
        <v>1</v>
      </c>
      <c r="D125" s="5">
        <v>3</v>
      </c>
      <c r="E125" s="6"/>
      <c r="H125" s="4" t="s">
        <v>233</v>
      </c>
    </row>
    <row r="126" spans="1:8" x14ac:dyDescent="0.25">
      <c r="A126">
        <v>149</v>
      </c>
      <c r="B126" s="2">
        <v>1</v>
      </c>
      <c r="E126" s="6"/>
      <c r="H126" s="4" t="s">
        <v>233</v>
      </c>
    </row>
    <row r="127" spans="1:8" x14ac:dyDescent="0.25">
      <c r="A127">
        <v>150</v>
      </c>
      <c r="B127" s="2">
        <v>1</v>
      </c>
      <c r="E127" s="6"/>
      <c r="H127" s="4" t="s">
        <v>233</v>
      </c>
    </row>
    <row r="128" spans="1:8" x14ac:dyDescent="0.25">
      <c r="A128">
        <v>151</v>
      </c>
      <c r="B128" s="2">
        <v>1</v>
      </c>
      <c r="E128" s="6"/>
      <c r="H128" s="4" t="s">
        <v>233</v>
      </c>
    </row>
    <row r="129" spans="1:8" x14ac:dyDescent="0.25">
      <c r="A129">
        <v>152</v>
      </c>
      <c r="B129" s="2">
        <v>1</v>
      </c>
      <c r="E129" s="6"/>
      <c r="H129" s="4" t="s">
        <v>233</v>
      </c>
    </row>
    <row r="130" spans="1:8" x14ac:dyDescent="0.25">
      <c r="A130">
        <v>153</v>
      </c>
      <c r="B130" s="2">
        <v>1</v>
      </c>
      <c r="E130" s="6"/>
      <c r="H130" s="4" t="s">
        <v>233</v>
      </c>
    </row>
    <row r="131" spans="1:8" x14ac:dyDescent="0.25">
      <c r="A131">
        <v>154</v>
      </c>
      <c r="B131" s="2">
        <v>1</v>
      </c>
      <c r="E131" s="6"/>
      <c r="H131" s="4" t="s">
        <v>233</v>
      </c>
    </row>
    <row r="132" spans="1:8" x14ac:dyDescent="0.25">
      <c r="A132">
        <v>155</v>
      </c>
      <c r="B132" s="2">
        <v>1</v>
      </c>
      <c r="E132" s="6"/>
      <c r="H132" s="4" t="s">
        <v>233</v>
      </c>
    </row>
    <row r="133" spans="1:8" x14ac:dyDescent="0.25">
      <c r="A133">
        <v>156</v>
      </c>
      <c r="B133" s="2">
        <v>1</v>
      </c>
      <c r="E133" s="6"/>
      <c r="H133" s="4" t="s">
        <v>233</v>
      </c>
    </row>
    <row r="134" spans="1:8" x14ac:dyDescent="0.25">
      <c r="A134">
        <v>157</v>
      </c>
      <c r="B134" s="2">
        <v>1</v>
      </c>
      <c r="C134" s="3">
        <v>2</v>
      </c>
      <c r="E134" s="6"/>
      <c r="H134" s="4" t="s">
        <v>233</v>
      </c>
    </row>
    <row r="135" spans="1:8" x14ac:dyDescent="0.25">
      <c r="A135">
        <v>158</v>
      </c>
      <c r="B135" s="2">
        <v>1</v>
      </c>
      <c r="C135" s="3">
        <v>2</v>
      </c>
      <c r="E135" s="6"/>
      <c r="H135" s="4" t="s">
        <v>233</v>
      </c>
    </row>
    <row r="136" spans="1:8" x14ac:dyDescent="0.25">
      <c r="A136">
        <v>159</v>
      </c>
      <c r="B136" s="2">
        <v>1</v>
      </c>
      <c r="C136" s="3">
        <v>2</v>
      </c>
      <c r="E136" s="6"/>
      <c r="H136" s="4" t="s">
        <v>233</v>
      </c>
    </row>
    <row r="137" spans="1:8" x14ac:dyDescent="0.25">
      <c r="A137">
        <v>160</v>
      </c>
      <c r="B137" s="2">
        <v>1</v>
      </c>
      <c r="C137" s="3">
        <v>2</v>
      </c>
      <c r="E137" s="6"/>
      <c r="H137" s="4" t="s">
        <v>233</v>
      </c>
    </row>
    <row r="138" spans="1:8" x14ac:dyDescent="0.25">
      <c r="A138">
        <v>161</v>
      </c>
      <c r="B138" s="2">
        <v>1</v>
      </c>
      <c r="C138" s="3">
        <v>2</v>
      </c>
      <c r="E138" s="6"/>
      <c r="H138" s="4" t="s">
        <v>233</v>
      </c>
    </row>
    <row r="139" spans="1:8" x14ac:dyDescent="0.25">
      <c r="A139">
        <v>162</v>
      </c>
      <c r="B139" s="2">
        <v>1</v>
      </c>
      <c r="C139" s="3">
        <v>2</v>
      </c>
      <c r="E139" s="6"/>
      <c r="H139" s="4" t="s">
        <v>233</v>
      </c>
    </row>
    <row r="140" spans="1:8" x14ac:dyDescent="0.25">
      <c r="A140">
        <v>163</v>
      </c>
      <c r="B140" s="2">
        <v>1</v>
      </c>
      <c r="C140" s="3">
        <v>2</v>
      </c>
      <c r="E140" s="6"/>
      <c r="H140" s="4" t="s">
        <v>233</v>
      </c>
    </row>
    <row r="141" spans="1:8" x14ac:dyDescent="0.25">
      <c r="A141">
        <v>164</v>
      </c>
      <c r="B141" s="2">
        <v>1</v>
      </c>
      <c r="C141" s="3">
        <v>2</v>
      </c>
      <c r="E141" s="6"/>
      <c r="H141" s="4" t="s">
        <v>233</v>
      </c>
    </row>
    <row r="142" spans="1:8" x14ac:dyDescent="0.25">
      <c r="A142">
        <v>165</v>
      </c>
      <c r="B142" s="2">
        <v>1</v>
      </c>
      <c r="C142" s="3">
        <v>2</v>
      </c>
      <c r="D142" s="6"/>
      <c r="E142" s="6"/>
      <c r="G142" s="5" t="s">
        <v>234</v>
      </c>
      <c r="H142" s="4" t="s">
        <v>233</v>
      </c>
    </row>
    <row r="143" spans="1:8" x14ac:dyDescent="0.25">
      <c r="A143">
        <v>166</v>
      </c>
      <c r="B143" s="2">
        <v>1</v>
      </c>
      <c r="C143" s="3">
        <v>2</v>
      </c>
      <c r="D143" s="6"/>
      <c r="E143" s="6"/>
      <c r="G143" s="5" t="s">
        <v>234</v>
      </c>
      <c r="H143" s="4" t="s">
        <v>233</v>
      </c>
    </row>
    <row r="144" spans="1:8" x14ac:dyDescent="0.25">
      <c r="A144">
        <v>167</v>
      </c>
      <c r="B144" s="2">
        <v>1</v>
      </c>
      <c r="C144" s="3">
        <v>2</v>
      </c>
      <c r="D144" s="6"/>
      <c r="E144" s="6"/>
      <c r="G144" s="5" t="s">
        <v>234</v>
      </c>
      <c r="H144" s="4" t="s">
        <v>233</v>
      </c>
    </row>
    <row r="145" spans="1:8" x14ac:dyDescent="0.25">
      <c r="A145">
        <v>168</v>
      </c>
      <c r="B145" s="2">
        <v>1</v>
      </c>
      <c r="C145" s="3">
        <v>2</v>
      </c>
      <c r="D145" s="6"/>
      <c r="E145" s="6"/>
      <c r="G145" s="5" t="s">
        <v>234</v>
      </c>
      <c r="H145" s="4" t="s">
        <v>233</v>
      </c>
    </row>
    <row r="146" spans="1:8" x14ac:dyDescent="0.25">
      <c r="A146">
        <v>169</v>
      </c>
      <c r="B146" s="2">
        <v>1</v>
      </c>
      <c r="C146" s="3">
        <v>2</v>
      </c>
      <c r="D146" s="6"/>
      <c r="E146" s="6"/>
      <c r="G146" s="5" t="s">
        <v>234</v>
      </c>
      <c r="H146" s="4" t="s">
        <v>233</v>
      </c>
    </row>
    <row r="147" spans="1:8" x14ac:dyDescent="0.25">
      <c r="A147">
        <v>170</v>
      </c>
      <c r="B147" s="2">
        <v>1</v>
      </c>
      <c r="C147" s="3">
        <v>2</v>
      </c>
      <c r="D147" s="6"/>
      <c r="E147" s="6"/>
      <c r="G147" s="5" t="s">
        <v>234</v>
      </c>
      <c r="H147" s="4" t="s">
        <v>233</v>
      </c>
    </row>
    <row r="148" spans="1:8" x14ac:dyDescent="0.25">
      <c r="A148">
        <v>171</v>
      </c>
      <c r="B148" s="2">
        <v>1</v>
      </c>
      <c r="C148" s="3">
        <v>2</v>
      </c>
      <c r="D148" s="6"/>
      <c r="E148" s="6"/>
      <c r="G148" s="5" t="s">
        <v>234</v>
      </c>
      <c r="H148" s="4" t="s">
        <v>233</v>
      </c>
    </row>
    <row r="149" spans="1:8" x14ac:dyDescent="0.25">
      <c r="A149">
        <v>172</v>
      </c>
      <c r="C149" s="3">
        <v>2</v>
      </c>
      <c r="D149" s="6"/>
      <c r="G149" s="5" t="s">
        <v>234</v>
      </c>
    </row>
    <row r="150" spans="1:8" x14ac:dyDescent="0.25">
      <c r="A150">
        <v>173</v>
      </c>
      <c r="C150" s="3">
        <v>2</v>
      </c>
      <c r="D150" s="6"/>
      <c r="G150" s="5" t="s">
        <v>234</v>
      </c>
    </row>
    <row r="151" spans="1:8" x14ac:dyDescent="0.25">
      <c r="A151">
        <v>174</v>
      </c>
      <c r="C151" s="3">
        <v>2</v>
      </c>
      <c r="D151" s="6"/>
      <c r="G151" s="5" t="s">
        <v>234</v>
      </c>
    </row>
    <row r="152" spans="1:8" x14ac:dyDescent="0.25">
      <c r="A152">
        <v>175</v>
      </c>
      <c r="C152" s="3">
        <v>2</v>
      </c>
      <c r="D152" s="6"/>
      <c r="G152" s="5" t="s">
        <v>234</v>
      </c>
    </row>
    <row r="153" spans="1:8" x14ac:dyDescent="0.25">
      <c r="A153">
        <v>176</v>
      </c>
      <c r="C153" s="3">
        <v>2</v>
      </c>
      <c r="D153" s="6"/>
      <c r="G153" s="5" t="s">
        <v>234</v>
      </c>
    </row>
    <row r="154" spans="1:8" x14ac:dyDescent="0.25">
      <c r="A154">
        <v>177</v>
      </c>
      <c r="C154" s="3">
        <v>2</v>
      </c>
      <c r="D154" s="6"/>
      <c r="G154" s="5" t="s">
        <v>234</v>
      </c>
    </row>
    <row r="155" spans="1:8" x14ac:dyDescent="0.25">
      <c r="A155">
        <v>178</v>
      </c>
      <c r="C155" s="3">
        <v>2</v>
      </c>
      <c r="D155" s="6"/>
      <c r="G155" s="5" t="s">
        <v>234</v>
      </c>
    </row>
    <row r="156" spans="1:8" x14ac:dyDescent="0.25">
      <c r="A156">
        <v>179</v>
      </c>
      <c r="C156" s="3">
        <v>2</v>
      </c>
      <c r="D156" s="6"/>
      <c r="G156" s="5" t="s">
        <v>234</v>
      </c>
    </row>
    <row r="157" spans="1:8" x14ac:dyDescent="0.25">
      <c r="A157">
        <v>180</v>
      </c>
      <c r="C157" s="3">
        <v>2</v>
      </c>
      <c r="D157" s="6"/>
      <c r="G157" s="5" t="s">
        <v>234</v>
      </c>
    </row>
    <row r="158" spans="1:8" x14ac:dyDescent="0.25">
      <c r="A158">
        <v>181</v>
      </c>
      <c r="B158" s="2">
        <v>1</v>
      </c>
      <c r="C158" s="3">
        <v>2</v>
      </c>
      <c r="D158" s="6"/>
      <c r="G158" s="5" t="s">
        <v>234</v>
      </c>
    </row>
    <row r="159" spans="1:8" x14ac:dyDescent="0.25">
      <c r="A159">
        <v>182</v>
      </c>
      <c r="B159" s="2">
        <v>1</v>
      </c>
      <c r="C159" s="3">
        <v>2</v>
      </c>
      <c r="D159" s="6"/>
      <c r="G159" s="5" t="s">
        <v>234</v>
      </c>
    </row>
    <row r="160" spans="1:8" x14ac:dyDescent="0.25">
      <c r="A160">
        <v>183</v>
      </c>
      <c r="B160" s="2">
        <v>1</v>
      </c>
      <c r="C160" s="3">
        <v>2</v>
      </c>
      <c r="D160" s="6"/>
      <c r="G160" s="5" t="s">
        <v>234</v>
      </c>
    </row>
    <row r="161" spans="1:7" x14ac:dyDescent="0.25">
      <c r="A161">
        <v>184</v>
      </c>
      <c r="B161" s="2">
        <v>1</v>
      </c>
      <c r="C161" s="3">
        <v>2</v>
      </c>
      <c r="D161" s="6"/>
      <c r="G161" s="5" t="s">
        <v>234</v>
      </c>
    </row>
    <row r="162" spans="1:7" x14ac:dyDescent="0.25">
      <c r="A162">
        <v>185</v>
      </c>
      <c r="B162" s="2">
        <v>1</v>
      </c>
      <c r="C162" s="3">
        <v>2</v>
      </c>
      <c r="D162" s="6"/>
      <c r="G162" s="5" t="s">
        <v>234</v>
      </c>
    </row>
    <row r="163" spans="1:7" x14ac:dyDescent="0.25">
      <c r="A163">
        <v>186</v>
      </c>
      <c r="B163" s="2">
        <v>1</v>
      </c>
      <c r="C163" s="3">
        <v>2</v>
      </c>
      <c r="D163" s="6"/>
      <c r="G163" s="5" t="s">
        <v>234</v>
      </c>
    </row>
    <row r="164" spans="1:7" x14ac:dyDescent="0.25">
      <c r="A164">
        <v>187</v>
      </c>
      <c r="B164" s="2">
        <v>1</v>
      </c>
      <c r="C164" s="3">
        <v>2</v>
      </c>
      <c r="D164" s="6"/>
      <c r="E164" s="4">
        <v>4</v>
      </c>
      <c r="G164" s="5" t="s">
        <v>234</v>
      </c>
    </row>
    <row r="165" spans="1:7" x14ac:dyDescent="0.25">
      <c r="A165">
        <v>188</v>
      </c>
      <c r="B165" s="2">
        <v>1</v>
      </c>
      <c r="C165" s="3">
        <v>2</v>
      </c>
      <c r="D165" s="6"/>
      <c r="E165" s="4">
        <v>4</v>
      </c>
      <c r="G165" s="5" t="s">
        <v>234</v>
      </c>
    </row>
    <row r="166" spans="1:7" x14ac:dyDescent="0.25">
      <c r="A166">
        <v>189</v>
      </c>
      <c r="B166" s="2">
        <v>1</v>
      </c>
      <c r="C166" s="3">
        <v>2</v>
      </c>
      <c r="D166" s="6"/>
      <c r="E166" s="4">
        <v>4</v>
      </c>
      <c r="G166" s="5" t="s">
        <v>234</v>
      </c>
    </row>
    <row r="167" spans="1:7" x14ac:dyDescent="0.25">
      <c r="A167">
        <v>190</v>
      </c>
      <c r="B167" s="2">
        <v>1</v>
      </c>
      <c r="C167" s="3">
        <v>2</v>
      </c>
      <c r="D167" s="6"/>
      <c r="E167" s="4">
        <v>4</v>
      </c>
      <c r="G167" s="5" t="s">
        <v>234</v>
      </c>
    </row>
    <row r="168" spans="1:7" x14ac:dyDescent="0.25">
      <c r="A168">
        <v>191</v>
      </c>
      <c r="B168" s="2">
        <v>1</v>
      </c>
      <c r="C168" s="3">
        <v>2</v>
      </c>
      <c r="D168" s="6"/>
      <c r="E168" s="4">
        <v>4</v>
      </c>
      <c r="G168" s="5" t="s">
        <v>234</v>
      </c>
    </row>
    <row r="169" spans="1:7" x14ac:dyDescent="0.25">
      <c r="A169">
        <v>192</v>
      </c>
      <c r="B169" s="2">
        <v>1</v>
      </c>
      <c r="C169" s="3">
        <v>2</v>
      </c>
      <c r="D169" s="6"/>
      <c r="E169" s="4">
        <v>4</v>
      </c>
      <c r="G169" s="5" t="s">
        <v>234</v>
      </c>
    </row>
    <row r="170" spans="1:7" x14ac:dyDescent="0.25">
      <c r="A170">
        <v>193</v>
      </c>
      <c r="B170" s="2">
        <v>1</v>
      </c>
      <c r="C170" s="3">
        <v>2</v>
      </c>
      <c r="D170" s="6"/>
      <c r="E170" s="4">
        <v>4</v>
      </c>
      <c r="G170" s="5" t="s">
        <v>234</v>
      </c>
    </row>
    <row r="171" spans="1:7" x14ac:dyDescent="0.25">
      <c r="A171">
        <v>194</v>
      </c>
      <c r="B171" s="2">
        <v>1</v>
      </c>
      <c r="D171" s="6"/>
      <c r="E171" s="4">
        <v>4</v>
      </c>
      <c r="G171" s="5" t="s">
        <v>234</v>
      </c>
    </row>
    <row r="172" spans="1:7" x14ac:dyDescent="0.25">
      <c r="A172">
        <v>195</v>
      </c>
      <c r="B172" s="2">
        <v>1</v>
      </c>
      <c r="D172" s="6"/>
      <c r="E172" s="4">
        <v>4</v>
      </c>
      <c r="G172" s="5" t="s">
        <v>234</v>
      </c>
    </row>
    <row r="173" spans="1:7" x14ac:dyDescent="0.25">
      <c r="A173">
        <v>196</v>
      </c>
      <c r="B173" s="2">
        <v>1</v>
      </c>
      <c r="D173" s="6"/>
      <c r="E173" s="4">
        <v>4</v>
      </c>
      <c r="G173" s="5" t="s">
        <v>234</v>
      </c>
    </row>
    <row r="174" spans="1:7" x14ac:dyDescent="0.25">
      <c r="A174">
        <v>197</v>
      </c>
      <c r="B174" s="2">
        <v>1</v>
      </c>
      <c r="D174" s="6"/>
      <c r="E174" s="4">
        <v>4</v>
      </c>
      <c r="G174" s="5" t="s">
        <v>234</v>
      </c>
    </row>
    <row r="175" spans="1:7" x14ac:dyDescent="0.25">
      <c r="A175">
        <v>198</v>
      </c>
      <c r="B175" s="2">
        <v>1</v>
      </c>
      <c r="D175" s="6"/>
      <c r="E175" s="4">
        <v>4</v>
      </c>
      <c r="G175" s="5" t="s">
        <v>234</v>
      </c>
    </row>
    <row r="176" spans="1:7" x14ac:dyDescent="0.25">
      <c r="A176">
        <v>199</v>
      </c>
      <c r="B176" s="2">
        <v>1</v>
      </c>
      <c r="D176" s="6"/>
      <c r="E176" s="4">
        <v>4</v>
      </c>
      <c r="G176" s="5" t="s">
        <v>234</v>
      </c>
    </row>
    <row r="177" spans="1:7" x14ac:dyDescent="0.25">
      <c r="A177">
        <v>200</v>
      </c>
      <c r="B177" s="2">
        <v>1</v>
      </c>
      <c r="D177" s="6"/>
      <c r="E177" s="4">
        <v>4</v>
      </c>
      <c r="G177" s="5" t="s">
        <v>234</v>
      </c>
    </row>
    <row r="178" spans="1:7" x14ac:dyDescent="0.25">
      <c r="A178">
        <v>201</v>
      </c>
      <c r="B178" s="2">
        <v>1</v>
      </c>
      <c r="E178" s="4">
        <v>4</v>
      </c>
    </row>
    <row r="179" spans="1:7" x14ac:dyDescent="0.25">
      <c r="A179">
        <v>202</v>
      </c>
      <c r="B179" s="2">
        <v>1</v>
      </c>
      <c r="E179" s="4">
        <v>4</v>
      </c>
    </row>
    <row r="180" spans="1:7" x14ac:dyDescent="0.25">
      <c r="A180">
        <v>203</v>
      </c>
      <c r="B180" s="2">
        <v>1</v>
      </c>
      <c r="E180" s="4">
        <v>4</v>
      </c>
    </row>
    <row r="181" spans="1:7" x14ac:dyDescent="0.25">
      <c r="A181">
        <v>204</v>
      </c>
      <c r="B181" s="2">
        <v>1</v>
      </c>
      <c r="E181" s="4">
        <v>4</v>
      </c>
    </row>
    <row r="182" spans="1:7" x14ac:dyDescent="0.25">
      <c r="A182">
        <v>205</v>
      </c>
      <c r="B182" s="2">
        <v>1</v>
      </c>
      <c r="E182" s="4">
        <v>4</v>
      </c>
    </row>
    <row r="183" spans="1:7" x14ac:dyDescent="0.25">
      <c r="A183">
        <v>206</v>
      </c>
      <c r="B183" s="2">
        <v>1</v>
      </c>
      <c r="E183" s="4">
        <v>4</v>
      </c>
    </row>
    <row r="184" spans="1:7" x14ac:dyDescent="0.25">
      <c r="A184">
        <v>207</v>
      </c>
      <c r="B184" s="2">
        <v>1</v>
      </c>
      <c r="C184" s="3">
        <v>2</v>
      </c>
      <c r="E184" s="4">
        <v>4</v>
      </c>
    </row>
    <row r="185" spans="1:7" x14ac:dyDescent="0.25">
      <c r="A185">
        <v>208</v>
      </c>
      <c r="B185" s="2">
        <v>1</v>
      </c>
      <c r="C185" s="3">
        <v>2</v>
      </c>
      <c r="E185" s="4">
        <v>4</v>
      </c>
    </row>
    <row r="186" spans="1:7" x14ac:dyDescent="0.25">
      <c r="A186">
        <v>209</v>
      </c>
      <c r="B186" s="2">
        <v>1</v>
      </c>
      <c r="C186" s="3">
        <v>2</v>
      </c>
      <c r="E186" s="4">
        <v>4</v>
      </c>
    </row>
    <row r="187" spans="1:7" x14ac:dyDescent="0.25">
      <c r="A187">
        <v>210</v>
      </c>
      <c r="B187" s="2">
        <v>1</v>
      </c>
      <c r="C187" s="3">
        <v>2</v>
      </c>
      <c r="E187" s="4">
        <v>4</v>
      </c>
    </row>
    <row r="188" spans="1:7" x14ac:dyDescent="0.25">
      <c r="A188">
        <v>211</v>
      </c>
      <c r="B188" s="2">
        <v>1</v>
      </c>
      <c r="C188" s="3">
        <v>2</v>
      </c>
      <c r="E188" s="4">
        <v>4</v>
      </c>
    </row>
    <row r="189" spans="1:7" x14ac:dyDescent="0.25">
      <c r="A189">
        <v>212</v>
      </c>
      <c r="B189" s="2">
        <v>1</v>
      </c>
      <c r="C189" s="3">
        <v>2</v>
      </c>
      <c r="E189" s="4">
        <v>4</v>
      </c>
    </row>
    <row r="190" spans="1:7" x14ac:dyDescent="0.25">
      <c r="A190">
        <v>213</v>
      </c>
      <c r="B190" s="2">
        <v>1</v>
      </c>
      <c r="C190" s="3">
        <v>2</v>
      </c>
      <c r="E190" s="4">
        <v>4</v>
      </c>
    </row>
    <row r="191" spans="1:7" x14ac:dyDescent="0.25">
      <c r="A191">
        <v>214</v>
      </c>
      <c r="B191" s="2">
        <v>1</v>
      </c>
      <c r="C191" s="3">
        <v>2</v>
      </c>
      <c r="D191" s="5">
        <v>3</v>
      </c>
      <c r="E191" s="4">
        <v>4</v>
      </c>
    </row>
    <row r="192" spans="1:7" x14ac:dyDescent="0.25">
      <c r="A192">
        <v>215</v>
      </c>
      <c r="C192" s="3">
        <v>2</v>
      </c>
      <c r="D192" s="5">
        <v>3</v>
      </c>
      <c r="E192" s="4">
        <v>4</v>
      </c>
    </row>
    <row r="193" spans="1:5" x14ac:dyDescent="0.25">
      <c r="A193">
        <v>216</v>
      </c>
      <c r="C193" s="3">
        <v>2</v>
      </c>
      <c r="D193" s="5">
        <v>3</v>
      </c>
      <c r="E193" s="4">
        <v>4</v>
      </c>
    </row>
    <row r="194" spans="1:5" x14ac:dyDescent="0.25">
      <c r="A194">
        <v>217</v>
      </c>
      <c r="C194" s="3">
        <v>2</v>
      </c>
      <c r="D194" s="5">
        <v>3</v>
      </c>
      <c r="E194" s="4">
        <v>4</v>
      </c>
    </row>
    <row r="195" spans="1:5" x14ac:dyDescent="0.25">
      <c r="A195">
        <v>218</v>
      </c>
      <c r="C195" s="3">
        <v>2</v>
      </c>
      <c r="D195" s="5">
        <v>3</v>
      </c>
      <c r="E195" s="4">
        <v>4</v>
      </c>
    </row>
    <row r="196" spans="1:5" x14ac:dyDescent="0.25">
      <c r="A196">
        <v>219</v>
      </c>
      <c r="C196" s="3">
        <v>2</v>
      </c>
      <c r="D196" s="5">
        <v>3</v>
      </c>
      <c r="E196" s="4">
        <v>4</v>
      </c>
    </row>
    <row r="197" spans="1:5" x14ac:dyDescent="0.25">
      <c r="A197">
        <v>220</v>
      </c>
      <c r="C197" s="3">
        <v>2</v>
      </c>
      <c r="D197" s="5">
        <v>3</v>
      </c>
      <c r="E197" s="4">
        <v>4</v>
      </c>
    </row>
    <row r="198" spans="1:5" x14ac:dyDescent="0.25">
      <c r="A198">
        <v>221</v>
      </c>
      <c r="C198" s="3">
        <v>2</v>
      </c>
      <c r="D198" s="5">
        <v>3</v>
      </c>
      <c r="E198" s="4">
        <v>4</v>
      </c>
    </row>
    <row r="199" spans="1:5" x14ac:dyDescent="0.25">
      <c r="A199">
        <v>222</v>
      </c>
      <c r="C199" s="3">
        <v>2</v>
      </c>
      <c r="D199" s="5">
        <v>3</v>
      </c>
      <c r="E199" s="4">
        <v>4</v>
      </c>
    </row>
    <row r="200" spans="1:5" x14ac:dyDescent="0.25">
      <c r="A200">
        <v>223</v>
      </c>
      <c r="C200" s="3">
        <v>2</v>
      </c>
      <c r="D200" s="5">
        <v>3</v>
      </c>
      <c r="E200" s="4">
        <v>4</v>
      </c>
    </row>
    <row r="201" spans="1:5" x14ac:dyDescent="0.25">
      <c r="A201">
        <v>224</v>
      </c>
      <c r="C201" s="3">
        <v>2</v>
      </c>
      <c r="D201" s="5">
        <v>3</v>
      </c>
      <c r="E201" s="4">
        <v>4</v>
      </c>
    </row>
    <row r="202" spans="1:5" x14ac:dyDescent="0.25">
      <c r="A202">
        <v>225</v>
      </c>
      <c r="C202" s="3">
        <v>2</v>
      </c>
      <c r="D202" s="5">
        <v>3</v>
      </c>
      <c r="E202" s="4">
        <v>4</v>
      </c>
    </row>
    <row r="203" spans="1:5" x14ac:dyDescent="0.25">
      <c r="A203">
        <v>226</v>
      </c>
      <c r="C203" s="3">
        <v>2</v>
      </c>
      <c r="D203" s="5">
        <v>3</v>
      </c>
      <c r="E203" s="4">
        <v>4</v>
      </c>
    </row>
    <row r="204" spans="1:5" x14ac:dyDescent="0.25">
      <c r="A204">
        <v>227</v>
      </c>
      <c r="C204" s="3">
        <v>2</v>
      </c>
      <c r="D204" s="5">
        <v>3</v>
      </c>
      <c r="E204" s="4">
        <v>4</v>
      </c>
    </row>
    <row r="205" spans="1:5" x14ac:dyDescent="0.25">
      <c r="A205">
        <v>228</v>
      </c>
      <c r="C205" s="3">
        <v>2</v>
      </c>
      <c r="D205" s="5">
        <v>3</v>
      </c>
    </row>
    <row r="206" spans="1:5" x14ac:dyDescent="0.25">
      <c r="A206">
        <v>229</v>
      </c>
      <c r="B206" s="2">
        <v>1</v>
      </c>
      <c r="C206" s="3">
        <v>2</v>
      </c>
      <c r="D206" s="5">
        <v>3</v>
      </c>
    </row>
    <row r="207" spans="1:5" x14ac:dyDescent="0.25">
      <c r="A207">
        <v>230</v>
      </c>
      <c r="B207" s="2">
        <v>1</v>
      </c>
      <c r="C207" s="3">
        <v>2</v>
      </c>
      <c r="D207" s="5">
        <v>3</v>
      </c>
    </row>
    <row r="208" spans="1:5" x14ac:dyDescent="0.25">
      <c r="A208">
        <v>231</v>
      </c>
      <c r="B208" s="2">
        <v>1</v>
      </c>
      <c r="C208" s="3">
        <v>2</v>
      </c>
      <c r="D208" s="5">
        <v>3</v>
      </c>
    </row>
    <row r="209" spans="1:5" x14ac:dyDescent="0.25">
      <c r="A209">
        <v>232</v>
      </c>
      <c r="B209" s="2">
        <v>1</v>
      </c>
      <c r="C209" s="3">
        <v>2</v>
      </c>
      <c r="D209" s="5">
        <v>3</v>
      </c>
    </row>
    <row r="210" spans="1:5" x14ac:dyDescent="0.25">
      <c r="A210">
        <v>233</v>
      </c>
      <c r="B210" s="2">
        <v>1</v>
      </c>
      <c r="C210" s="3">
        <v>2</v>
      </c>
      <c r="D210" s="5">
        <v>3</v>
      </c>
    </row>
    <row r="211" spans="1:5" x14ac:dyDescent="0.25">
      <c r="A211">
        <v>234</v>
      </c>
      <c r="B211" s="2">
        <v>1</v>
      </c>
      <c r="C211" s="3">
        <v>2</v>
      </c>
      <c r="D211" s="5">
        <v>3</v>
      </c>
    </row>
    <row r="212" spans="1:5" x14ac:dyDescent="0.25">
      <c r="A212">
        <v>235</v>
      </c>
      <c r="B212" s="2">
        <v>1</v>
      </c>
      <c r="D212" s="5">
        <v>3</v>
      </c>
    </row>
    <row r="213" spans="1:5" x14ac:dyDescent="0.25">
      <c r="A213">
        <v>236</v>
      </c>
      <c r="B213" s="2">
        <v>1</v>
      </c>
      <c r="D213" s="5">
        <v>3</v>
      </c>
    </row>
    <row r="214" spans="1:5" x14ac:dyDescent="0.25">
      <c r="A214">
        <v>237</v>
      </c>
      <c r="B214" s="2">
        <v>1</v>
      </c>
      <c r="D214" s="5">
        <v>3</v>
      </c>
    </row>
    <row r="215" spans="1:5" x14ac:dyDescent="0.25">
      <c r="A215">
        <v>238</v>
      </c>
      <c r="B215" s="2">
        <v>1</v>
      </c>
      <c r="D215" s="5">
        <v>3</v>
      </c>
      <c r="E215" s="4">
        <v>4</v>
      </c>
    </row>
    <row r="216" spans="1:5" x14ac:dyDescent="0.25">
      <c r="A216">
        <v>239</v>
      </c>
      <c r="B216" s="2">
        <v>1</v>
      </c>
      <c r="D216" s="5">
        <v>3</v>
      </c>
      <c r="E216" s="4">
        <v>4</v>
      </c>
    </row>
    <row r="217" spans="1:5" x14ac:dyDescent="0.25">
      <c r="A217">
        <v>240</v>
      </c>
      <c r="B217" s="2">
        <v>1</v>
      </c>
      <c r="D217" s="5">
        <v>3</v>
      </c>
      <c r="E217" s="4">
        <v>4</v>
      </c>
    </row>
    <row r="218" spans="1:5" x14ac:dyDescent="0.25">
      <c r="A218">
        <v>241</v>
      </c>
      <c r="B218" s="2">
        <v>1</v>
      </c>
      <c r="D218" s="5">
        <v>3</v>
      </c>
      <c r="E218" s="4">
        <v>4</v>
      </c>
    </row>
    <row r="219" spans="1:5" x14ac:dyDescent="0.25">
      <c r="A219">
        <v>242</v>
      </c>
      <c r="B219" s="2">
        <v>1</v>
      </c>
      <c r="D219" s="5">
        <v>3</v>
      </c>
      <c r="E219" s="4">
        <v>4</v>
      </c>
    </row>
    <row r="220" spans="1:5" x14ac:dyDescent="0.25">
      <c r="A220">
        <v>243</v>
      </c>
      <c r="B220" s="2">
        <v>1</v>
      </c>
      <c r="D220" s="5">
        <v>3</v>
      </c>
      <c r="E220" s="4">
        <v>4</v>
      </c>
    </row>
    <row r="221" spans="1:5" x14ac:dyDescent="0.25">
      <c r="A221">
        <v>244</v>
      </c>
      <c r="B221" s="2">
        <v>1</v>
      </c>
      <c r="D221" s="5">
        <v>3</v>
      </c>
      <c r="E221" s="4">
        <v>4</v>
      </c>
    </row>
    <row r="222" spans="1:5" x14ac:dyDescent="0.25">
      <c r="A222">
        <v>245</v>
      </c>
      <c r="B222" s="2">
        <v>1</v>
      </c>
      <c r="D222" s="5">
        <v>3</v>
      </c>
      <c r="E222" s="4">
        <v>4</v>
      </c>
    </row>
    <row r="223" spans="1:5" x14ac:dyDescent="0.25">
      <c r="A223">
        <v>246</v>
      </c>
      <c r="B223" s="2">
        <v>1</v>
      </c>
      <c r="C223" s="3">
        <v>2</v>
      </c>
      <c r="D223" s="5">
        <v>3</v>
      </c>
      <c r="E223" s="4">
        <v>4</v>
      </c>
    </row>
    <row r="224" spans="1:5" x14ac:dyDescent="0.25">
      <c r="A224">
        <v>247</v>
      </c>
      <c r="B224" s="2">
        <v>1</v>
      </c>
      <c r="C224" s="3">
        <v>2</v>
      </c>
      <c r="E224" s="4">
        <v>4</v>
      </c>
    </row>
    <row r="225" spans="1:7" x14ac:dyDescent="0.25">
      <c r="A225">
        <v>248</v>
      </c>
      <c r="B225" s="2">
        <v>1</v>
      </c>
      <c r="C225" s="3">
        <v>2</v>
      </c>
      <c r="E225" s="4">
        <v>4</v>
      </c>
    </row>
    <row r="226" spans="1:7" x14ac:dyDescent="0.25">
      <c r="A226">
        <v>249</v>
      </c>
      <c r="B226" s="2">
        <v>1</v>
      </c>
      <c r="C226" s="3">
        <v>2</v>
      </c>
      <c r="E226" s="4">
        <v>4</v>
      </c>
    </row>
    <row r="227" spans="1:7" x14ac:dyDescent="0.25">
      <c r="A227">
        <v>250</v>
      </c>
      <c r="B227" s="2">
        <v>1</v>
      </c>
      <c r="C227" s="3">
        <v>2</v>
      </c>
      <c r="E227" s="4">
        <v>4</v>
      </c>
    </row>
    <row r="228" spans="1:7" x14ac:dyDescent="0.25">
      <c r="A228">
        <v>251</v>
      </c>
      <c r="B228" s="2">
        <v>1</v>
      </c>
      <c r="C228" s="3">
        <v>2</v>
      </c>
      <c r="E228" s="4">
        <v>4</v>
      </c>
    </row>
    <row r="229" spans="1:7" x14ac:dyDescent="0.25">
      <c r="A229">
        <v>252</v>
      </c>
      <c r="B229" s="2">
        <v>1</v>
      </c>
      <c r="C229" s="3">
        <v>2</v>
      </c>
      <c r="E229" s="4">
        <v>4</v>
      </c>
    </row>
    <row r="230" spans="1:7" x14ac:dyDescent="0.25">
      <c r="A230">
        <v>253</v>
      </c>
      <c r="C230" s="3">
        <v>2</v>
      </c>
      <c r="E230" s="4">
        <v>4</v>
      </c>
    </row>
    <row r="231" spans="1:7" x14ac:dyDescent="0.25">
      <c r="A231">
        <v>254</v>
      </c>
      <c r="C231" s="3">
        <v>2</v>
      </c>
      <c r="E231" s="4">
        <v>4</v>
      </c>
    </row>
    <row r="232" spans="1:7" x14ac:dyDescent="0.25">
      <c r="A232">
        <v>255</v>
      </c>
      <c r="C232" s="3">
        <v>2</v>
      </c>
      <c r="E232" s="4">
        <v>4</v>
      </c>
    </row>
    <row r="233" spans="1:7" x14ac:dyDescent="0.25">
      <c r="A233">
        <v>256</v>
      </c>
      <c r="C233" s="3">
        <v>2</v>
      </c>
      <c r="E233" s="4">
        <v>4</v>
      </c>
    </row>
    <row r="234" spans="1:7" x14ac:dyDescent="0.25">
      <c r="A234">
        <v>257</v>
      </c>
      <c r="C234" s="3">
        <v>2</v>
      </c>
      <c r="E234" s="4">
        <v>4</v>
      </c>
    </row>
    <row r="235" spans="1:7" x14ac:dyDescent="0.25">
      <c r="A235">
        <v>258</v>
      </c>
      <c r="C235" s="3">
        <v>2</v>
      </c>
      <c r="E235" s="4">
        <v>4</v>
      </c>
    </row>
    <row r="236" spans="1:7" x14ac:dyDescent="0.25">
      <c r="A236">
        <v>259</v>
      </c>
      <c r="C236" s="3">
        <v>2</v>
      </c>
      <c r="E236" s="4">
        <v>4</v>
      </c>
    </row>
    <row r="237" spans="1:7" x14ac:dyDescent="0.25">
      <c r="A237">
        <v>260</v>
      </c>
      <c r="C237" s="3">
        <v>2</v>
      </c>
      <c r="E237" s="4">
        <v>4</v>
      </c>
    </row>
    <row r="238" spans="1:7" x14ac:dyDescent="0.25">
      <c r="A238">
        <v>261</v>
      </c>
      <c r="C238" s="3">
        <v>2</v>
      </c>
      <c r="D238" s="6"/>
      <c r="E238" s="4">
        <v>4</v>
      </c>
      <c r="G238" s="5" t="s">
        <v>234</v>
      </c>
    </row>
    <row r="239" spans="1:7" x14ac:dyDescent="0.25">
      <c r="A239">
        <v>262</v>
      </c>
      <c r="C239" s="3">
        <v>2</v>
      </c>
      <c r="D239" s="6"/>
      <c r="E239" s="4">
        <v>4</v>
      </c>
      <c r="G239" s="5" t="s">
        <v>234</v>
      </c>
    </row>
    <row r="240" spans="1:7" x14ac:dyDescent="0.25">
      <c r="A240">
        <v>263</v>
      </c>
      <c r="C240" s="3">
        <v>2</v>
      </c>
      <c r="D240" s="6"/>
      <c r="E240" s="4">
        <v>4</v>
      </c>
      <c r="G240" s="5" t="s">
        <v>234</v>
      </c>
    </row>
    <row r="241" spans="1:7" x14ac:dyDescent="0.25">
      <c r="A241">
        <v>264</v>
      </c>
      <c r="B241" s="2">
        <v>1</v>
      </c>
      <c r="C241" s="3">
        <v>2</v>
      </c>
      <c r="D241" s="6"/>
      <c r="E241" s="4">
        <v>4</v>
      </c>
      <c r="G241" s="5" t="s">
        <v>234</v>
      </c>
    </row>
    <row r="242" spans="1:7" x14ac:dyDescent="0.25">
      <c r="A242">
        <v>265</v>
      </c>
      <c r="B242" s="2">
        <v>1</v>
      </c>
      <c r="C242" s="3">
        <v>2</v>
      </c>
      <c r="D242" s="6"/>
      <c r="E242" s="4">
        <v>4</v>
      </c>
      <c r="G242" s="5" t="s">
        <v>234</v>
      </c>
    </row>
    <row r="243" spans="1:7" x14ac:dyDescent="0.25">
      <c r="A243">
        <v>266</v>
      </c>
      <c r="B243" s="2">
        <v>1</v>
      </c>
      <c r="C243" s="3">
        <v>2</v>
      </c>
      <c r="D243" s="6"/>
      <c r="G243" s="5" t="s">
        <v>234</v>
      </c>
    </row>
    <row r="244" spans="1:7" x14ac:dyDescent="0.25">
      <c r="A244">
        <v>267</v>
      </c>
      <c r="B244" s="2">
        <v>1</v>
      </c>
      <c r="C244" s="3">
        <v>2</v>
      </c>
      <c r="D244" s="6"/>
      <c r="G244" s="5" t="s">
        <v>234</v>
      </c>
    </row>
    <row r="245" spans="1:7" x14ac:dyDescent="0.25">
      <c r="A245">
        <v>268</v>
      </c>
      <c r="B245" s="2">
        <v>1</v>
      </c>
      <c r="C245" s="3">
        <v>2</v>
      </c>
      <c r="D245" s="6"/>
      <c r="G245" s="5" t="s">
        <v>234</v>
      </c>
    </row>
    <row r="246" spans="1:7" x14ac:dyDescent="0.25">
      <c r="A246">
        <v>269</v>
      </c>
      <c r="B246" s="2">
        <v>1</v>
      </c>
      <c r="D246" s="6"/>
      <c r="G246" s="5" t="s">
        <v>234</v>
      </c>
    </row>
    <row r="247" spans="1:7" x14ac:dyDescent="0.25">
      <c r="A247">
        <v>270</v>
      </c>
      <c r="B247" s="2">
        <v>1</v>
      </c>
      <c r="D247" s="6"/>
      <c r="G247" s="5" t="s">
        <v>234</v>
      </c>
    </row>
    <row r="248" spans="1:7" x14ac:dyDescent="0.25">
      <c r="A248">
        <v>271</v>
      </c>
      <c r="B248" s="2">
        <v>1</v>
      </c>
      <c r="D248" s="6"/>
      <c r="G248" s="5" t="s">
        <v>234</v>
      </c>
    </row>
    <row r="249" spans="1:7" x14ac:dyDescent="0.25">
      <c r="A249">
        <v>272</v>
      </c>
      <c r="B249" s="2">
        <v>1</v>
      </c>
      <c r="D249" s="6"/>
      <c r="G249" s="5" t="s">
        <v>234</v>
      </c>
    </row>
    <row r="250" spans="1:7" x14ac:dyDescent="0.25">
      <c r="A250">
        <v>273</v>
      </c>
      <c r="B250" s="2">
        <v>1</v>
      </c>
      <c r="D250" s="6"/>
      <c r="G250" s="5" t="s">
        <v>234</v>
      </c>
    </row>
    <row r="251" spans="1:7" x14ac:dyDescent="0.25">
      <c r="A251">
        <v>274</v>
      </c>
      <c r="B251" s="2">
        <v>1</v>
      </c>
      <c r="D251" s="6"/>
      <c r="G251" s="5" t="s">
        <v>234</v>
      </c>
    </row>
    <row r="252" spans="1:7" x14ac:dyDescent="0.25">
      <c r="A252">
        <v>275</v>
      </c>
      <c r="B252" s="2">
        <v>1</v>
      </c>
      <c r="D252" s="6"/>
      <c r="G252" s="5" t="s">
        <v>234</v>
      </c>
    </row>
    <row r="253" spans="1:7" x14ac:dyDescent="0.25">
      <c r="A253">
        <v>276</v>
      </c>
      <c r="B253" s="2">
        <v>1</v>
      </c>
      <c r="D253" s="6"/>
      <c r="G253" s="5" t="s">
        <v>234</v>
      </c>
    </row>
    <row r="254" spans="1:7" x14ac:dyDescent="0.25">
      <c r="A254">
        <v>277</v>
      </c>
      <c r="B254" s="2">
        <v>1</v>
      </c>
      <c r="D254" s="6"/>
      <c r="G254" s="5" t="s">
        <v>234</v>
      </c>
    </row>
    <row r="255" spans="1:7" x14ac:dyDescent="0.25">
      <c r="A255">
        <v>278</v>
      </c>
      <c r="B255" s="2">
        <v>1</v>
      </c>
      <c r="D255" s="6"/>
      <c r="G255" s="5" t="s">
        <v>234</v>
      </c>
    </row>
    <row r="256" spans="1:7" x14ac:dyDescent="0.25">
      <c r="A256">
        <v>279</v>
      </c>
      <c r="B256" s="2">
        <v>1</v>
      </c>
      <c r="D256" s="6"/>
      <c r="E256" s="4">
        <v>4</v>
      </c>
      <c r="G256" s="5" t="s">
        <v>234</v>
      </c>
    </row>
    <row r="257" spans="1:7" x14ac:dyDescent="0.25">
      <c r="A257">
        <v>280</v>
      </c>
      <c r="B257" s="2">
        <v>1</v>
      </c>
      <c r="C257" s="3">
        <v>2</v>
      </c>
      <c r="D257" s="6"/>
      <c r="E257" s="4">
        <v>4</v>
      </c>
      <c r="G257" s="5" t="s">
        <v>234</v>
      </c>
    </row>
    <row r="258" spans="1:7" x14ac:dyDescent="0.25">
      <c r="A258">
        <v>281</v>
      </c>
      <c r="B258" s="2">
        <v>1</v>
      </c>
      <c r="C258" s="3">
        <v>2</v>
      </c>
      <c r="D258" s="6"/>
      <c r="E258" s="4">
        <v>4</v>
      </c>
      <c r="G258" s="5" t="s">
        <v>234</v>
      </c>
    </row>
    <row r="259" spans="1:7" x14ac:dyDescent="0.25">
      <c r="A259">
        <v>282</v>
      </c>
      <c r="B259" s="2">
        <v>1</v>
      </c>
      <c r="C259" s="3">
        <v>2</v>
      </c>
      <c r="D259" s="6"/>
      <c r="E259" s="4">
        <v>4</v>
      </c>
      <c r="G259" s="5" t="s">
        <v>234</v>
      </c>
    </row>
    <row r="260" spans="1:7" x14ac:dyDescent="0.25">
      <c r="A260">
        <v>283</v>
      </c>
      <c r="B260" s="2">
        <v>1</v>
      </c>
      <c r="C260" s="3">
        <v>2</v>
      </c>
      <c r="D260" s="6"/>
      <c r="E260" s="4">
        <v>4</v>
      </c>
      <c r="G260" s="5" t="s">
        <v>234</v>
      </c>
    </row>
    <row r="261" spans="1:7" x14ac:dyDescent="0.25">
      <c r="A261">
        <v>284</v>
      </c>
      <c r="B261" s="2">
        <v>1</v>
      </c>
      <c r="C261" s="3">
        <v>2</v>
      </c>
      <c r="D261" s="6"/>
      <c r="E261" s="4">
        <v>4</v>
      </c>
      <c r="G261" s="5" t="s">
        <v>234</v>
      </c>
    </row>
    <row r="262" spans="1:7" x14ac:dyDescent="0.25">
      <c r="A262">
        <v>285</v>
      </c>
      <c r="B262" s="2">
        <v>1</v>
      </c>
      <c r="C262" s="3">
        <v>2</v>
      </c>
      <c r="E262" s="4">
        <v>4</v>
      </c>
    </row>
    <row r="263" spans="1:7" x14ac:dyDescent="0.25">
      <c r="A263">
        <v>286</v>
      </c>
      <c r="B263" s="2">
        <v>1</v>
      </c>
      <c r="C263" s="3">
        <v>2</v>
      </c>
      <c r="E263" s="4">
        <v>4</v>
      </c>
    </row>
    <row r="264" spans="1:7" x14ac:dyDescent="0.25">
      <c r="A264">
        <v>287</v>
      </c>
      <c r="B264" s="2">
        <v>1</v>
      </c>
      <c r="C264" s="3">
        <v>2</v>
      </c>
      <c r="E264" s="4">
        <v>4</v>
      </c>
    </row>
    <row r="265" spans="1:7" x14ac:dyDescent="0.25">
      <c r="A265">
        <v>288</v>
      </c>
      <c r="B265" s="2">
        <v>1</v>
      </c>
      <c r="C265" s="3">
        <v>2</v>
      </c>
      <c r="E265" s="4">
        <v>4</v>
      </c>
    </row>
    <row r="266" spans="1:7" x14ac:dyDescent="0.25">
      <c r="A266">
        <v>289</v>
      </c>
      <c r="C266" s="3">
        <v>2</v>
      </c>
      <c r="E266" s="4">
        <v>4</v>
      </c>
    </row>
    <row r="267" spans="1:7" x14ac:dyDescent="0.25">
      <c r="A267">
        <v>290</v>
      </c>
      <c r="C267" s="3">
        <v>2</v>
      </c>
      <c r="E267" s="4">
        <v>4</v>
      </c>
    </row>
    <row r="268" spans="1:7" x14ac:dyDescent="0.25">
      <c r="A268">
        <v>291</v>
      </c>
      <c r="C268" s="3">
        <v>2</v>
      </c>
      <c r="E268" s="4">
        <v>4</v>
      </c>
    </row>
    <row r="269" spans="1:7" x14ac:dyDescent="0.25">
      <c r="A269">
        <v>292</v>
      </c>
      <c r="C269" s="3">
        <v>2</v>
      </c>
      <c r="E269" s="4">
        <v>4</v>
      </c>
    </row>
    <row r="270" spans="1:7" x14ac:dyDescent="0.25">
      <c r="A270">
        <v>293</v>
      </c>
      <c r="C270" s="3">
        <v>2</v>
      </c>
      <c r="E270" s="4">
        <v>4</v>
      </c>
    </row>
    <row r="271" spans="1:7" x14ac:dyDescent="0.25">
      <c r="A271">
        <v>294</v>
      </c>
      <c r="C271" s="3">
        <v>2</v>
      </c>
      <c r="E271" s="4">
        <v>4</v>
      </c>
    </row>
    <row r="272" spans="1:7" x14ac:dyDescent="0.25">
      <c r="A272">
        <v>295</v>
      </c>
      <c r="C272" s="3">
        <v>2</v>
      </c>
      <c r="E272" s="4">
        <v>4</v>
      </c>
    </row>
    <row r="273" spans="1:7" x14ac:dyDescent="0.25">
      <c r="A273">
        <v>296</v>
      </c>
      <c r="C273" s="3">
        <v>2</v>
      </c>
      <c r="E273" s="4">
        <v>4</v>
      </c>
    </row>
    <row r="274" spans="1:7" x14ac:dyDescent="0.25">
      <c r="A274">
        <v>297</v>
      </c>
      <c r="C274" s="3">
        <v>2</v>
      </c>
      <c r="E274" s="4">
        <v>4</v>
      </c>
    </row>
    <row r="275" spans="1:7" x14ac:dyDescent="0.25">
      <c r="A275">
        <v>298</v>
      </c>
      <c r="B275" s="2">
        <v>1</v>
      </c>
      <c r="C275" s="3">
        <v>2</v>
      </c>
      <c r="E275" s="4">
        <v>4</v>
      </c>
    </row>
    <row r="276" spans="1:7" x14ac:dyDescent="0.25">
      <c r="A276">
        <v>299</v>
      </c>
      <c r="B276" s="2">
        <v>1</v>
      </c>
      <c r="C276" s="3">
        <v>2</v>
      </c>
      <c r="E276" s="4">
        <v>4</v>
      </c>
    </row>
    <row r="277" spans="1:7" x14ac:dyDescent="0.25">
      <c r="A277">
        <v>300</v>
      </c>
      <c r="B277" s="2">
        <v>1</v>
      </c>
      <c r="C277" s="3">
        <v>2</v>
      </c>
      <c r="E277" s="4">
        <v>4</v>
      </c>
    </row>
    <row r="278" spans="1:7" x14ac:dyDescent="0.25">
      <c r="A278">
        <v>301</v>
      </c>
      <c r="B278" s="2">
        <v>1</v>
      </c>
      <c r="C278" s="3">
        <v>2</v>
      </c>
      <c r="E278" s="4">
        <v>4</v>
      </c>
    </row>
    <row r="279" spans="1:7" x14ac:dyDescent="0.25">
      <c r="A279">
        <v>302</v>
      </c>
      <c r="B279" s="2">
        <v>1</v>
      </c>
      <c r="C279" s="3">
        <v>2</v>
      </c>
      <c r="D279" s="6"/>
      <c r="E279" s="4">
        <v>4</v>
      </c>
      <c r="G279" s="5" t="s">
        <v>234</v>
      </c>
    </row>
    <row r="280" spans="1:7" x14ac:dyDescent="0.25">
      <c r="A280">
        <v>303</v>
      </c>
      <c r="B280" s="2">
        <v>1</v>
      </c>
      <c r="C280" s="3">
        <v>2</v>
      </c>
      <c r="D280" s="6"/>
      <c r="E280" s="4">
        <v>4</v>
      </c>
      <c r="G280" s="5" t="s">
        <v>234</v>
      </c>
    </row>
    <row r="281" spans="1:7" x14ac:dyDescent="0.25">
      <c r="A281">
        <v>304</v>
      </c>
      <c r="B281" s="2">
        <v>1</v>
      </c>
      <c r="C281" s="3">
        <v>2</v>
      </c>
      <c r="D281" s="6"/>
      <c r="E281" s="4">
        <v>4</v>
      </c>
      <c r="G281" s="5" t="s">
        <v>234</v>
      </c>
    </row>
    <row r="282" spans="1:7" x14ac:dyDescent="0.25">
      <c r="A282">
        <v>305</v>
      </c>
      <c r="B282" s="2">
        <v>1</v>
      </c>
      <c r="D282" s="6"/>
      <c r="E282" s="4">
        <v>4</v>
      </c>
      <c r="G282" s="5" t="s">
        <v>234</v>
      </c>
    </row>
    <row r="283" spans="1:7" x14ac:dyDescent="0.25">
      <c r="A283">
        <v>306</v>
      </c>
      <c r="B283" s="2">
        <v>1</v>
      </c>
      <c r="D283" s="6"/>
      <c r="E283" s="4">
        <v>4</v>
      </c>
      <c r="G283" s="5" t="s">
        <v>234</v>
      </c>
    </row>
    <row r="284" spans="1:7" x14ac:dyDescent="0.25">
      <c r="A284">
        <v>307</v>
      </c>
      <c r="B284" s="2">
        <v>1</v>
      </c>
      <c r="D284" s="6"/>
      <c r="E284" s="4">
        <v>4</v>
      </c>
      <c r="G284" s="5" t="s">
        <v>234</v>
      </c>
    </row>
    <row r="285" spans="1:7" x14ac:dyDescent="0.25">
      <c r="A285">
        <v>308</v>
      </c>
      <c r="B285" s="2">
        <v>1</v>
      </c>
      <c r="D285" s="6"/>
      <c r="E285" s="4">
        <v>4</v>
      </c>
      <c r="G285" s="5" t="s">
        <v>234</v>
      </c>
    </row>
    <row r="286" spans="1:7" x14ac:dyDescent="0.25">
      <c r="A286">
        <v>309</v>
      </c>
      <c r="B286" s="2">
        <v>1</v>
      </c>
      <c r="D286" s="6"/>
      <c r="E286" s="4">
        <v>4</v>
      </c>
      <c r="G286" s="5" t="s">
        <v>234</v>
      </c>
    </row>
    <row r="287" spans="1:7" x14ac:dyDescent="0.25">
      <c r="A287">
        <v>310</v>
      </c>
      <c r="B287" s="2">
        <v>1</v>
      </c>
      <c r="D287" s="6"/>
      <c r="E287" s="4">
        <v>4</v>
      </c>
      <c r="G287" s="5" t="s">
        <v>234</v>
      </c>
    </row>
    <row r="288" spans="1:7" x14ac:dyDescent="0.25">
      <c r="A288">
        <v>311</v>
      </c>
      <c r="B288" s="2">
        <v>1</v>
      </c>
      <c r="D288" s="6"/>
      <c r="E288" s="4">
        <v>4</v>
      </c>
      <c r="G288" s="5" t="s">
        <v>234</v>
      </c>
    </row>
    <row r="289" spans="1:8" x14ac:dyDescent="0.25">
      <c r="A289">
        <v>312</v>
      </c>
      <c r="B289" s="2">
        <v>1</v>
      </c>
      <c r="D289" s="6"/>
      <c r="G289" s="5" t="s">
        <v>234</v>
      </c>
    </row>
    <row r="290" spans="1:8" x14ac:dyDescent="0.25">
      <c r="A290">
        <v>313</v>
      </c>
      <c r="B290" s="2">
        <v>1</v>
      </c>
      <c r="D290" s="6"/>
      <c r="G290" s="5" t="s">
        <v>234</v>
      </c>
    </row>
    <row r="291" spans="1:8" x14ac:dyDescent="0.25">
      <c r="A291">
        <v>314</v>
      </c>
      <c r="B291" s="2">
        <v>1</v>
      </c>
      <c r="D291" s="6"/>
      <c r="G291" s="5" t="s">
        <v>234</v>
      </c>
    </row>
    <row r="292" spans="1:8" x14ac:dyDescent="0.25">
      <c r="A292">
        <v>315</v>
      </c>
      <c r="B292" s="2">
        <v>1</v>
      </c>
      <c r="D292" s="6"/>
      <c r="G292" s="5" t="s">
        <v>234</v>
      </c>
    </row>
    <row r="293" spans="1:8" x14ac:dyDescent="0.25">
      <c r="A293">
        <v>316</v>
      </c>
      <c r="B293" s="2">
        <v>1</v>
      </c>
      <c r="C293" s="3">
        <v>2</v>
      </c>
      <c r="D293" s="6"/>
      <c r="G293" s="5" t="s">
        <v>234</v>
      </c>
    </row>
    <row r="294" spans="1:8" x14ac:dyDescent="0.25">
      <c r="A294">
        <v>317</v>
      </c>
      <c r="B294" s="2">
        <v>1</v>
      </c>
      <c r="C294" s="3">
        <v>2</v>
      </c>
      <c r="D294" s="6"/>
      <c r="G294" s="5" t="s">
        <v>234</v>
      </c>
    </row>
    <row r="295" spans="1:8" x14ac:dyDescent="0.25">
      <c r="A295">
        <v>318</v>
      </c>
      <c r="B295" s="2">
        <v>1</v>
      </c>
      <c r="C295" s="3">
        <v>2</v>
      </c>
      <c r="D295" s="6"/>
      <c r="G295" s="5" t="s">
        <v>234</v>
      </c>
    </row>
    <row r="296" spans="1:8" x14ac:dyDescent="0.25">
      <c r="A296">
        <v>319</v>
      </c>
      <c r="B296" s="2">
        <v>1</v>
      </c>
      <c r="C296" s="3">
        <v>2</v>
      </c>
      <c r="D296" s="6"/>
      <c r="G296" s="5" t="s">
        <v>234</v>
      </c>
    </row>
    <row r="297" spans="1:8" x14ac:dyDescent="0.25">
      <c r="A297">
        <v>320</v>
      </c>
      <c r="B297" s="2">
        <v>1</v>
      </c>
      <c r="C297" s="3">
        <v>2</v>
      </c>
      <c r="D297" s="6"/>
      <c r="G297" s="5" t="s">
        <v>234</v>
      </c>
    </row>
    <row r="298" spans="1:8" x14ac:dyDescent="0.25">
      <c r="A298">
        <v>321</v>
      </c>
      <c r="B298" s="2">
        <v>1</v>
      </c>
      <c r="C298" s="3">
        <v>2</v>
      </c>
      <c r="D298" s="6"/>
      <c r="G298" s="5" t="s">
        <v>234</v>
      </c>
    </row>
    <row r="299" spans="1:8" x14ac:dyDescent="0.25">
      <c r="A299">
        <v>322</v>
      </c>
      <c r="B299" s="2">
        <v>1</v>
      </c>
      <c r="C299" s="3">
        <v>2</v>
      </c>
      <c r="D299" s="6"/>
      <c r="E299" s="6"/>
      <c r="G299" s="5" t="s">
        <v>234</v>
      </c>
      <c r="H299" s="4" t="s">
        <v>233</v>
      </c>
    </row>
    <row r="300" spans="1:8" x14ac:dyDescent="0.25">
      <c r="A300">
        <v>323</v>
      </c>
      <c r="B300" s="2">
        <v>1</v>
      </c>
      <c r="C300" s="3">
        <v>2</v>
      </c>
      <c r="D300" s="6"/>
      <c r="E300" s="6"/>
      <c r="G300" s="5" t="s">
        <v>234</v>
      </c>
      <c r="H300" s="4" t="s">
        <v>233</v>
      </c>
    </row>
    <row r="301" spans="1:8" x14ac:dyDescent="0.25">
      <c r="A301">
        <v>324</v>
      </c>
      <c r="C301" s="3">
        <v>2</v>
      </c>
      <c r="D301" s="6"/>
      <c r="E301" s="6"/>
      <c r="G301" s="5" t="s">
        <v>234</v>
      </c>
      <c r="H301" s="4" t="s">
        <v>233</v>
      </c>
    </row>
    <row r="302" spans="1:8" x14ac:dyDescent="0.25">
      <c r="A302">
        <v>325</v>
      </c>
      <c r="C302" s="3">
        <v>2</v>
      </c>
      <c r="D302" s="6"/>
      <c r="E302" s="6"/>
      <c r="G302" s="5" t="s">
        <v>234</v>
      </c>
      <c r="H302" s="4" t="s">
        <v>233</v>
      </c>
    </row>
    <row r="303" spans="1:8" x14ac:dyDescent="0.25">
      <c r="A303">
        <v>326</v>
      </c>
      <c r="C303" s="3">
        <v>2</v>
      </c>
      <c r="D303" s="6"/>
      <c r="E303" s="6"/>
      <c r="G303" s="5" t="s">
        <v>234</v>
      </c>
      <c r="H303" s="4" t="s">
        <v>233</v>
      </c>
    </row>
    <row r="304" spans="1:8" x14ac:dyDescent="0.25">
      <c r="A304">
        <v>327</v>
      </c>
      <c r="C304" s="3">
        <v>2</v>
      </c>
      <c r="E304" s="6"/>
      <c r="H304" s="4" t="s">
        <v>233</v>
      </c>
    </row>
    <row r="305" spans="1:8" x14ac:dyDescent="0.25">
      <c r="A305">
        <v>328</v>
      </c>
      <c r="C305" s="3">
        <v>2</v>
      </c>
      <c r="E305" s="6"/>
      <c r="H305" s="4" t="s">
        <v>233</v>
      </c>
    </row>
    <row r="306" spans="1:8" x14ac:dyDescent="0.25">
      <c r="A306">
        <v>329</v>
      </c>
      <c r="C306" s="3">
        <v>2</v>
      </c>
      <c r="E306" s="6"/>
      <c r="H306" s="4" t="s">
        <v>233</v>
      </c>
    </row>
    <row r="307" spans="1:8" x14ac:dyDescent="0.25">
      <c r="A307">
        <v>330</v>
      </c>
      <c r="C307" s="3">
        <v>2</v>
      </c>
      <c r="E307" s="6"/>
      <c r="H307" s="4" t="s">
        <v>233</v>
      </c>
    </row>
    <row r="308" spans="1:8" x14ac:dyDescent="0.25">
      <c r="A308">
        <v>331</v>
      </c>
      <c r="C308" s="3">
        <v>2</v>
      </c>
      <c r="E308" s="6"/>
      <c r="H308" s="4" t="s">
        <v>233</v>
      </c>
    </row>
    <row r="309" spans="1:8" x14ac:dyDescent="0.25">
      <c r="A309">
        <v>332</v>
      </c>
      <c r="C309" s="3">
        <v>2</v>
      </c>
      <c r="E309" s="6"/>
      <c r="H309" s="4" t="s">
        <v>233</v>
      </c>
    </row>
    <row r="310" spans="1:8" x14ac:dyDescent="0.25">
      <c r="A310">
        <v>333</v>
      </c>
      <c r="B310" s="2">
        <v>1</v>
      </c>
      <c r="C310" s="3">
        <v>2</v>
      </c>
      <c r="E310" s="6"/>
      <c r="H310" s="4" t="s">
        <v>233</v>
      </c>
    </row>
    <row r="311" spans="1:8" x14ac:dyDescent="0.25">
      <c r="A311">
        <v>334</v>
      </c>
      <c r="B311" s="2">
        <v>1</v>
      </c>
      <c r="C311" s="3">
        <v>2</v>
      </c>
      <c r="E311" s="6"/>
      <c r="H311" s="4" t="s">
        <v>233</v>
      </c>
    </row>
    <row r="312" spans="1:8" x14ac:dyDescent="0.25">
      <c r="A312">
        <v>335</v>
      </c>
      <c r="B312" s="2">
        <v>1</v>
      </c>
      <c r="C312" s="3">
        <v>2</v>
      </c>
      <c r="E312" s="6"/>
      <c r="H312" s="4" t="s">
        <v>233</v>
      </c>
    </row>
    <row r="313" spans="1:8" x14ac:dyDescent="0.25">
      <c r="A313">
        <v>336</v>
      </c>
      <c r="B313" s="2">
        <v>1</v>
      </c>
      <c r="C313" s="3">
        <v>2</v>
      </c>
      <c r="E313" s="6"/>
      <c r="H313" s="4" t="s">
        <v>233</v>
      </c>
    </row>
    <row r="314" spans="1:8" x14ac:dyDescent="0.25">
      <c r="A314">
        <v>337</v>
      </c>
      <c r="B314" s="2">
        <v>1</v>
      </c>
      <c r="C314" s="3">
        <v>2</v>
      </c>
      <c r="E314" s="6"/>
      <c r="H314" s="4" t="s">
        <v>233</v>
      </c>
    </row>
    <row r="315" spans="1:8" x14ac:dyDescent="0.25">
      <c r="A315">
        <v>338</v>
      </c>
      <c r="B315" s="2">
        <v>1</v>
      </c>
      <c r="C315" s="3">
        <v>2</v>
      </c>
      <c r="E315" s="6"/>
      <c r="H315" s="4" t="s">
        <v>233</v>
      </c>
    </row>
    <row r="316" spans="1:8" x14ac:dyDescent="0.25">
      <c r="A316">
        <v>339</v>
      </c>
      <c r="B316" s="2">
        <v>1</v>
      </c>
      <c r="C316" s="3">
        <v>2</v>
      </c>
      <c r="E316" s="6"/>
      <c r="H316" s="4" t="s">
        <v>233</v>
      </c>
    </row>
    <row r="317" spans="1:8" x14ac:dyDescent="0.25">
      <c r="A317">
        <v>340</v>
      </c>
      <c r="B317" s="2">
        <v>1</v>
      </c>
      <c r="C317" s="3">
        <v>2</v>
      </c>
      <c r="E317" s="6"/>
      <c r="H317" s="4" t="s">
        <v>233</v>
      </c>
    </row>
    <row r="318" spans="1:8" x14ac:dyDescent="0.25">
      <c r="A318">
        <v>341</v>
      </c>
      <c r="B318" s="2">
        <v>1</v>
      </c>
      <c r="C318" s="3">
        <v>2</v>
      </c>
      <c r="E318" s="6"/>
      <c r="H318" s="4" t="s">
        <v>233</v>
      </c>
    </row>
    <row r="319" spans="1:8" x14ac:dyDescent="0.25">
      <c r="A319">
        <v>342</v>
      </c>
      <c r="B319" s="2">
        <v>1</v>
      </c>
      <c r="D319" s="5">
        <v>3</v>
      </c>
      <c r="E319" s="6"/>
      <c r="H319" s="4" t="s">
        <v>233</v>
      </c>
    </row>
    <row r="320" spans="1:8" x14ac:dyDescent="0.25">
      <c r="A320">
        <v>343</v>
      </c>
      <c r="B320" s="2">
        <v>1</v>
      </c>
      <c r="D320" s="5">
        <v>3</v>
      </c>
      <c r="E320" s="6"/>
      <c r="H320" s="4" t="s">
        <v>233</v>
      </c>
    </row>
    <row r="321" spans="1:8" x14ac:dyDescent="0.25">
      <c r="A321">
        <v>344</v>
      </c>
      <c r="B321" s="2">
        <v>1</v>
      </c>
      <c r="D321" s="5">
        <v>3</v>
      </c>
      <c r="E321" s="6"/>
      <c r="H321" s="4" t="s">
        <v>233</v>
      </c>
    </row>
    <row r="322" spans="1:8" x14ac:dyDescent="0.25">
      <c r="A322">
        <v>345</v>
      </c>
      <c r="B322" s="2">
        <v>1</v>
      </c>
      <c r="D322" s="5">
        <v>3</v>
      </c>
      <c r="E322" s="6"/>
      <c r="H322" s="4" t="s">
        <v>233</v>
      </c>
    </row>
    <row r="323" spans="1:8" x14ac:dyDescent="0.25">
      <c r="A323">
        <v>346</v>
      </c>
      <c r="B323" s="2">
        <v>1</v>
      </c>
      <c r="D323" s="5">
        <v>3</v>
      </c>
      <c r="E323" s="6"/>
      <c r="H323" s="4" t="s">
        <v>233</v>
      </c>
    </row>
    <row r="324" spans="1:8" x14ac:dyDescent="0.25">
      <c r="A324">
        <v>347</v>
      </c>
      <c r="B324" s="2">
        <v>1</v>
      </c>
      <c r="D324" s="5">
        <v>3</v>
      </c>
      <c r="E324" s="6"/>
      <c r="H324" s="4" t="s">
        <v>233</v>
      </c>
    </row>
    <row r="325" spans="1:8" x14ac:dyDescent="0.25">
      <c r="A325">
        <v>348</v>
      </c>
      <c r="B325" s="2">
        <v>1</v>
      </c>
      <c r="D325" s="5">
        <v>3</v>
      </c>
      <c r="E325" s="6"/>
      <c r="H325" s="4" t="s">
        <v>233</v>
      </c>
    </row>
    <row r="326" spans="1:8" x14ac:dyDescent="0.25">
      <c r="A326">
        <v>349</v>
      </c>
      <c r="B326" s="2">
        <v>1</v>
      </c>
      <c r="D326" s="5">
        <v>3</v>
      </c>
      <c r="E326" s="6"/>
      <c r="H326" s="4" t="s">
        <v>233</v>
      </c>
    </row>
    <row r="327" spans="1:8" x14ac:dyDescent="0.25">
      <c r="A327">
        <v>350</v>
      </c>
      <c r="B327" s="2">
        <v>1</v>
      </c>
      <c r="C327" s="3">
        <v>2</v>
      </c>
      <c r="D327" s="5">
        <v>3</v>
      </c>
      <c r="E327" s="6"/>
      <c r="H327" s="4" t="s">
        <v>233</v>
      </c>
    </row>
    <row r="328" spans="1:8" x14ac:dyDescent="0.25">
      <c r="A328">
        <v>351</v>
      </c>
      <c r="B328" s="2">
        <v>1</v>
      </c>
      <c r="C328" s="3">
        <v>2</v>
      </c>
      <c r="D328" s="5">
        <v>3</v>
      </c>
      <c r="E328" s="6"/>
      <c r="H328" s="4" t="s">
        <v>233</v>
      </c>
    </row>
    <row r="329" spans="1:8" x14ac:dyDescent="0.25">
      <c r="A329">
        <v>352</v>
      </c>
      <c r="B329" s="2">
        <v>1</v>
      </c>
      <c r="C329" s="3">
        <v>2</v>
      </c>
      <c r="D329" s="5">
        <v>3</v>
      </c>
    </row>
    <row r="330" spans="1:8" x14ac:dyDescent="0.25">
      <c r="A330">
        <v>353</v>
      </c>
      <c r="B330" s="2">
        <v>1</v>
      </c>
      <c r="C330" s="3">
        <v>2</v>
      </c>
      <c r="D330" s="5">
        <v>3</v>
      </c>
    </row>
    <row r="331" spans="1:8" x14ac:dyDescent="0.25">
      <c r="A331">
        <v>354</v>
      </c>
      <c r="B331" s="2">
        <v>1</v>
      </c>
      <c r="C331" s="3">
        <v>2</v>
      </c>
      <c r="D331" s="5">
        <v>3</v>
      </c>
    </row>
    <row r="332" spans="1:8" x14ac:dyDescent="0.25">
      <c r="A332">
        <v>355</v>
      </c>
      <c r="B332" s="2">
        <v>1</v>
      </c>
      <c r="C332" s="3">
        <v>2</v>
      </c>
      <c r="D332" s="5">
        <v>3</v>
      </c>
    </row>
    <row r="333" spans="1:8" x14ac:dyDescent="0.25">
      <c r="A333">
        <v>356</v>
      </c>
      <c r="B333" s="2">
        <v>1</v>
      </c>
      <c r="C333" s="3">
        <v>2</v>
      </c>
      <c r="D333" s="5">
        <v>3</v>
      </c>
    </row>
    <row r="334" spans="1:8" x14ac:dyDescent="0.25">
      <c r="A334">
        <v>357</v>
      </c>
      <c r="C334" s="3">
        <v>2</v>
      </c>
      <c r="D334" s="5">
        <v>3</v>
      </c>
    </row>
    <row r="335" spans="1:8" x14ac:dyDescent="0.25">
      <c r="A335">
        <v>358</v>
      </c>
      <c r="C335" s="3">
        <v>2</v>
      </c>
      <c r="D335" s="5">
        <v>3</v>
      </c>
    </row>
    <row r="336" spans="1:8" x14ac:dyDescent="0.25">
      <c r="A336">
        <v>359</v>
      </c>
      <c r="C336" s="3">
        <v>2</v>
      </c>
      <c r="D336" s="5">
        <v>3</v>
      </c>
    </row>
    <row r="337" spans="1:5" x14ac:dyDescent="0.25">
      <c r="A337">
        <v>360</v>
      </c>
      <c r="C337" s="3">
        <v>2</v>
      </c>
      <c r="D337" s="5">
        <v>3</v>
      </c>
    </row>
    <row r="338" spans="1:5" x14ac:dyDescent="0.25">
      <c r="A338">
        <v>361</v>
      </c>
      <c r="C338" s="3">
        <v>2</v>
      </c>
      <c r="D338" s="5">
        <v>3</v>
      </c>
    </row>
    <row r="339" spans="1:5" x14ac:dyDescent="0.25">
      <c r="A339">
        <v>362</v>
      </c>
      <c r="C339" s="3">
        <v>2</v>
      </c>
      <c r="D339" s="5">
        <v>3</v>
      </c>
    </row>
    <row r="340" spans="1:5" x14ac:dyDescent="0.25">
      <c r="A340">
        <v>363</v>
      </c>
      <c r="C340" s="3">
        <v>2</v>
      </c>
      <c r="D340" s="5">
        <v>3</v>
      </c>
    </row>
    <row r="341" spans="1:5" x14ac:dyDescent="0.25">
      <c r="A341">
        <v>364</v>
      </c>
      <c r="C341" s="3">
        <v>2</v>
      </c>
      <c r="D341" s="5">
        <v>3</v>
      </c>
    </row>
    <row r="342" spans="1:5" x14ac:dyDescent="0.25">
      <c r="A342">
        <v>365</v>
      </c>
      <c r="C342" s="3">
        <v>2</v>
      </c>
      <c r="D342" s="5">
        <v>3</v>
      </c>
      <c r="E342" s="4">
        <v>4</v>
      </c>
    </row>
    <row r="343" spans="1:5" x14ac:dyDescent="0.25">
      <c r="A343">
        <v>366</v>
      </c>
      <c r="C343" s="3">
        <v>2</v>
      </c>
      <c r="D343" s="5">
        <v>3</v>
      </c>
      <c r="E343" s="4">
        <v>4</v>
      </c>
    </row>
    <row r="344" spans="1:5" x14ac:dyDescent="0.25">
      <c r="A344">
        <v>367</v>
      </c>
      <c r="C344" s="3">
        <v>2</v>
      </c>
      <c r="D344" s="5">
        <v>3</v>
      </c>
      <c r="E344" s="4">
        <v>4</v>
      </c>
    </row>
    <row r="345" spans="1:5" x14ac:dyDescent="0.25">
      <c r="A345">
        <v>368</v>
      </c>
      <c r="C345" s="3">
        <v>2</v>
      </c>
      <c r="D345" s="5">
        <v>3</v>
      </c>
      <c r="E345" s="4">
        <v>4</v>
      </c>
    </row>
    <row r="346" spans="1:5" x14ac:dyDescent="0.25">
      <c r="A346">
        <v>369</v>
      </c>
      <c r="B346" s="2">
        <v>1</v>
      </c>
      <c r="C346" s="3">
        <v>2</v>
      </c>
      <c r="E346" s="4">
        <v>4</v>
      </c>
    </row>
    <row r="347" spans="1:5" x14ac:dyDescent="0.25">
      <c r="A347">
        <v>370</v>
      </c>
      <c r="B347" s="2">
        <v>1</v>
      </c>
      <c r="C347" s="3">
        <v>2</v>
      </c>
      <c r="E347" s="4">
        <v>4</v>
      </c>
    </row>
    <row r="348" spans="1:5" x14ac:dyDescent="0.25">
      <c r="A348">
        <v>371</v>
      </c>
      <c r="B348" s="2">
        <v>1</v>
      </c>
      <c r="C348" s="3">
        <v>2</v>
      </c>
      <c r="E348" s="4">
        <v>4</v>
      </c>
    </row>
    <row r="349" spans="1:5" x14ac:dyDescent="0.25">
      <c r="A349">
        <v>372</v>
      </c>
      <c r="B349" s="2">
        <v>1</v>
      </c>
      <c r="C349" s="3">
        <v>2</v>
      </c>
      <c r="E349" s="4">
        <v>4</v>
      </c>
    </row>
    <row r="350" spans="1:5" x14ac:dyDescent="0.25">
      <c r="A350">
        <v>373</v>
      </c>
      <c r="B350" s="2">
        <v>1</v>
      </c>
      <c r="C350" s="3">
        <v>2</v>
      </c>
      <c r="E350" s="4">
        <v>4</v>
      </c>
    </row>
    <row r="351" spans="1:5" x14ac:dyDescent="0.25">
      <c r="A351">
        <v>374</v>
      </c>
      <c r="B351" s="2">
        <v>1</v>
      </c>
      <c r="C351" s="3">
        <v>2</v>
      </c>
      <c r="E351" s="4">
        <v>4</v>
      </c>
    </row>
    <row r="352" spans="1:5" x14ac:dyDescent="0.25">
      <c r="A352">
        <v>375</v>
      </c>
      <c r="B352" s="2">
        <v>1</v>
      </c>
      <c r="E352" s="4">
        <v>4</v>
      </c>
    </row>
    <row r="353" spans="1:7" x14ac:dyDescent="0.25">
      <c r="A353">
        <v>376</v>
      </c>
      <c r="B353" s="2">
        <v>1</v>
      </c>
      <c r="E353" s="4">
        <v>4</v>
      </c>
    </row>
    <row r="354" spans="1:7" x14ac:dyDescent="0.25">
      <c r="A354">
        <v>377</v>
      </c>
      <c r="B354" s="2">
        <v>1</v>
      </c>
      <c r="E354" s="4">
        <v>4</v>
      </c>
    </row>
    <row r="355" spans="1:7" x14ac:dyDescent="0.25">
      <c r="A355">
        <v>378</v>
      </c>
      <c r="B355" s="2">
        <v>1</v>
      </c>
      <c r="E355" s="4">
        <v>4</v>
      </c>
    </row>
    <row r="356" spans="1:7" x14ac:dyDescent="0.25">
      <c r="A356">
        <v>379</v>
      </c>
      <c r="B356" s="2">
        <v>1</v>
      </c>
      <c r="E356" s="4">
        <v>4</v>
      </c>
    </row>
    <row r="357" spans="1:7" x14ac:dyDescent="0.25">
      <c r="A357">
        <v>380</v>
      </c>
      <c r="B357" s="2">
        <v>1</v>
      </c>
      <c r="E357" s="4">
        <v>4</v>
      </c>
    </row>
    <row r="358" spans="1:7" x14ac:dyDescent="0.25">
      <c r="A358">
        <v>381</v>
      </c>
      <c r="B358" s="2">
        <v>1</v>
      </c>
      <c r="E358" s="4">
        <v>4</v>
      </c>
    </row>
    <row r="359" spans="1:7" x14ac:dyDescent="0.25">
      <c r="A359">
        <v>382</v>
      </c>
      <c r="B359" s="2">
        <v>1</v>
      </c>
      <c r="E359" s="4">
        <v>4</v>
      </c>
    </row>
    <row r="360" spans="1:7" x14ac:dyDescent="0.25">
      <c r="A360">
        <v>383</v>
      </c>
      <c r="B360" s="2">
        <v>1</v>
      </c>
      <c r="E360" s="4">
        <v>4</v>
      </c>
    </row>
    <row r="361" spans="1:7" x14ac:dyDescent="0.25">
      <c r="A361">
        <v>384</v>
      </c>
      <c r="B361" s="2">
        <v>1</v>
      </c>
      <c r="E361" s="4">
        <v>4</v>
      </c>
    </row>
    <row r="362" spans="1:7" x14ac:dyDescent="0.25">
      <c r="A362">
        <v>385</v>
      </c>
      <c r="B362" s="2">
        <v>1</v>
      </c>
      <c r="E362" s="4">
        <v>4</v>
      </c>
    </row>
    <row r="363" spans="1:7" x14ac:dyDescent="0.25">
      <c r="A363">
        <v>386</v>
      </c>
      <c r="B363" s="2">
        <v>1</v>
      </c>
      <c r="E363" s="4">
        <v>4</v>
      </c>
    </row>
    <row r="364" spans="1:7" x14ac:dyDescent="0.25">
      <c r="A364">
        <v>387</v>
      </c>
      <c r="B364" s="2">
        <v>1</v>
      </c>
      <c r="E364" s="4">
        <v>4</v>
      </c>
    </row>
    <row r="365" spans="1:7" x14ac:dyDescent="0.25">
      <c r="A365">
        <v>388</v>
      </c>
      <c r="B365" s="2">
        <v>1</v>
      </c>
      <c r="E365" s="4">
        <v>4</v>
      </c>
    </row>
    <row r="366" spans="1:7" x14ac:dyDescent="0.25">
      <c r="A366">
        <v>389</v>
      </c>
      <c r="B366" s="2">
        <v>1</v>
      </c>
      <c r="C366" s="3">
        <v>2</v>
      </c>
      <c r="E366" s="4">
        <v>4</v>
      </c>
    </row>
    <row r="367" spans="1:7" x14ac:dyDescent="0.25">
      <c r="A367">
        <v>390</v>
      </c>
      <c r="B367" s="2">
        <v>1</v>
      </c>
      <c r="C367" s="3">
        <v>2</v>
      </c>
      <c r="D367" s="6"/>
      <c r="E367" s="4">
        <v>4</v>
      </c>
      <c r="G367" s="5" t="s">
        <v>234</v>
      </c>
    </row>
    <row r="368" spans="1:7" x14ac:dyDescent="0.25">
      <c r="A368">
        <v>391</v>
      </c>
      <c r="B368" s="2">
        <v>1</v>
      </c>
      <c r="C368" s="3">
        <v>2</v>
      </c>
      <c r="D368" s="6"/>
      <c r="E368" s="4">
        <v>4</v>
      </c>
      <c r="G368" s="5" t="s">
        <v>234</v>
      </c>
    </row>
    <row r="369" spans="1:7" x14ac:dyDescent="0.25">
      <c r="A369">
        <v>392</v>
      </c>
      <c r="B369" s="2">
        <v>1</v>
      </c>
      <c r="C369" s="3">
        <v>2</v>
      </c>
      <c r="D369" s="6"/>
      <c r="E369" s="4">
        <v>4</v>
      </c>
      <c r="G369" s="5" t="s">
        <v>234</v>
      </c>
    </row>
    <row r="370" spans="1:7" x14ac:dyDescent="0.25">
      <c r="A370">
        <v>393</v>
      </c>
      <c r="B370" s="2">
        <v>1</v>
      </c>
      <c r="C370" s="3">
        <v>2</v>
      </c>
      <c r="D370" s="6"/>
      <c r="E370" s="4">
        <v>4</v>
      </c>
      <c r="G370" s="5" t="s">
        <v>234</v>
      </c>
    </row>
    <row r="371" spans="1:7" x14ac:dyDescent="0.25">
      <c r="A371">
        <v>394</v>
      </c>
      <c r="B371" s="2">
        <v>1</v>
      </c>
      <c r="C371" s="3">
        <v>2</v>
      </c>
      <c r="D371" s="6"/>
      <c r="E371" s="4">
        <v>4</v>
      </c>
      <c r="G371" s="5" t="s">
        <v>234</v>
      </c>
    </row>
    <row r="372" spans="1:7" x14ac:dyDescent="0.25">
      <c r="A372">
        <v>395</v>
      </c>
      <c r="B372" s="2">
        <v>1</v>
      </c>
      <c r="C372" s="3">
        <v>2</v>
      </c>
      <c r="D372" s="6"/>
      <c r="E372" s="4">
        <v>4</v>
      </c>
      <c r="G372" s="5" t="s">
        <v>234</v>
      </c>
    </row>
    <row r="373" spans="1:7" x14ac:dyDescent="0.25">
      <c r="A373">
        <v>396</v>
      </c>
      <c r="B373" s="2">
        <v>1</v>
      </c>
      <c r="C373" s="3">
        <v>2</v>
      </c>
      <c r="D373" s="6"/>
      <c r="E373" s="4">
        <v>4</v>
      </c>
      <c r="G373" s="5" t="s">
        <v>234</v>
      </c>
    </row>
    <row r="374" spans="1:7" x14ac:dyDescent="0.25">
      <c r="A374">
        <v>397</v>
      </c>
      <c r="B374" s="2">
        <v>1</v>
      </c>
      <c r="C374" s="3">
        <v>2</v>
      </c>
      <c r="D374" s="6"/>
      <c r="E374" s="4">
        <v>4</v>
      </c>
      <c r="G374" s="5" t="s">
        <v>234</v>
      </c>
    </row>
    <row r="375" spans="1:7" x14ac:dyDescent="0.25">
      <c r="A375">
        <v>398</v>
      </c>
      <c r="C375" s="3">
        <v>2</v>
      </c>
      <c r="D375" s="6"/>
      <c r="G375" s="5" t="s">
        <v>234</v>
      </c>
    </row>
    <row r="376" spans="1:7" x14ac:dyDescent="0.25">
      <c r="A376">
        <v>399</v>
      </c>
      <c r="C376" s="3">
        <v>2</v>
      </c>
      <c r="D376" s="6"/>
      <c r="G376" s="5" t="s">
        <v>234</v>
      </c>
    </row>
    <row r="377" spans="1:7" x14ac:dyDescent="0.25">
      <c r="A377">
        <v>400</v>
      </c>
      <c r="C377" s="3">
        <v>2</v>
      </c>
      <c r="D377" s="6"/>
      <c r="G377" s="5" t="s">
        <v>234</v>
      </c>
    </row>
    <row r="378" spans="1:7" x14ac:dyDescent="0.25">
      <c r="A378">
        <v>401</v>
      </c>
      <c r="C378" s="3">
        <v>2</v>
      </c>
      <c r="D378" s="6"/>
      <c r="G378" s="5" t="s">
        <v>234</v>
      </c>
    </row>
    <row r="379" spans="1:7" x14ac:dyDescent="0.25">
      <c r="A379">
        <v>402</v>
      </c>
      <c r="C379" s="3">
        <v>2</v>
      </c>
      <c r="D379" s="6"/>
      <c r="G379" s="5" t="s">
        <v>234</v>
      </c>
    </row>
    <row r="380" spans="1:7" x14ac:dyDescent="0.25">
      <c r="A380">
        <v>403</v>
      </c>
      <c r="C380" s="3">
        <v>2</v>
      </c>
      <c r="D380" s="6"/>
      <c r="G380" s="5" t="s">
        <v>234</v>
      </c>
    </row>
    <row r="381" spans="1:7" x14ac:dyDescent="0.25">
      <c r="A381">
        <v>404</v>
      </c>
      <c r="C381" s="3">
        <v>2</v>
      </c>
      <c r="D381" s="6"/>
      <c r="G381" s="5" t="s">
        <v>234</v>
      </c>
    </row>
    <row r="382" spans="1:7" x14ac:dyDescent="0.25">
      <c r="A382">
        <v>405</v>
      </c>
      <c r="C382" s="3">
        <v>2</v>
      </c>
      <c r="D382" s="6"/>
      <c r="G382" s="5" t="s">
        <v>234</v>
      </c>
    </row>
    <row r="383" spans="1:7" x14ac:dyDescent="0.25">
      <c r="A383">
        <v>406</v>
      </c>
      <c r="C383" s="3">
        <v>2</v>
      </c>
      <c r="D383" s="6"/>
      <c r="G383" s="5" t="s">
        <v>234</v>
      </c>
    </row>
    <row r="384" spans="1:7" x14ac:dyDescent="0.25">
      <c r="A384">
        <v>407</v>
      </c>
      <c r="C384" s="3">
        <v>2</v>
      </c>
      <c r="D384" s="6"/>
      <c r="G384" s="5" t="s">
        <v>234</v>
      </c>
    </row>
    <row r="385" spans="1:8" x14ac:dyDescent="0.25">
      <c r="A385">
        <v>408</v>
      </c>
      <c r="B385" s="2">
        <v>1</v>
      </c>
      <c r="C385" s="3">
        <v>2</v>
      </c>
      <c r="D385" s="6"/>
      <c r="G385" s="5" t="s">
        <v>234</v>
      </c>
    </row>
    <row r="386" spans="1:8" x14ac:dyDescent="0.25">
      <c r="A386">
        <v>409</v>
      </c>
      <c r="B386" s="2">
        <v>1</v>
      </c>
      <c r="C386" s="3">
        <v>2</v>
      </c>
      <c r="D386" s="6"/>
      <c r="G386" s="5" t="s">
        <v>234</v>
      </c>
    </row>
    <row r="387" spans="1:8" x14ac:dyDescent="0.25">
      <c r="A387">
        <v>410</v>
      </c>
      <c r="B387" s="2">
        <v>1</v>
      </c>
      <c r="C387" s="3">
        <v>2</v>
      </c>
      <c r="D387" s="6"/>
      <c r="G387" s="5" t="s">
        <v>234</v>
      </c>
    </row>
    <row r="388" spans="1:8" x14ac:dyDescent="0.25">
      <c r="A388">
        <v>411</v>
      </c>
      <c r="B388" s="2">
        <v>1</v>
      </c>
      <c r="C388" s="3">
        <v>2</v>
      </c>
      <c r="D388" s="6"/>
      <c r="G388" s="5" t="s">
        <v>234</v>
      </c>
    </row>
    <row r="389" spans="1:8" x14ac:dyDescent="0.25">
      <c r="A389">
        <v>412</v>
      </c>
      <c r="B389" s="2">
        <v>1</v>
      </c>
      <c r="C389" s="3">
        <v>2</v>
      </c>
      <c r="D389" s="6"/>
      <c r="G389" s="5" t="s">
        <v>234</v>
      </c>
    </row>
    <row r="390" spans="1:8" x14ac:dyDescent="0.25">
      <c r="A390">
        <v>413</v>
      </c>
      <c r="B390" s="2">
        <v>1</v>
      </c>
      <c r="C390" s="3">
        <v>2</v>
      </c>
      <c r="D390" s="6"/>
      <c r="G390" s="5" t="s">
        <v>234</v>
      </c>
    </row>
    <row r="391" spans="1:8" x14ac:dyDescent="0.25">
      <c r="A391">
        <v>414</v>
      </c>
      <c r="B391" s="2">
        <v>1</v>
      </c>
      <c r="C391" s="3">
        <v>2</v>
      </c>
      <c r="D391" s="6"/>
      <c r="G391" s="5" t="s">
        <v>234</v>
      </c>
    </row>
    <row r="392" spans="1:8" x14ac:dyDescent="0.25">
      <c r="A392">
        <v>415</v>
      </c>
      <c r="B392" s="2">
        <v>1</v>
      </c>
      <c r="C392" s="3">
        <v>2</v>
      </c>
      <c r="D392" s="6"/>
      <c r="E392" s="6"/>
      <c r="G392" s="5" t="s">
        <v>234</v>
      </c>
      <c r="H392" s="4" t="s">
        <v>233</v>
      </c>
    </row>
    <row r="393" spans="1:8" x14ac:dyDescent="0.25">
      <c r="A393">
        <v>416</v>
      </c>
      <c r="B393" s="2">
        <v>1</v>
      </c>
      <c r="C393" s="3">
        <v>2</v>
      </c>
      <c r="D393" s="6"/>
      <c r="E393" s="6"/>
      <c r="G393" s="5" t="s">
        <v>234</v>
      </c>
      <c r="H393" s="4" t="s">
        <v>233</v>
      </c>
    </row>
    <row r="394" spans="1:8" x14ac:dyDescent="0.25">
      <c r="A394">
        <v>417</v>
      </c>
      <c r="B394" s="2">
        <v>1</v>
      </c>
      <c r="C394" s="3">
        <v>2</v>
      </c>
      <c r="D394" s="6"/>
      <c r="E394" s="6"/>
      <c r="G394" s="5" t="s">
        <v>234</v>
      </c>
      <c r="H394" s="4" t="s">
        <v>233</v>
      </c>
    </row>
    <row r="395" spans="1:8" x14ac:dyDescent="0.25">
      <c r="A395">
        <v>418</v>
      </c>
      <c r="B395" s="2">
        <v>1</v>
      </c>
      <c r="D395" s="6"/>
      <c r="E395" s="6"/>
      <c r="G395" s="5" t="s">
        <v>234</v>
      </c>
      <c r="H395" s="4" t="s">
        <v>233</v>
      </c>
    </row>
    <row r="396" spans="1:8" x14ac:dyDescent="0.25">
      <c r="A396">
        <v>419</v>
      </c>
      <c r="B396" s="2">
        <v>1</v>
      </c>
      <c r="D396" s="6"/>
      <c r="E396" s="6"/>
      <c r="G396" s="5" t="s">
        <v>234</v>
      </c>
      <c r="H396" s="4" t="s">
        <v>233</v>
      </c>
    </row>
    <row r="397" spans="1:8" x14ac:dyDescent="0.25">
      <c r="A397">
        <v>420</v>
      </c>
      <c r="B397" s="2">
        <v>1</v>
      </c>
      <c r="E397" s="6"/>
      <c r="H397" s="4" t="s">
        <v>233</v>
      </c>
    </row>
    <row r="398" spans="1:8" x14ac:dyDescent="0.25">
      <c r="A398">
        <v>421</v>
      </c>
      <c r="B398" s="2">
        <v>1</v>
      </c>
      <c r="E398" s="6"/>
      <c r="H398" s="4" t="s">
        <v>233</v>
      </c>
    </row>
    <row r="399" spans="1:8" x14ac:dyDescent="0.25">
      <c r="A399">
        <v>422</v>
      </c>
      <c r="B399" s="2">
        <v>1</v>
      </c>
      <c r="E399" s="6"/>
      <c r="H399" s="4" t="s">
        <v>233</v>
      </c>
    </row>
    <row r="400" spans="1:8" x14ac:dyDescent="0.25">
      <c r="A400">
        <v>423</v>
      </c>
      <c r="B400" s="2">
        <v>1</v>
      </c>
      <c r="E400" s="6"/>
      <c r="H400" s="4" t="s">
        <v>233</v>
      </c>
    </row>
    <row r="401" spans="1:8" x14ac:dyDescent="0.25">
      <c r="A401">
        <v>424</v>
      </c>
      <c r="B401" s="2">
        <v>1</v>
      </c>
      <c r="E401" s="6"/>
      <c r="H401" s="4" t="s">
        <v>233</v>
      </c>
    </row>
    <row r="402" spans="1:8" x14ac:dyDescent="0.25">
      <c r="A402">
        <v>425</v>
      </c>
      <c r="B402" s="2">
        <v>1</v>
      </c>
      <c r="C402" s="3">
        <v>2</v>
      </c>
      <c r="E402" s="6"/>
      <c r="H402" s="4" t="s">
        <v>233</v>
      </c>
    </row>
    <row r="403" spans="1:8" x14ac:dyDescent="0.25">
      <c r="A403">
        <v>426</v>
      </c>
      <c r="B403" s="2">
        <v>1</v>
      </c>
      <c r="C403" s="3">
        <v>2</v>
      </c>
      <c r="E403" s="6"/>
      <c r="H403" s="4" t="s">
        <v>233</v>
      </c>
    </row>
    <row r="404" spans="1:8" x14ac:dyDescent="0.25">
      <c r="A404">
        <v>427</v>
      </c>
      <c r="B404" s="2">
        <v>1</v>
      </c>
      <c r="C404" s="3">
        <v>2</v>
      </c>
      <c r="E404" s="6"/>
      <c r="H404" s="4" t="s">
        <v>233</v>
      </c>
    </row>
    <row r="405" spans="1:8" x14ac:dyDescent="0.25">
      <c r="A405">
        <v>428</v>
      </c>
      <c r="B405" s="2">
        <v>1</v>
      </c>
      <c r="C405" s="3">
        <v>2</v>
      </c>
      <c r="E405" s="6"/>
      <c r="H405" s="4" t="s">
        <v>233</v>
      </c>
    </row>
    <row r="406" spans="1:8" x14ac:dyDescent="0.25">
      <c r="A406">
        <v>429</v>
      </c>
      <c r="B406" s="2">
        <v>1</v>
      </c>
      <c r="C406" s="3">
        <v>2</v>
      </c>
      <c r="E406" s="6"/>
      <c r="H406" s="4" t="s">
        <v>233</v>
      </c>
    </row>
    <row r="407" spans="1:8" x14ac:dyDescent="0.25">
      <c r="A407">
        <v>430</v>
      </c>
      <c r="B407" s="2">
        <v>1</v>
      </c>
      <c r="C407" s="3">
        <v>2</v>
      </c>
      <c r="E407" s="6"/>
      <c r="H407" s="4" t="s">
        <v>233</v>
      </c>
    </row>
    <row r="408" spans="1:8" x14ac:dyDescent="0.25">
      <c r="A408">
        <v>431</v>
      </c>
      <c r="B408" s="2">
        <v>1</v>
      </c>
      <c r="C408" s="3">
        <v>2</v>
      </c>
      <c r="E408" s="6"/>
      <c r="H408" s="4" t="s">
        <v>233</v>
      </c>
    </row>
    <row r="409" spans="1:8" x14ac:dyDescent="0.25">
      <c r="A409">
        <v>432</v>
      </c>
      <c r="B409" s="2">
        <v>1</v>
      </c>
      <c r="C409" s="3">
        <v>2</v>
      </c>
      <c r="E409" s="6"/>
      <c r="H409" s="4" t="s">
        <v>233</v>
      </c>
    </row>
    <row r="410" spans="1:8" x14ac:dyDescent="0.25">
      <c r="A410">
        <v>433</v>
      </c>
      <c r="B410" s="2">
        <v>1</v>
      </c>
      <c r="C410" s="3">
        <v>2</v>
      </c>
      <c r="E410" s="6"/>
      <c r="H410" s="4" t="s">
        <v>233</v>
      </c>
    </row>
    <row r="411" spans="1:8" x14ac:dyDescent="0.25">
      <c r="A411">
        <v>434</v>
      </c>
      <c r="B411" s="2">
        <v>1</v>
      </c>
      <c r="C411" s="3">
        <v>2</v>
      </c>
      <c r="E411" s="6"/>
      <c r="H411" s="4" t="s">
        <v>233</v>
      </c>
    </row>
    <row r="412" spans="1:8" x14ac:dyDescent="0.25">
      <c r="A412">
        <v>435</v>
      </c>
      <c r="B412" s="2">
        <v>1</v>
      </c>
      <c r="C412" s="3">
        <v>2</v>
      </c>
      <c r="E412" s="6"/>
      <c r="H412" s="4" t="s">
        <v>233</v>
      </c>
    </row>
    <row r="413" spans="1:8" x14ac:dyDescent="0.25">
      <c r="A413">
        <v>436</v>
      </c>
      <c r="C413" s="3">
        <v>2</v>
      </c>
      <c r="D413" s="6"/>
      <c r="E413" s="6"/>
      <c r="G413" s="5" t="s">
        <v>234</v>
      </c>
      <c r="H413" s="4" t="s">
        <v>233</v>
      </c>
    </row>
    <row r="414" spans="1:8" x14ac:dyDescent="0.25">
      <c r="A414">
        <v>437</v>
      </c>
      <c r="C414" s="3">
        <v>2</v>
      </c>
      <c r="D414" s="6"/>
      <c r="E414" s="6"/>
      <c r="G414" s="5" t="s">
        <v>234</v>
      </c>
      <c r="H414" s="4" t="s">
        <v>233</v>
      </c>
    </row>
    <row r="415" spans="1:8" x14ac:dyDescent="0.25">
      <c r="A415">
        <v>438</v>
      </c>
      <c r="C415" s="3">
        <v>2</v>
      </c>
      <c r="D415" s="6"/>
      <c r="E415" s="6"/>
      <c r="G415" s="5" t="s">
        <v>234</v>
      </c>
      <c r="H415" s="4" t="s">
        <v>233</v>
      </c>
    </row>
    <row r="416" spans="1:8" x14ac:dyDescent="0.25">
      <c r="A416">
        <v>439</v>
      </c>
      <c r="C416" s="3">
        <v>2</v>
      </c>
      <c r="D416" s="6"/>
      <c r="E416" s="6"/>
      <c r="G416" s="5" t="s">
        <v>234</v>
      </c>
      <c r="H416" s="4" t="s">
        <v>233</v>
      </c>
    </row>
    <row r="417" spans="1:8" x14ac:dyDescent="0.25">
      <c r="A417">
        <v>440</v>
      </c>
      <c r="C417" s="3">
        <v>2</v>
      </c>
      <c r="D417" s="6"/>
      <c r="E417" s="6"/>
      <c r="G417" s="5" t="s">
        <v>234</v>
      </c>
      <c r="H417" s="4" t="s">
        <v>233</v>
      </c>
    </row>
    <row r="418" spans="1:8" x14ac:dyDescent="0.25">
      <c r="A418">
        <v>441</v>
      </c>
      <c r="C418" s="3">
        <v>2</v>
      </c>
      <c r="D418" s="6"/>
      <c r="E418" s="6"/>
      <c r="G418" s="5" t="s">
        <v>234</v>
      </c>
      <c r="H418" s="4" t="s">
        <v>233</v>
      </c>
    </row>
    <row r="419" spans="1:8" x14ac:dyDescent="0.25">
      <c r="A419">
        <v>442</v>
      </c>
      <c r="C419" s="3">
        <v>2</v>
      </c>
      <c r="D419" s="6"/>
      <c r="E419" s="6"/>
      <c r="G419" s="5" t="s">
        <v>234</v>
      </c>
      <c r="H419" s="4" t="s">
        <v>233</v>
      </c>
    </row>
    <row r="420" spans="1:8" x14ac:dyDescent="0.25">
      <c r="A420">
        <v>443</v>
      </c>
      <c r="C420" s="3">
        <v>2</v>
      </c>
      <c r="D420" s="6"/>
      <c r="E420" s="6"/>
      <c r="G420" s="5" t="s">
        <v>234</v>
      </c>
      <c r="H420" s="4" t="s">
        <v>233</v>
      </c>
    </row>
    <row r="421" spans="1:8" x14ac:dyDescent="0.25">
      <c r="A421">
        <v>444</v>
      </c>
      <c r="C421" s="3">
        <v>2</v>
      </c>
      <c r="D421" s="6"/>
      <c r="E421" s="6"/>
      <c r="G421" s="5" t="s">
        <v>234</v>
      </c>
      <c r="H421" s="4" t="s">
        <v>233</v>
      </c>
    </row>
    <row r="422" spans="1:8" x14ac:dyDescent="0.25">
      <c r="A422">
        <v>445</v>
      </c>
      <c r="B422" s="2">
        <v>1</v>
      </c>
      <c r="C422" s="3">
        <v>2</v>
      </c>
      <c r="D422" s="6"/>
      <c r="G422" s="5" t="s">
        <v>234</v>
      </c>
    </row>
    <row r="423" spans="1:8" x14ac:dyDescent="0.25">
      <c r="A423">
        <v>446</v>
      </c>
      <c r="B423" s="2">
        <v>1</v>
      </c>
      <c r="C423" s="3">
        <v>2</v>
      </c>
      <c r="D423" s="6"/>
      <c r="G423" s="5" t="s">
        <v>234</v>
      </c>
    </row>
    <row r="424" spans="1:8" x14ac:dyDescent="0.25">
      <c r="A424">
        <v>447</v>
      </c>
      <c r="B424" s="2">
        <v>1</v>
      </c>
      <c r="C424" s="3">
        <v>2</v>
      </c>
      <c r="D424" s="6"/>
      <c r="G424" s="5" t="s">
        <v>234</v>
      </c>
    </row>
    <row r="425" spans="1:8" x14ac:dyDescent="0.25">
      <c r="A425">
        <v>448</v>
      </c>
      <c r="B425" s="2">
        <v>1</v>
      </c>
      <c r="C425" s="3">
        <v>2</v>
      </c>
      <c r="D425" s="6"/>
      <c r="G425" s="5" t="s">
        <v>234</v>
      </c>
    </row>
    <row r="426" spans="1:8" x14ac:dyDescent="0.25">
      <c r="A426">
        <v>449</v>
      </c>
      <c r="B426" s="2">
        <v>1</v>
      </c>
      <c r="C426" s="3">
        <v>2</v>
      </c>
      <c r="D426" s="6"/>
      <c r="G426" s="5" t="s">
        <v>234</v>
      </c>
    </row>
    <row r="427" spans="1:8" x14ac:dyDescent="0.25">
      <c r="A427">
        <v>450</v>
      </c>
      <c r="B427" s="2">
        <v>1</v>
      </c>
      <c r="C427" s="3">
        <v>2</v>
      </c>
      <c r="D427" s="6"/>
      <c r="G427" s="5" t="s">
        <v>234</v>
      </c>
    </row>
    <row r="428" spans="1:8" x14ac:dyDescent="0.25">
      <c r="A428">
        <v>451</v>
      </c>
      <c r="B428" s="2">
        <v>1</v>
      </c>
      <c r="C428" s="3">
        <v>2</v>
      </c>
      <c r="D428" s="6"/>
      <c r="G428" s="5" t="s">
        <v>234</v>
      </c>
    </row>
    <row r="429" spans="1:8" x14ac:dyDescent="0.25">
      <c r="A429">
        <v>452</v>
      </c>
      <c r="B429" s="2">
        <v>1</v>
      </c>
      <c r="D429" s="6"/>
      <c r="G429" s="5" t="s">
        <v>234</v>
      </c>
    </row>
    <row r="430" spans="1:8" x14ac:dyDescent="0.25">
      <c r="A430">
        <v>453</v>
      </c>
      <c r="B430" s="2">
        <v>1</v>
      </c>
      <c r="D430" s="6"/>
      <c r="G430" s="5" t="s">
        <v>234</v>
      </c>
    </row>
    <row r="431" spans="1:8" x14ac:dyDescent="0.25">
      <c r="A431">
        <v>454</v>
      </c>
      <c r="B431" s="2">
        <v>1</v>
      </c>
      <c r="D431" s="6"/>
      <c r="G431" s="5" t="s">
        <v>234</v>
      </c>
    </row>
    <row r="432" spans="1:8" x14ac:dyDescent="0.25">
      <c r="A432">
        <v>455</v>
      </c>
      <c r="B432" s="2">
        <v>1</v>
      </c>
      <c r="D432" s="6"/>
      <c r="G432" s="5" t="s">
        <v>234</v>
      </c>
    </row>
    <row r="433" spans="1:8" x14ac:dyDescent="0.25">
      <c r="A433">
        <v>456</v>
      </c>
      <c r="B433" s="2">
        <v>1</v>
      </c>
      <c r="D433" s="6"/>
      <c r="E433" s="6"/>
      <c r="G433" s="5" t="s">
        <v>234</v>
      </c>
      <c r="H433" s="4" t="s">
        <v>233</v>
      </c>
    </row>
    <row r="434" spans="1:8" x14ac:dyDescent="0.25">
      <c r="A434">
        <v>457</v>
      </c>
      <c r="B434" s="2">
        <v>1</v>
      </c>
      <c r="D434" s="6"/>
      <c r="E434" s="6"/>
      <c r="G434" s="5" t="s">
        <v>234</v>
      </c>
      <c r="H434" s="4" t="s">
        <v>233</v>
      </c>
    </row>
    <row r="435" spans="1:8" x14ac:dyDescent="0.25">
      <c r="A435">
        <v>458</v>
      </c>
      <c r="B435" s="2">
        <v>1</v>
      </c>
      <c r="D435" s="6"/>
      <c r="E435" s="6"/>
      <c r="G435" s="5" t="s">
        <v>234</v>
      </c>
      <c r="H435" s="4" t="s">
        <v>233</v>
      </c>
    </row>
    <row r="436" spans="1:8" x14ac:dyDescent="0.25">
      <c r="A436">
        <v>459</v>
      </c>
      <c r="B436" s="2">
        <v>1</v>
      </c>
      <c r="D436" s="6"/>
      <c r="E436" s="6"/>
      <c r="G436" s="5" t="s">
        <v>234</v>
      </c>
      <c r="H436" s="4" t="s">
        <v>233</v>
      </c>
    </row>
    <row r="437" spans="1:8" x14ac:dyDescent="0.25">
      <c r="A437">
        <v>460</v>
      </c>
      <c r="B437" s="2">
        <v>1</v>
      </c>
      <c r="D437" s="6"/>
      <c r="E437" s="6"/>
      <c r="G437" s="5" t="s">
        <v>234</v>
      </c>
      <c r="H437" s="4" t="s">
        <v>233</v>
      </c>
    </row>
    <row r="438" spans="1:8" x14ac:dyDescent="0.25">
      <c r="A438">
        <v>461</v>
      </c>
      <c r="B438" s="2">
        <v>1</v>
      </c>
      <c r="D438" s="6"/>
      <c r="E438" s="6"/>
      <c r="G438" s="5" t="s">
        <v>234</v>
      </c>
      <c r="H438" s="4" t="s">
        <v>233</v>
      </c>
    </row>
    <row r="439" spans="1:8" x14ac:dyDescent="0.25">
      <c r="A439">
        <v>462</v>
      </c>
      <c r="B439" s="2">
        <v>1</v>
      </c>
      <c r="D439" s="6"/>
      <c r="E439" s="6"/>
      <c r="G439" s="5" t="s">
        <v>234</v>
      </c>
      <c r="H439" s="4" t="s">
        <v>233</v>
      </c>
    </row>
    <row r="440" spans="1:8" x14ac:dyDescent="0.25">
      <c r="A440">
        <v>463</v>
      </c>
      <c r="B440" s="2">
        <v>1</v>
      </c>
      <c r="C440" s="3">
        <v>2</v>
      </c>
      <c r="D440" s="6"/>
      <c r="E440" s="6"/>
      <c r="G440" s="5" t="s">
        <v>234</v>
      </c>
      <c r="H440" s="4" t="s">
        <v>233</v>
      </c>
    </row>
    <row r="441" spans="1:8" x14ac:dyDescent="0.25">
      <c r="A441">
        <v>464</v>
      </c>
      <c r="B441" s="2">
        <v>1</v>
      </c>
      <c r="C441" s="3">
        <v>2</v>
      </c>
      <c r="D441" s="6"/>
      <c r="E441" s="6"/>
      <c r="G441" s="5" t="s">
        <v>234</v>
      </c>
      <c r="H441" s="4" t="s">
        <v>233</v>
      </c>
    </row>
    <row r="442" spans="1:8" x14ac:dyDescent="0.25">
      <c r="A442">
        <v>465</v>
      </c>
      <c r="B442" s="2">
        <v>1</v>
      </c>
      <c r="C442" s="3">
        <v>2</v>
      </c>
      <c r="D442" s="6"/>
      <c r="E442" s="6"/>
      <c r="G442" s="5" t="s">
        <v>234</v>
      </c>
      <c r="H442" s="4" t="s">
        <v>233</v>
      </c>
    </row>
    <row r="443" spans="1:8" x14ac:dyDescent="0.25">
      <c r="A443">
        <v>466</v>
      </c>
      <c r="B443" s="2">
        <v>1</v>
      </c>
      <c r="C443" s="3">
        <v>2</v>
      </c>
      <c r="D443" s="6"/>
      <c r="E443" s="6"/>
      <c r="G443" s="5" t="s">
        <v>234</v>
      </c>
      <c r="H443" s="4" t="s">
        <v>233</v>
      </c>
    </row>
    <row r="444" spans="1:8" x14ac:dyDescent="0.25">
      <c r="A444">
        <v>467</v>
      </c>
      <c r="B444" s="2">
        <v>1</v>
      </c>
      <c r="C444" s="3">
        <v>2</v>
      </c>
      <c r="D444" s="6"/>
      <c r="E444" s="6"/>
      <c r="G444" s="5" t="s">
        <v>234</v>
      </c>
      <c r="H444" s="4" t="s">
        <v>233</v>
      </c>
    </row>
    <row r="445" spans="1:8" x14ac:dyDescent="0.25">
      <c r="A445">
        <v>468</v>
      </c>
      <c r="B445" s="2">
        <v>1</v>
      </c>
      <c r="C445" s="3">
        <v>2</v>
      </c>
      <c r="E445" s="6"/>
      <c r="H445" s="4" t="s">
        <v>233</v>
      </c>
    </row>
    <row r="446" spans="1:8" x14ac:dyDescent="0.25">
      <c r="A446">
        <v>469</v>
      </c>
      <c r="B446" s="2">
        <v>1</v>
      </c>
      <c r="C446" s="3">
        <v>2</v>
      </c>
      <c r="E446" s="6"/>
      <c r="H446" s="4" t="s">
        <v>233</v>
      </c>
    </row>
    <row r="447" spans="1:8" x14ac:dyDescent="0.25">
      <c r="A447">
        <v>470</v>
      </c>
      <c r="B447" s="2">
        <v>1</v>
      </c>
      <c r="C447" s="3">
        <v>2</v>
      </c>
      <c r="E447" s="6"/>
      <c r="H447" s="4" t="s">
        <v>233</v>
      </c>
    </row>
    <row r="448" spans="1:8" x14ac:dyDescent="0.25">
      <c r="A448">
        <v>471</v>
      </c>
      <c r="B448" s="2">
        <v>1</v>
      </c>
      <c r="C448" s="3">
        <v>2</v>
      </c>
      <c r="E448" s="6"/>
      <c r="H448" s="4" t="s">
        <v>233</v>
      </c>
    </row>
    <row r="449" spans="1:8" x14ac:dyDescent="0.25">
      <c r="A449">
        <v>472</v>
      </c>
      <c r="B449" s="2">
        <v>1</v>
      </c>
      <c r="C449" s="3">
        <v>2</v>
      </c>
      <c r="E449" s="6"/>
      <c r="H449" s="4" t="s">
        <v>233</v>
      </c>
    </row>
    <row r="450" spans="1:8" x14ac:dyDescent="0.25">
      <c r="A450">
        <v>473</v>
      </c>
      <c r="C450" s="3">
        <v>2</v>
      </c>
    </row>
    <row r="451" spans="1:8" x14ac:dyDescent="0.25">
      <c r="A451">
        <v>474</v>
      </c>
      <c r="C451" s="3">
        <v>2</v>
      </c>
      <c r="E451" s="6"/>
      <c r="H451" s="4" t="s">
        <v>233</v>
      </c>
    </row>
    <row r="452" spans="1:8" x14ac:dyDescent="0.25">
      <c r="A452">
        <v>475</v>
      </c>
      <c r="C452" s="3">
        <v>2</v>
      </c>
      <c r="E452" s="6"/>
      <c r="H452" s="4" t="s">
        <v>233</v>
      </c>
    </row>
    <row r="453" spans="1:8" x14ac:dyDescent="0.25">
      <c r="A453">
        <v>476</v>
      </c>
      <c r="C453" s="3">
        <v>2</v>
      </c>
      <c r="E453" s="6"/>
      <c r="H453" s="4" t="s">
        <v>233</v>
      </c>
    </row>
    <row r="454" spans="1:8" x14ac:dyDescent="0.25">
      <c r="A454">
        <v>477</v>
      </c>
      <c r="C454" s="3">
        <v>2</v>
      </c>
      <c r="E454" s="6"/>
      <c r="H454" s="4" t="s">
        <v>233</v>
      </c>
    </row>
    <row r="455" spans="1:8" x14ac:dyDescent="0.25">
      <c r="A455">
        <v>478</v>
      </c>
      <c r="C455" s="3">
        <v>2</v>
      </c>
      <c r="D455" s="6"/>
      <c r="E455" s="6"/>
      <c r="G455" s="5" t="s">
        <v>234</v>
      </c>
      <c r="H455" s="4" t="s">
        <v>233</v>
      </c>
    </row>
    <row r="456" spans="1:8" x14ac:dyDescent="0.25">
      <c r="A456">
        <v>479</v>
      </c>
      <c r="C456" s="3">
        <v>2</v>
      </c>
      <c r="D456" s="6"/>
      <c r="E456" s="6"/>
      <c r="G456" s="5" t="s">
        <v>234</v>
      </c>
      <c r="H456" s="4" t="s">
        <v>233</v>
      </c>
    </row>
    <row r="457" spans="1:8" x14ac:dyDescent="0.25">
      <c r="A457">
        <v>480</v>
      </c>
      <c r="C457" s="3">
        <v>2</v>
      </c>
      <c r="D457" s="6"/>
      <c r="E457" s="6"/>
      <c r="G457" s="5" t="s">
        <v>234</v>
      </c>
      <c r="H457" s="4" t="s">
        <v>233</v>
      </c>
    </row>
    <row r="458" spans="1:8" x14ac:dyDescent="0.25">
      <c r="A458">
        <v>481</v>
      </c>
      <c r="C458" s="3">
        <v>2</v>
      </c>
      <c r="D458" s="6"/>
      <c r="E458" s="6"/>
      <c r="G458" s="5" t="s">
        <v>234</v>
      </c>
      <c r="H458" s="4" t="s">
        <v>233</v>
      </c>
    </row>
    <row r="459" spans="1:8" x14ac:dyDescent="0.25">
      <c r="A459">
        <v>482</v>
      </c>
      <c r="C459" s="3">
        <v>2</v>
      </c>
      <c r="D459" s="6"/>
      <c r="E459" s="6"/>
      <c r="G459" s="5" t="s">
        <v>234</v>
      </c>
      <c r="H459" s="4" t="s">
        <v>233</v>
      </c>
    </row>
    <row r="460" spans="1:8" x14ac:dyDescent="0.25">
      <c r="A460">
        <v>483</v>
      </c>
      <c r="C460" s="3">
        <v>2</v>
      </c>
      <c r="D460" s="6"/>
      <c r="E460" s="6"/>
      <c r="G460" s="5" t="s">
        <v>234</v>
      </c>
      <c r="H460" s="4" t="s">
        <v>233</v>
      </c>
    </row>
    <row r="461" spans="1:8" x14ac:dyDescent="0.25">
      <c r="A461">
        <v>484</v>
      </c>
      <c r="C461" s="3">
        <v>2</v>
      </c>
      <c r="D461" s="6"/>
      <c r="E461" s="6"/>
      <c r="G461" s="5" t="s">
        <v>234</v>
      </c>
      <c r="H461" s="4" t="s">
        <v>233</v>
      </c>
    </row>
    <row r="462" spans="1:8" x14ac:dyDescent="0.25">
      <c r="A462">
        <v>485</v>
      </c>
      <c r="B462" s="2">
        <v>1</v>
      </c>
      <c r="C462" s="3">
        <v>2</v>
      </c>
      <c r="D462" s="6"/>
      <c r="E462" s="6"/>
      <c r="G462" s="5" t="s">
        <v>234</v>
      </c>
      <c r="H462" s="4" t="s">
        <v>233</v>
      </c>
    </row>
    <row r="463" spans="1:8" x14ac:dyDescent="0.25">
      <c r="A463">
        <v>486</v>
      </c>
      <c r="B463" s="2">
        <v>1</v>
      </c>
      <c r="C463" s="3">
        <v>2</v>
      </c>
      <c r="D463" s="6"/>
      <c r="E463" s="6"/>
      <c r="G463" s="5" t="s">
        <v>234</v>
      </c>
      <c r="H463" s="4" t="s">
        <v>233</v>
      </c>
    </row>
    <row r="464" spans="1:8" x14ac:dyDescent="0.25">
      <c r="A464">
        <v>487</v>
      </c>
      <c r="B464" s="2">
        <v>1</v>
      </c>
      <c r="C464" s="3">
        <v>2</v>
      </c>
      <c r="D464" s="6"/>
      <c r="E464" s="6"/>
      <c r="G464" s="5" t="s">
        <v>234</v>
      </c>
      <c r="H464" s="4" t="s">
        <v>233</v>
      </c>
    </row>
    <row r="465" spans="1:8" x14ac:dyDescent="0.25">
      <c r="A465">
        <v>488</v>
      </c>
      <c r="B465" s="2">
        <v>1</v>
      </c>
      <c r="C465" s="3">
        <v>2</v>
      </c>
      <c r="D465" s="6"/>
      <c r="E465" s="6"/>
      <c r="G465" s="5" t="s">
        <v>234</v>
      </c>
      <c r="H465" s="4" t="s">
        <v>233</v>
      </c>
    </row>
    <row r="466" spans="1:8" x14ac:dyDescent="0.25">
      <c r="A466">
        <v>489</v>
      </c>
      <c r="B466" s="2">
        <v>1</v>
      </c>
      <c r="C466" s="3">
        <v>2</v>
      </c>
      <c r="D466" s="6"/>
      <c r="E466" s="6"/>
      <c r="G466" s="5" t="s">
        <v>234</v>
      </c>
      <c r="H466" s="4" t="s">
        <v>233</v>
      </c>
    </row>
    <row r="467" spans="1:8" x14ac:dyDescent="0.25">
      <c r="A467">
        <v>490</v>
      </c>
      <c r="B467" s="2">
        <v>1</v>
      </c>
      <c r="C467" s="3">
        <v>2</v>
      </c>
      <c r="D467" s="6"/>
      <c r="E467" s="6"/>
      <c r="G467" s="5" t="s">
        <v>234</v>
      </c>
      <c r="H467" s="4" t="s">
        <v>233</v>
      </c>
    </row>
    <row r="468" spans="1:8" x14ac:dyDescent="0.25">
      <c r="A468">
        <v>491</v>
      </c>
      <c r="B468" s="2">
        <v>1</v>
      </c>
      <c r="C468" s="3">
        <v>2</v>
      </c>
      <c r="D468" s="6"/>
      <c r="E468" s="6"/>
      <c r="G468" s="5" t="s">
        <v>234</v>
      </c>
      <c r="H468" s="4" t="s">
        <v>233</v>
      </c>
    </row>
    <row r="469" spans="1:8" x14ac:dyDescent="0.25">
      <c r="A469">
        <v>492</v>
      </c>
      <c r="B469" s="2">
        <v>1</v>
      </c>
      <c r="C469" s="3">
        <v>2</v>
      </c>
      <c r="D469" s="6"/>
      <c r="E469" s="6"/>
      <c r="G469" s="5" t="s">
        <v>234</v>
      </c>
      <c r="H469" s="4" t="s">
        <v>233</v>
      </c>
    </row>
    <row r="470" spans="1:8" x14ac:dyDescent="0.25">
      <c r="A470">
        <v>493</v>
      </c>
      <c r="B470" s="2">
        <v>1</v>
      </c>
      <c r="C470" s="3">
        <v>2</v>
      </c>
      <c r="D470" s="6"/>
      <c r="E470" s="6"/>
      <c r="G470" s="5" t="s">
        <v>234</v>
      </c>
      <c r="H470" s="4" t="s">
        <v>233</v>
      </c>
    </row>
    <row r="471" spans="1:8" x14ac:dyDescent="0.25">
      <c r="A471">
        <v>494</v>
      </c>
      <c r="B471" s="2">
        <v>1</v>
      </c>
      <c r="D471" s="6"/>
      <c r="E471" s="6"/>
      <c r="G471" s="5" t="s">
        <v>234</v>
      </c>
      <c r="H471" s="4" t="s">
        <v>233</v>
      </c>
    </row>
    <row r="472" spans="1:8" x14ac:dyDescent="0.25">
      <c r="A472">
        <v>495</v>
      </c>
      <c r="B472" s="2">
        <v>1</v>
      </c>
      <c r="D472" s="6"/>
      <c r="E472" s="6"/>
      <c r="G472" s="5" t="s">
        <v>234</v>
      </c>
      <c r="H472" s="4" t="s">
        <v>233</v>
      </c>
    </row>
    <row r="473" spans="1:8" x14ac:dyDescent="0.25">
      <c r="A473">
        <v>496</v>
      </c>
      <c r="B473" s="2">
        <v>1</v>
      </c>
      <c r="D473" s="6"/>
      <c r="G473" s="5" t="s">
        <v>234</v>
      </c>
    </row>
    <row r="474" spans="1:8" x14ac:dyDescent="0.25">
      <c r="A474">
        <v>497</v>
      </c>
      <c r="B474" s="2">
        <v>1</v>
      </c>
      <c r="D474" s="6"/>
      <c r="G474" s="5" t="s">
        <v>234</v>
      </c>
    </row>
    <row r="475" spans="1:8" x14ac:dyDescent="0.25">
      <c r="A475">
        <v>498</v>
      </c>
      <c r="B475" s="2">
        <v>1</v>
      </c>
      <c r="D475" s="6"/>
      <c r="G475" s="5" t="s">
        <v>234</v>
      </c>
    </row>
    <row r="476" spans="1:8" x14ac:dyDescent="0.25">
      <c r="A476">
        <v>499</v>
      </c>
      <c r="B476" s="2">
        <v>1</v>
      </c>
      <c r="D476" s="6"/>
      <c r="G476" s="5" t="s">
        <v>234</v>
      </c>
    </row>
    <row r="477" spans="1:8" x14ac:dyDescent="0.25">
      <c r="A477">
        <v>500</v>
      </c>
      <c r="B477" s="2">
        <v>1</v>
      </c>
      <c r="D477" s="6"/>
      <c r="G477" s="5" t="s">
        <v>234</v>
      </c>
    </row>
    <row r="478" spans="1:8" x14ac:dyDescent="0.25">
      <c r="A478">
        <v>501</v>
      </c>
      <c r="B478" s="2">
        <v>1</v>
      </c>
      <c r="C478" s="3">
        <v>2</v>
      </c>
      <c r="D478" s="6"/>
      <c r="G478" s="5" t="s">
        <v>234</v>
      </c>
    </row>
    <row r="479" spans="1:8" x14ac:dyDescent="0.25">
      <c r="A479">
        <v>502</v>
      </c>
      <c r="B479" s="2">
        <v>1</v>
      </c>
      <c r="C479" s="3">
        <v>2</v>
      </c>
      <c r="D479" s="6"/>
      <c r="G479" s="5" t="s">
        <v>234</v>
      </c>
    </row>
    <row r="480" spans="1:8" x14ac:dyDescent="0.25">
      <c r="A480">
        <v>503</v>
      </c>
      <c r="B480" s="2">
        <v>1</v>
      </c>
      <c r="C480" s="3">
        <v>2</v>
      </c>
      <c r="D480" s="6"/>
      <c r="G480" s="5" t="s">
        <v>234</v>
      </c>
    </row>
    <row r="481" spans="1:8" x14ac:dyDescent="0.25">
      <c r="A481">
        <v>504</v>
      </c>
      <c r="B481" s="2">
        <v>1</v>
      </c>
      <c r="C481" s="3">
        <v>2</v>
      </c>
      <c r="D481" s="6"/>
      <c r="G481" s="5" t="s">
        <v>234</v>
      </c>
    </row>
    <row r="482" spans="1:8" x14ac:dyDescent="0.25">
      <c r="A482">
        <v>505</v>
      </c>
      <c r="B482" s="2">
        <v>1</v>
      </c>
      <c r="C482" s="3">
        <v>2</v>
      </c>
      <c r="D482" s="6"/>
      <c r="G482" s="5" t="s">
        <v>234</v>
      </c>
    </row>
    <row r="483" spans="1:8" x14ac:dyDescent="0.25">
      <c r="A483">
        <v>506</v>
      </c>
      <c r="B483" s="2">
        <v>1</v>
      </c>
      <c r="C483" s="3">
        <v>2</v>
      </c>
      <c r="D483" s="6"/>
      <c r="E483" s="6"/>
      <c r="G483" s="5" t="s">
        <v>234</v>
      </c>
      <c r="H483" s="4" t="s">
        <v>233</v>
      </c>
    </row>
    <row r="484" spans="1:8" x14ac:dyDescent="0.25">
      <c r="A484">
        <v>507</v>
      </c>
      <c r="B484" s="2">
        <v>1</v>
      </c>
      <c r="C484" s="3">
        <v>2</v>
      </c>
      <c r="D484" s="6"/>
      <c r="E484" s="6"/>
      <c r="G484" s="5" t="s">
        <v>234</v>
      </c>
      <c r="H484" s="4" t="s">
        <v>233</v>
      </c>
    </row>
    <row r="485" spans="1:8" x14ac:dyDescent="0.25">
      <c r="A485">
        <v>508</v>
      </c>
      <c r="B485" s="2">
        <v>1</v>
      </c>
      <c r="C485" s="3">
        <v>2</v>
      </c>
      <c r="D485" s="6"/>
      <c r="E485" s="6"/>
      <c r="G485" s="5" t="s">
        <v>234</v>
      </c>
      <c r="H485" s="4" t="s">
        <v>233</v>
      </c>
    </row>
    <row r="486" spans="1:8" x14ac:dyDescent="0.25">
      <c r="A486">
        <v>509</v>
      </c>
      <c r="B486" s="2">
        <v>1</v>
      </c>
      <c r="C486" s="3">
        <v>2</v>
      </c>
      <c r="D486" s="6"/>
      <c r="E486" s="6"/>
      <c r="G486" s="5" t="s">
        <v>234</v>
      </c>
      <c r="H486" s="4" t="s">
        <v>233</v>
      </c>
    </row>
    <row r="487" spans="1:8" x14ac:dyDescent="0.25">
      <c r="A487">
        <v>510</v>
      </c>
      <c r="B487" s="2">
        <v>1</v>
      </c>
      <c r="C487" s="3">
        <v>2</v>
      </c>
      <c r="D487" s="6"/>
      <c r="E487" s="6"/>
      <c r="G487" s="5" t="s">
        <v>234</v>
      </c>
      <c r="H487" s="4" t="s">
        <v>233</v>
      </c>
    </row>
    <row r="488" spans="1:8" x14ac:dyDescent="0.25">
      <c r="A488">
        <v>511</v>
      </c>
      <c r="B488" s="2">
        <v>1</v>
      </c>
      <c r="C488" s="3">
        <v>2</v>
      </c>
      <c r="D488" s="6"/>
      <c r="E488" s="6"/>
      <c r="G488" s="5" t="s">
        <v>234</v>
      </c>
      <c r="H488" s="4" t="s">
        <v>233</v>
      </c>
    </row>
    <row r="489" spans="1:8" x14ac:dyDescent="0.25">
      <c r="A489">
        <v>512</v>
      </c>
      <c r="B489" s="2">
        <v>1</v>
      </c>
      <c r="C489" s="3">
        <v>2</v>
      </c>
      <c r="D489" s="6"/>
      <c r="E489" s="6"/>
      <c r="G489" s="5" t="s">
        <v>234</v>
      </c>
      <c r="H489" s="4" t="s">
        <v>233</v>
      </c>
    </row>
    <row r="490" spans="1:8" x14ac:dyDescent="0.25">
      <c r="A490">
        <v>513</v>
      </c>
      <c r="B490" s="2">
        <v>1</v>
      </c>
      <c r="C490" s="3">
        <v>2</v>
      </c>
      <c r="D490" s="6"/>
      <c r="E490" s="6"/>
      <c r="G490" s="5" t="s">
        <v>234</v>
      </c>
      <c r="H490" s="4" t="s">
        <v>233</v>
      </c>
    </row>
    <row r="491" spans="1:8" x14ac:dyDescent="0.25">
      <c r="A491">
        <v>514</v>
      </c>
      <c r="B491" s="2">
        <v>1</v>
      </c>
      <c r="C491" s="3">
        <v>2</v>
      </c>
      <c r="E491" s="6"/>
      <c r="H491" s="4" t="s">
        <v>233</v>
      </c>
    </row>
    <row r="492" spans="1:8" x14ac:dyDescent="0.25">
      <c r="A492">
        <v>515</v>
      </c>
      <c r="B492" s="2">
        <v>1</v>
      </c>
      <c r="C492" s="3">
        <v>2</v>
      </c>
      <c r="E492" s="6"/>
      <c r="H492" s="4" t="s">
        <v>233</v>
      </c>
    </row>
    <row r="493" spans="1:8" x14ac:dyDescent="0.25">
      <c r="A493">
        <v>516</v>
      </c>
      <c r="B493" s="2">
        <v>1</v>
      </c>
      <c r="C493" s="3">
        <v>2</v>
      </c>
      <c r="E493" s="6"/>
      <c r="H493" s="4" t="s">
        <v>233</v>
      </c>
    </row>
    <row r="494" spans="1:8" x14ac:dyDescent="0.25">
      <c r="A494">
        <v>517</v>
      </c>
      <c r="B494" s="2">
        <v>1</v>
      </c>
      <c r="C494" s="3">
        <v>2</v>
      </c>
      <c r="E494" s="6"/>
      <c r="H494" s="4" t="s">
        <v>233</v>
      </c>
    </row>
    <row r="495" spans="1:8" x14ac:dyDescent="0.25">
      <c r="A495">
        <v>518</v>
      </c>
      <c r="B495" s="2">
        <v>1</v>
      </c>
      <c r="C495" s="3">
        <v>2</v>
      </c>
      <c r="E495" s="6"/>
      <c r="H495" s="4" t="s">
        <v>233</v>
      </c>
    </row>
    <row r="496" spans="1:8" x14ac:dyDescent="0.25">
      <c r="A496">
        <v>519</v>
      </c>
      <c r="B496" s="2">
        <v>1</v>
      </c>
      <c r="C496" s="3">
        <v>2</v>
      </c>
      <c r="E496" s="6"/>
      <c r="H496" s="4" t="s">
        <v>233</v>
      </c>
    </row>
    <row r="497" spans="1:8" x14ac:dyDescent="0.25">
      <c r="A497">
        <v>520</v>
      </c>
      <c r="B497" s="2">
        <v>1</v>
      </c>
      <c r="C497" s="3">
        <v>2</v>
      </c>
      <c r="E497" s="6"/>
      <c r="H497" s="4" t="s">
        <v>233</v>
      </c>
    </row>
    <row r="498" spans="1:8" x14ac:dyDescent="0.25">
      <c r="A498">
        <v>521</v>
      </c>
      <c r="C498" s="3">
        <v>2</v>
      </c>
      <c r="E498" s="6"/>
      <c r="H498" s="4" t="s">
        <v>233</v>
      </c>
    </row>
    <row r="499" spans="1:8" x14ac:dyDescent="0.25">
      <c r="A499">
        <v>522</v>
      </c>
      <c r="C499" s="3">
        <v>2</v>
      </c>
      <c r="E499" s="6"/>
      <c r="H499" s="4" t="s">
        <v>233</v>
      </c>
    </row>
    <row r="500" spans="1:8" x14ac:dyDescent="0.25">
      <c r="A500">
        <v>523</v>
      </c>
      <c r="C500" s="3">
        <v>2</v>
      </c>
      <c r="E500" s="6"/>
      <c r="H500" s="4" t="s">
        <v>233</v>
      </c>
    </row>
    <row r="501" spans="1:8" x14ac:dyDescent="0.25">
      <c r="A501">
        <v>524</v>
      </c>
      <c r="C501" s="3">
        <v>2</v>
      </c>
      <c r="E501" s="6"/>
      <c r="H501" s="4" t="s">
        <v>233</v>
      </c>
    </row>
    <row r="502" spans="1:8" x14ac:dyDescent="0.25">
      <c r="A502">
        <v>525</v>
      </c>
      <c r="C502" s="3">
        <v>2</v>
      </c>
      <c r="E502" s="6"/>
      <c r="H502" s="4" t="s">
        <v>233</v>
      </c>
    </row>
    <row r="503" spans="1:8" x14ac:dyDescent="0.25">
      <c r="A503">
        <v>526</v>
      </c>
      <c r="C503" s="3">
        <v>2</v>
      </c>
      <c r="E503" s="6"/>
      <c r="H503" s="4" t="s">
        <v>233</v>
      </c>
    </row>
    <row r="504" spans="1:8" x14ac:dyDescent="0.25">
      <c r="A504">
        <v>527</v>
      </c>
      <c r="C504" s="3">
        <v>2</v>
      </c>
      <c r="E504" s="6"/>
      <c r="H504" s="4" t="s">
        <v>233</v>
      </c>
    </row>
    <row r="505" spans="1:8" x14ac:dyDescent="0.25">
      <c r="A505">
        <v>528</v>
      </c>
      <c r="C505" s="3">
        <v>2</v>
      </c>
      <c r="D505" s="5">
        <v>3</v>
      </c>
      <c r="E505" s="6"/>
      <c r="H505" s="4" t="s">
        <v>233</v>
      </c>
    </row>
    <row r="506" spans="1:8" x14ac:dyDescent="0.25">
      <c r="A506">
        <v>529</v>
      </c>
      <c r="C506" s="3">
        <v>2</v>
      </c>
      <c r="D506" s="5">
        <v>3</v>
      </c>
      <c r="E506" s="6"/>
      <c r="H506" s="4" t="s">
        <v>233</v>
      </c>
    </row>
    <row r="507" spans="1:8" x14ac:dyDescent="0.25">
      <c r="A507">
        <v>530</v>
      </c>
      <c r="C507" s="3">
        <v>2</v>
      </c>
      <c r="D507" s="5">
        <v>3</v>
      </c>
      <c r="E507" s="6"/>
      <c r="H507" s="4" t="s">
        <v>233</v>
      </c>
    </row>
    <row r="508" spans="1:8" x14ac:dyDescent="0.25">
      <c r="A508">
        <v>531</v>
      </c>
      <c r="B508" s="2">
        <v>1</v>
      </c>
      <c r="C508" s="3">
        <v>2</v>
      </c>
      <c r="D508" s="5">
        <v>3</v>
      </c>
      <c r="E508" s="6"/>
      <c r="H508" s="4" t="s">
        <v>233</v>
      </c>
    </row>
    <row r="509" spans="1:8" x14ac:dyDescent="0.25">
      <c r="A509">
        <v>532</v>
      </c>
      <c r="B509" s="2">
        <v>1</v>
      </c>
      <c r="C509" s="3">
        <v>2</v>
      </c>
      <c r="D509" s="5">
        <v>3</v>
      </c>
      <c r="E509" s="6"/>
      <c r="H509" s="4" t="s">
        <v>233</v>
      </c>
    </row>
    <row r="510" spans="1:8" x14ac:dyDescent="0.25">
      <c r="A510">
        <v>533</v>
      </c>
      <c r="B510" s="2">
        <v>1</v>
      </c>
      <c r="C510" s="3">
        <v>2</v>
      </c>
      <c r="D510" s="5">
        <v>3</v>
      </c>
      <c r="E510" s="6"/>
      <c r="H510" s="4" t="s">
        <v>233</v>
      </c>
    </row>
    <row r="511" spans="1:8" x14ac:dyDescent="0.25">
      <c r="A511">
        <v>534</v>
      </c>
      <c r="B511" s="2">
        <v>1</v>
      </c>
      <c r="C511" s="3">
        <v>2</v>
      </c>
      <c r="D511" s="5">
        <v>3</v>
      </c>
      <c r="E511" s="6"/>
      <c r="H511" s="4" t="s">
        <v>233</v>
      </c>
    </row>
    <row r="512" spans="1:8" x14ac:dyDescent="0.25">
      <c r="A512">
        <v>535</v>
      </c>
      <c r="B512" s="2">
        <v>1</v>
      </c>
      <c r="C512" s="3">
        <v>2</v>
      </c>
      <c r="D512" s="5">
        <v>3</v>
      </c>
      <c r="E512" s="6"/>
      <c r="H512" s="4" t="s">
        <v>233</v>
      </c>
    </row>
    <row r="513" spans="1:8" x14ac:dyDescent="0.25">
      <c r="A513">
        <v>536</v>
      </c>
      <c r="B513" s="2">
        <v>1</v>
      </c>
      <c r="C513" s="3">
        <v>2</v>
      </c>
      <c r="D513" s="5">
        <v>3</v>
      </c>
      <c r="E513" s="6"/>
      <c r="H513" s="4" t="s">
        <v>233</v>
      </c>
    </row>
    <row r="514" spans="1:8" x14ac:dyDescent="0.25">
      <c r="A514">
        <v>537</v>
      </c>
      <c r="B514" s="2">
        <v>1</v>
      </c>
      <c r="C514" s="3">
        <v>2</v>
      </c>
      <c r="D514" s="5">
        <v>3</v>
      </c>
      <c r="E514" s="6"/>
      <c r="H514" s="4" t="s">
        <v>233</v>
      </c>
    </row>
    <row r="515" spans="1:8" x14ac:dyDescent="0.25">
      <c r="A515">
        <v>538</v>
      </c>
      <c r="B515" s="2">
        <v>1</v>
      </c>
      <c r="C515" s="3">
        <v>2</v>
      </c>
      <c r="D515" s="5">
        <v>3</v>
      </c>
      <c r="E515" s="6"/>
      <c r="H515" s="4" t="s">
        <v>233</v>
      </c>
    </row>
    <row r="516" spans="1:8" x14ac:dyDescent="0.25">
      <c r="A516">
        <v>539</v>
      </c>
      <c r="B516" s="2">
        <v>1</v>
      </c>
      <c r="C516" s="3">
        <v>2</v>
      </c>
      <c r="D516" s="5">
        <v>3</v>
      </c>
    </row>
    <row r="517" spans="1:8" x14ac:dyDescent="0.25">
      <c r="A517">
        <v>540</v>
      </c>
      <c r="B517" s="2">
        <v>1</v>
      </c>
      <c r="D517" s="5">
        <v>3</v>
      </c>
    </row>
    <row r="518" spans="1:8" x14ac:dyDescent="0.25">
      <c r="A518">
        <v>541</v>
      </c>
      <c r="B518" s="2">
        <v>1</v>
      </c>
      <c r="D518" s="5">
        <v>3</v>
      </c>
    </row>
    <row r="519" spans="1:8" x14ac:dyDescent="0.25">
      <c r="A519">
        <v>542</v>
      </c>
      <c r="B519" s="2">
        <v>1</v>
      </c>
      <c r="D519" s="5">
        <v>3</v>
      </c>
    </row>
    <row r="520" spans="1:8" x14ac:dyDescent="0.25">
      <c r="A520">
        <v>543</v>
      </c>
      <c r="B520" s="2">
        <v>1</v>
      </c>
      <c r="D520" s="5">
        <v>3</v>
      </c>
    </row>
    <row r="521" spans="1:8" x14ac:dyDescent="0.25">
      <c r="A521">
        <v>544</v>
      </c>
      <c r="B521" s="2">
        <v>1</v>
      </c>
      <c r="D521" s="5">
        <v>3</v>
      </c>
    </row>
    <row r="522" spans="1:8" x14ac:dyDescent="0.25">
      <c r="A522">
        <v>545</v>
      </c>
      <c r="B522" s="2">
        <v>1</v>
      </c>
      <c r="D522" s="5">
        <v>3</v>
      </c>
    </row>
    <row r="523" spans="1:8" x14ac:dyDescent="0.25">
      <c r="A523">
        <v>546</v>
      </c>
      <c r="B523" s="2">
        <v>1</v>
      </c>
      <c r="D523" s="5">
        <v>3</v>
      </c>
    </row>
    <row r="524" spans="1:8" x14ac:dyDescent="0.25">
      <c r="A524">
        <v>547</v>
      </c>
      <c r="B524" s="2">
        <v>1</v>
      </c>
      <c r="D524" s="5">
        <v>3</v>
      </c>
    </row>
    <row r="525" spans="1:8" x14ac:dyDescent="0.25">
      <c r="A525">
        <v>548</v>
      </c>
      <c r="B525" s="2">
        <v>1</v>
      </c>
      <c r="D525" s="5">
        <v>3</v>
      </c>
    </row>
    <row r="526" spans="1:8" x14ac:dyDescent="0.25">
      <c r="A526">
        <v>549</v>
      </c>
      <c r="B526" s="2">
        <v>1</v>
      </c>
      <c r="C526" s="3">
        <v>2</v>
      </c>
      <c r="D526" s="5">
        <v>3</v>
      </c>
    </row>
    <row r="527" spans="1:8" x14ac:dyDescent="0.25">
      <c r="A527">
        <v>550</v>
      </c>
      <c r="B527" s="2">
        <v>1</v>
      </c>
      <c r="C527" s="3">
        <v>2</v>
      </c>
      <c r="D527" s="5">
        <v>3</v>
      </c>
      <c r="E527" s="4">
        <v>4</v>
      </c>
    </row>
    <row r="528" spans="1:8" x14ac:dyDescent="0.25">
      <c r="A528">
        <v>551</v>
      </c>
      <c r="B528" s="2">
        <v>1</v>
      </c>
      <c r="C528" s="3">
        <v>2</v>
      </c>
      <c r="D528" s="5">
        <v>3</v>
      </c>
      <c r="E528" s="4">
        <v>4</v>
      </c>
    </row>
    <row r="529" spans="1:5" x14ac:dyDescent="0.25">
      <c r="A529">
        <v>552</v>
      </c>
      <c r="B529" s="2">
        <v>1</v>
      </c>
      <c r="C529" s="3">
        <v>2</v>
      </c>
      <c r="D529" s="5">
        <v>3</v>
      </c>
      <c r="E529" s="4">
        <v>4</v>
      </c>
    </row>
    <row r="530" spans="1:5" x14ac:dyDescent="0.25">
      <c r="A530">
        <v>553</v>
      </c>
      <c r="B530" s="2">
        <v>1</v>
      </c>
      <c r="C530" s="3">
        <v>2</v>
      </c>
      <c r="D530" s="5">
        <v>3</v>
      </c>
      <c r="E530" s="4">
        <v>4</v>
      </c>
    </row>
    <row r="531" spans="1:5" x14ac:dyDescent="0.25">
      <c r="A531">
        <v>554</v>
      </c>
      <c r="B531" s="2">
        <v>1</v>
      </c>
      <c r="C531" s="3">
        <v>2</v>
      </c>
      <c r="D531" s="5">
        <v>3</v>
      </c>
      <c r="E531" s="4">
        <v>4</v>
      </c>
    </row>
    <row r="532" spans="1:5" x14ac:dyDescent="0.25">
      <c r="A532">
        <v>555</v>
      </c>
      <c r="B532" s="2">
        <v>1</v>
      </c>
      <c r="C532" s="3">
        <v>2</v>
      </c>
      <c r="D532" s="5">
        <v>3</v>
      </c>
      <c r="E532" s="4">
        <v>4</v>
      </c>
    </row>
    <row r="533" spans="1:5" x14ac:dyDescent="0.25">
      <c r="A533">
        <v>556</v>
      </c>
      <c r="C533" s="3">
        <v>2</v>
      </c>
      <c r="D533" s="5">
        <v>3</v>
      </c>
      <c r="E533" s="4">
        <v>4</v>
      </c>
    </row>
    <row r="534" spans="1:5" x14ac:dyDescent="0.25">
      <c r="A534">
        <v>557</v>
      </c>
      <c r="C534" s="3">
        <v>2</v>
      </c>
      <c r="D534" s="5">
        <v>3</v>
      </c>
      <c r="E534" s="4">
        <v>4</v>
      </c>
    </row>
    <row r="535" spans="1:5" x14ac:dyDescent="0.25">
      <c r="A535">
        <v>558</v>
      </c>
      <c r="C535" s="3">
        <v>2</v>
      </c>
      <c r="D535" s="5">
        <v>3</v>
      </c>
      <c r="E535" s="4">
        <v>4</v>
      </c>
    </row>
    <row r="536" spans="1:5" x14ac:dyDescent="0.25">
      <c r="A536">
        <v>559</v>
      </c>
      <c r="C536" s="3">
        <v>2</v>
      </c>
      <c r="D536" s="5">
        <v>3</v>
      </c>
      <c r="E536" s="4">
        <v>4</v>
      </c>
    </row>
    <row r="537" spans="1:5" x14ac:dyDescent="0.25">
      <c r="A537">
        <v>560</v>
      </c>
      <c r="C537" s="3">
        <v>2</v>
      </c>
      <c r="E537" s="4">
        <v>4</v>
      </c>
    </row>
    <row r="538" spans="1:5" x14ac:dyDescent="0.25">
      <c r="A538">
        <v>561</v>
      </c>
      <c r="C538" s="3">
        <v>2</v>
      </c>
      <c r="E538" s="4">
        <v>4</v>
      </c>
    </row>
    <row r="539" spans="1:5" x14ac:dyDescent="0.25">
      <c r="A539">
        <v>562</v>
      </c>
      <c r="C539" s="3">
        <v>2</v>
      </c>
      <c r="E539" s="4">
        <v>4</v>
      </c>
    </row>
    <row r="540" spans="1:5" x14ac:dyDescent="0.25">
      <c r="A540">
        <v>563</v>
      </c>
      <c r="C540" s="3">
        <v>2</v>
      </c>
      <c r="E540" s="4">
        <v>4</v>
      </c>
    </row>
    <row r="541" spans="1:5" x14ac:dyDescent="0.25">
      <c r="A541">
        <v>564</v>
      </c>
      <c r="C541" s="3">
        <v>2</v>
      </c>
      <c r="E541" s="4">
        <v>4</v>
      </c>
    </row>
    <row r="542" spans="1:5" x14ac:dyDescent="0.25">
      <c r="A542">
        <v>565</v>
      </c>
      <c r="C542" s="3">
        <v>2</v>
      </c>
      <c r="E542" s="4">
        <v>4</v>
      </c>
    </row>
    <row r="543" spans="1:5" x14ac:dyDescent="0.25">
      <c r="A543">
        <v>566</v>
      </c>
      <c r="C543" s="3">
        <v>2</v>
      </c>
      <c r="E543" s="4">
        <v>4</v>
      </c>
    </row>
    <row r="544" spans="1:5" x14ac:dyDescent="0.25">
      <c r="A544">
        <v>567</v>
      </c>
      <c r="C544" s="3">
        <v>2</v>
      </c>
      <c r="E544" s="4">
        <v>4</v>
      </c>
    </row>
    <row r="545" spans="1:5" x14ac:dyDescent="0.25">
      <c r="A545">
        <v>568</v>
      </c>
      <c r="C545" s="3">
        <v>2</v>
      </c>
      <c r="E545" s="4">
        <v>4</v>
      </c>
    </row>
    <row r="546" spans="1:5" x14ac:dyDescent="0.25">
      <c r="A546">
        <v>569</v>
      </c>
      <c r="B546" s="2">
        <v>1</v>
      </c>
      <c r="C546" s="3">
        <v>2</v>
      </c>
      <c r="E546" s="4">
        <v>4</v>
      </c>
    </row>
    <row r="547" spans="1:5" x14ac:dyDescent="0.25">
      <c r="A547">
        <v>570</v>
      </c>
      <c r="B547" s="2">
        <v>1</v>
      </c>
      <c r="C547" s="3">
        <v>2</v>
      </c>
      <c r="E547" s="4">
        <v>4</v>
      </c>
    </row>
    <row r="548" spans="1:5" x14ac:dyDescent="0.25">
      <c r="A548">
        <v>571</v>
      </c>
      <c r="B548" s="2">
        <v>1</v>
      </c>
      <c r="C548" s="3">
        <v>2</v>
      </c>
      <c r="E548" s="4">
        <v>4</v>
      </c>
    </row>
    <row r="549" spans="1:5" x14ac:dyDescent="0.25">
      <c r="A549">
        <v>572</v>
      </c>
      <c r="B549" s="2">
        <v>1</v>
      </c>
      <c r="C549" s="3">
        <v>2</v>
      </c>
      <c r="E549" s="4">
        <v>4</v>
      </c>
    </row>
    <row r="550" spans="1:5" x14ac:dyDescent="0.25">
      <c r="A550">
        <v>573</v>
      </c>
      <c r="B550" s="2">
        <v>1</v>
      </c>
      <c r="C550" s="3">
        <v>2</v>
      </c>
      <c r="E550" s="4">
        <v>4</v>
      </c>
    </row>
    <row r="551" spans="1:5" x14ac:dyDescent="0.25">
      <c r="A551">
        <v>574</v>
      </c>
      <c r="B551" s="2">
        <v>1</v>
      </c>
      <c r="E551" s="4">
        <v>4</v>
      </c>
    </row>
    <row r="552" spans="1:5" x14ac:dyDescent="0.25">
      <c r="A552">
        <v>575</v>
      </c>
      <c r="B552" s="2">
        <v>1</v>
      </c>
      <c r="D552" s="5">
        <v>3</v>
      </c>
      <c r="E552" s="4">
        <v>4</v>
      </c>
    </row>
    <row r="553" spans="1:5" x14ac:dyDescent="0.25">
      <c r="A553">
        <v>576</v>
      </c>
      <c r="B553" s="2">
        <v>1</v>
      </c>
      <c r="D553" s="5">
        <v>3</v>
      </c>
      <c r="E553" s="4">
        <v>4</v>
      </c>
    </row>
    <row r="554" spans="1:5" x14ac:dyDescent="0.25">
      <c r="A554">
        <v>577</v>
      </c>
      <c r="B554" s="2">
        <v>1</v>
      </c>
      <c r="D554" s="5">
        <v>3</v>
      </c>
      <c r="E554" s="4">
        <v>4</v>
      </c>
    </row>
    <row r="555" spans="1:5" x14ac:dyDescent="0.25">
      <c r="A555">
        <v>578</v>
      </c>
      <c r="B555" s="2">
        <v>1</v>
      </c>
      <c r="D555" s="5">
        <v>3</v>
      </c>
      <c r="E555" s="4">
        <v>4</v>
      </c>
    </row>
    <row r="556" spans="1:5" x14ac:dyDescent="0.25">
      <c r="A556">
        <v>579</v>
      </c>
      <c r="B556" s="2">
        <v>1</v>
      </c>
      <c r="D556" s="5">
        <v>3</v>
      </c>
      <c r="E556" s="4">
        <v>4</v>
      </c>
    </row>
    <row r="557" spans="1:5" x14ac:dyDescent="0.25">
      <c r="A557">
        <v>580</v>
      </c>
      <c r="B557" s="2">
        <v>1</v>
      </c>
      <c r="D557" s="5">
        <v>3</v>
      </c>
      <c r="E557" s="4">
        <v>4</v>
      </c>
    </row>
    <row r="558" spans="1:5" x14ac:dyDescent="0.25">
      <c r="A558">
        <v>581</v>
      </c>
      <c r="B558" s="2">
        <v>1</v>
      </c>
      <c r="D558" s="5">
        <v>3</v>
      </c>
      <c r="E558" s="4">
        <v>4</v>
      </c>
    </row>
    <row r="559" spans="1:5" x14ac:dyDescent="0.25">
      <c r="A559">
        <v>582</v>
      </c>
      <c r="B559" s="2">
        <v>1</v>
      </c>
      <c r="D559" s="5">
        <v>3</v>
      </c>
    </row>
    <row r="560" spans="1:5" x14ac:dyDescent="0.25">
      <c r="A560">
        <v>583</v>
      </c>
      <c r="B560" s="2">
        <v>1</v>
      </c>
      <c r="D560" s="5">
        <v>3</v>
      </c>
    </row>
    <row r="561" spans="1:5" x14ac:dyDescent="0.25">
      <c r="A561">
        <v>584</v>
      </c>
      <c r="B561" s="2">
        <v>1</v>
      </c>
      <c r="C561" s="3">
        <v>2</v>
      </c>
      <c r="D561" s="5">
        <v>3</v>
      </c>
    </row>
    <row r="562" spans="1:5" x14ac:dyDescent="0.25">
      <c r="A562">
        <v>585</v>
      </c>
      <c r="B562" s="2">
        <v>1</v>
      </c>
      <c r="C562" s="3">
        <v>2</v>
      </c>
      <c r="D562" s="5">
        <v>3</v>
      </c>
    </row>
    <row r="563" spans="1:5" x14ac:dyDescent="0.25">
      <c r="A563">
        <v>586</v>
      </c>
      <c r="B563" s="2">
        <v>1</v>
      </c>
      <c r="C563" s="3">
        <v>2</v>
      </c>
      <c r="D563" s="5">
        <v>3</v>
      </c>
    </row>
    <row r="564" spans="1:5" x14ac:dyDescent="0.25">
      <c r="A564">
        <v>587</v>
      </c>
      <c r="B564" s="2">
        <v>1</v>
      </c>
      <c r="C564" s="3">
        <v>2</v>
      </c>
      <c r="D564" s="5">
        <v>3</v>
      </c>
    </row>
    <row r="565" spans="1:5" x14ac:dyDescent="0.25">
      <c r="A565">
        <v>588</v>
      </c>
      <c r="B565" s="2">
        <v>1</v>
      </c>
      <c r="C565" s="3">
        <v>2</v>
      </c>
      <c r="D565" s="5">
        <v>3</v>
      </c>
    </row>
    <row r="566" spans="1:5" x14ac:dyDescent="0.25">
      <c r="A566">
        <v>589</v>
      </c>
      <c r="B566" s="2">
        <v>1</v>
      </c>
      <c r="C566" s="3">
        <v>2</v>
      </c>
      <c r="D566" s="5">
        <v>3</v>
      </c>
    </row>
    <row r="567" spans="1:5" x14ac:dyDescent="0.25">
      <c r="A567">
        <v>590</v>
      </c>
      <c r="B567" s="2">
        <v>1</v>
      </c>
      <c r="C567" s="3">
        <v>2</v>
      </c>
      <c r="D567" s="5">
        <v>3</v>
      </c>
    </row>
    <row r="568" spans="1:5" x14ac:dyDescent="0.25">
      <c r="A568">
        <v>591</v>
      </c>
      <c r="C568" s="3">
        <v>2</v>
      </c>
      <c r="D568" s="5">
        <v>3</v>
      </c>
    </row>
    <row r="569" spans="1:5" x14ac:dyDescent="0.25">
      <c r="A569">
        <v>592</v>
      </c>
      <c r="C569" s="3">
        <v>2</v>
      </c>
      <c r="D569" s="5">
        <v>3</v>
      </c>
    </row>
    <row r="570" spans="1:5" x14ac:dyDescent="0.25">
      <c r="A570">
        <v>593</v>
      </c>
      <c r="C570" s="3">
        <v>2</v>
      </c>
      <c r="D570" s="5">
        <v>3</v>
      </c>
    </row>
    <row r="571" spans="1:5" x14ac:dyDescent="0.25">
      <c r="A571">
        <v>594</v>
      </c>
      <c r="C571" s="3">
        <v>2</v>
      </c>
      <c r="D571" s="5">
        <v>3</v>
      </c>
    </row>
    <row r="572" spans="1:5" x14ac:dyDescent="0.25">
      <c r="A572">
        <v>595</v>
      </c>
      <c r="C572" s="3">
        <v>2</v>
      </c>
      <c r="D572" s="5">
        <v>3</v>
      </c>
    </row>
    <row r="573" spans="1:5" x14ac:dyDescent="0.25">
      <c r="A573">
        <v>596</v>
      </c>
      <c r="C573" s="3">
        <v>2</v>
      </c>
      <c r="D573" s="5">
        <v>3</v>
      </c>
    </row>
    <row r="574" spans="1:5" x14ac:dyDescent="0.25">
      <c r="A574">
        <v>597</v>
      </c>
      <c r="C574" s="3">
        <v>2</v>
      </c>
      <c r="D574" s="5">
        <v>3</v>
      </c>
    </row>
    <row r="575" spans="1:5" x14ac:dyDescent="0.25">
      <c r="A575">
        <v>598</v>
      </c>
      <c r="C575" s="3">
        <v>2</v>
      </c>
    </row>
    <row r="576" spans="1:5" x14ac:dyDescent="0.25">
      <c r="A576">
        <v>599</v>
      </c>
      <c r="C576" s="3">
        <v>2</v>
      </c>
      <c r="E576" s="4">
        <v>4</v>
      </c>
    </row>
    <row r="577" spans="1:5" x14ac:dyDescent="0.25">
      <c r="A577">
        <v>600</v>
      </c>
      <c r="C577" s="3">
        <v>2</v>
      </c>
      <c r="E577" s="4">
        <v>4</v>
      </c>
    </row>
    <row r="578" spans="1:5" x14ac:dyDescent="0.25">
      <c r="A578">
        <v>601</v>
      </c>
      <c r="C578" s="3">
        <v>2</v>
      </c>
      <c r="E578" s="4">
        <v>4</v>
      </c>
    </row>
    <row r="579" spans="1:5" x14ac:dyDescent="0.25">
      <c r="A579">
        <v>602</v>
      </c>
      <c r="B579" s="2">
        <v>1</v>
      </c>
      <c r="C579" s="3">
        <v>2</v>
      </c>
      <c r="E579" s="4">
        <v>4</v>
      </c>
    </row>
    <row r="580" spans="1:5" x14ac:dyDescent="0.25">
      <c r="A580">
        <v>603</v>
      </c>
      <c r="B580" s="2">
        <v>1</v>
      </c>
      <c r="C580" s="3">
        <v>2</v>
      </c>
      <c r="E580" s="4">
        <v>4</v>
      </c>
    </row>
    <row r="581" spans="1:5" x14ac:dyDescent="0.25">
      <c r="A581">
        <v>604</v>
      </c>
      <c r="B581" s="2">
        <v>1</v>
      </c>
      <c r="C581" s="3">
        <v>2</v>
      </c>
      <c r="E581" s="4">
        <v>4</v>
      </c>
    </row>
    <row r="582" spans="1:5" x14ac:dyDescent="0.25">
      <c r="A582">
        <v>605</v>
      </c>
      <c r="B582" s="2">
        <v>1</v>
      </c>
      <c r="C582" s="3">
        <v>2</v>
      </c>
      <c r="E582" s="4">
        <v>4</v>
      </c>
    </row>
    <row r="583" spans="1:5" x14ac:dyDescent="0.25">
      <c r="A583">
        <v>606</v>
      </c>
      <c r="B583" s="2">
        <v>1</v>
      </c>
      <c r="C583" s="3">
        <v>2</v>
      </c>
      <c r="E583" s="4">
        <v>4</v>
      </c>
    </row>
    <row r="584" spans="1:5" x14ac:dyDescent="0.25">
      <c r="A584">
        <v>607</v>
      </c>
      <c r="B584" s="2">
        <v>1</v>
      </c>
      <c r="C584" s="3">
        <v>2</v>
      </c>
      <c r="E584" s="4">
        <v>4</v>
      </c>
    </row>
    <row r="585" spans="1:5" x14ac:dyDescent="0.25">
      <c r="A585">
        <v>608</v>
      </c>
      <c r="B585" s="2">
        <v>1</v>
      </c>
      <c r="E585" s="4">
        <v>4</v>
      </c>
    </row>
    <row r="586" spans="1:5" x14ac:dyDescent="0.25">
      <c r="A586">
        <v>609</v>
      </c>
      <c r="B586" s="2">
        <v>1</v>
      </c>
      <c r="E586" s="4">
        <v>4</v>
      </c>
    </row>
    <row r="587" spans="1:5" x14ac:dyDescent="0.25">
      <c r="A587">
        <v>610</v>
      </c>
      <c r="B587" s="2">
        <v>1</v>
      </c>
      <c r="E587" s="4">
        <v>4</v>
      </c>
    </row>
    <row r="588" spans="1:5" x14ac:dyDescent="0.25">
      <c r="A588">
        <v>611</v>
      </c>
      <c r="B588" s="2">
        <v>1</v>
      </c>
      <c r="E588" s="4">
        <v>4</v>
      </c>
    </row>
    <row r="589" spans="1:5" x14ac:dyDescent="0.25">
      <c r="A589">
        <v>612</v>
      </c>
      <c r="B589" s="2">
        <v>1</v>
      </c>
      <c r="E589" s="4">
        <v>4</v>
      </c>
    </row>
    <row r="590" spans="1:5" x14ac:dyDescent="0.25">
      <c r="A590">
        <v>613</v>
      </c>
      <c r="B590" s="2">
        <v>1</v>
      </c>
      <c r="E590" s="4">
        <v>4</v>
      </c>
    </row>
    <row r="591" spans="1:5" x14ac:dyDescent="0.25">
      <c r="A591">
        <v>614</v>
      </c>
      <c r="B591" s="2">
        <v>1</v>
      </c>
      <c r="E591" s="4">
        <v>4</v>
      </c>
    </row>
    <row r="592" spans="1:5" x14ac:dyDescent="0.25">
      <c r="A592">
        <v>615</v>
      </c>
      <c r="B592" s="2">
        <v>1</v>
      </c>
      <c r="E592" s="4">
        <v>4</v>
      </c>
    </row>
    <row r="593" spans="1:7" x14ac:dyDescent="0.25">
      <c r="A593">
        <v>616</v>
      </c>
      <c r="B593" s="2">
        <v>1</v>
      </c>
      <c r="E593" s="4">
        <v>4</v>
      </c>
    </row>
    <row r="594" spans="1:7" x14ac:dyDescent="0.25">
      <c r="A594">
        <v>617</v>
      </c>
      <c r="B594" s="2">
        <v>1</v>
      </c>
      <c r="E594" s="4">
        <v>4</v>
      </c>
    </row>
    <row r="595" spans="1:7" x14ac:dyDescent="0.25">
      <c r="A595">
        <v>618</v>
      </c>
      <c r="B595" s="2">
        <v>1</v>
      </c>
      <c r="E595" s="4">
        <v>4</v>
      </c>
    </row>
    <row r="596" spans="1:7" x14ac:dyDescent="0.25">
      <c r="A596">
        <v>619</v>
      </c>
      <c r="B596" s="2">
        <v>1</v>
      </c>
      <c r="E596" s="4">
        <v>4</v>
      </c>
    </row>
    <row r="597" spans="1:7" x14ac:dyDescent="0.25">
      <c r="A597">
        <v>620</v>
      </c>
      <c r="B597" s="2">
        <v>1</v>
      </c>
      <c r="E597" s="4">
        <v>4</v>
      </c>
    </row>
    <row r="598" spans="1:7" x14ac:dyDescent="0.25">
      <c r="A598">
        <v>621</v>
      </c>
      <c r="B598" s="2">
        <v>1</v>
      </c>
      <c r="C598" s="3">
        <v>2</v>
      </c>
      <c r="E598" s="4">
        <v>4</v>
      </c>
    </row>
    <row r="599" spans="1:7" x14ac:dyDescent="0.25">
      <c r="A599">
        <v>622</v>
      </c>
      <c r="B599" s="2">
        <v>1</v>
      </c>
      <c r="C599" s="3">
        <v>2</v>
      </c>
      <c r="E599" s="4">
        <v>4</v>
      </c>
    </row>
    <row r="600" spans="1:7" x14ac:dyDescent="0.25">
      <c r="A600">
        <v>623</v>
      </c>
      <c r="B600" s="2">
        <v>1</v>
      </c>
      <c r="C600" s="3">
        <v>2</v>
      </c>
      <c r="D600" s="6"/>
      <c r="E600" s="4">
        <v>4</v>
      </c>
      <c r="G600" s="5" t="s">
        <v>234</v>
      </c>
    </row>
    <row r="601" spans="1:7" x14ac:dyDescent="0.25">
      <c r="A601">
        <v>624</v>
      </c>
      <c r="B601" s="2">
        <v>1</v>
      </c>
      <c r="C601" s="3">
        <v>2</v>
      </c>
      <c r="D601" s="6"/>
      <c r="E601" s="4">
        <v>4</v>
      </c>
      <c r="G601" s="5" t="s">
        <v>234</v>
      </c>
    </row>
    <row r="602" spans="1:7" x14ac:dyDescent="0.25">
      <c r="A602">
        <v>625</v>
      </c>
      <c r="B602" s="2">
        <v>1</v>
      </c>
      <c r="C602" s="3">
        <v>2</v>
      </c>
      <c r="D602" s="6"/>
      <c r="E602" s="4">
        <v>4</v>
      </c>
      <c r="G602" s="5" t="s">
        <v>234</v>
      </c>
    </row>
    <row r="603" spans="1:7" x14ac:dyDescent="0.25">
      <c r="A603">
        <v>626</v>
      </c>
      <c r="B603" s="2">
        <v>1</v>
      </c>
      <c r="C603" s="3">
        <v>2</v>
      </c>
      <c r="D603" s="6"/>
      <c r="E603" s="4">
        <v>4</v>
      </c>
      <c r="G603" s="5" t="s">
        <v>234</v>
      </c>
    </row>
    <row r="604" spans="1:7" x14ac:dyDescent="0.25">
      <c r="A604">
        <v>627</v>
      </c>
      <c r="B604" s="2">
        <v>1</v>
      </c>
      <c r="C604" s="3">
        <v>2</v>
      </c>
      <c r="D604" s="6"/>
      <c r="E604" s="4">
        <v>4</v>
      </c>
      <c r="G604" s="5" t="s">
        <v>234</v>
      </c>
    </row>
    <row r="605" spans="1:7" x14ac:dyDescent="0.25">
      <c r="A605">
        <v>628</v>
      </c>
      <c r="C605" s="3">
        <v>2</v>
      </c>
      <c r="D605" s="6"/>
      <c r="G605" s="5" t="s">
        <v>234</v>
      </c>
    </row>
    <row r="606" spans="1:7" x14ac:dyDescent="0.25">
      <c r="A606">
        <v>629</v>
      </c>
      <c r="C606" s="3">
        <v>2</v>
      </c>
      <c r="D606" s="6"/>
      <c r="G606" s="5" t="s">
        <v>234</v>
      </c>
    </row>
    <row r="607" spans="1:7" x14ac:dyDescent="0.25">
      <c r="A607">
        <v>630</v>
      </c>
      <c r="C607" s="3">
        <v>2</v>
      </c>
      <c r="D607" s="6"/>
      <c r="G607" s="5" t="s">
        <v>234</v>
      </c>
    </row>
    <row r="608" spans="1:7" x14ac:dyDescent="0.25">
      <c r="A608">
        <v>631</v>
      </c>
      <c r="C608" s="3">
        <v>2</v>
      </c>
      <c r="D608" s="6"/>
      <c r="G608" s="5" t="s">
        <v>234</v>
      </c>
    </row>
    <row r="609" spans="1:8" x14ac:dyDescent="0.25">
      <c r="A609">
        <v>632</v>
      </c>
      <c r="C609" s="3">
        <v>2</v>
      </c>
      <c r="D609" s="6"/>
      <c r="G609" s="5" t="s">
        <v>234</v>
      </c>
    </row>
    <row r="610" spans="1:8" x14ac:dyDescent="0.25">
      <c r="A610">
        <v>633</v>
      </c>
      <c r="C610" s="3">
        <v>2</v>
      </c>
      <c r="D610" s="6"/>
      <c r="G610" s="5" t="s">
        <v>234</v>
      </c>
    </row>
    <row r="611" spans="1:8" x14ac:dyDescent="0.25">
      <c r="A611">
        <v>634</v>
      </c>
      <c r="C611" s="3">
        <v>2</v>
      </c>
      <c r="D611" s="6"/>
      <c r="G611" s="5" t="s">
        <v>234</v>
      </c>
    </row>
    <row r="612" spans="1:8" x14ac:dyDescent="0.25">
      <c r="A612">
        <v>635</v>
      </c>
      <c r="C612" s="3">
        <v>2</v>
      </c>
      <c r="D612" s="6"/>
      <c r="G612" s="5" t="s">
        <v>234</v>
      </c>
    </row>
    <row r="613" spans="1:8" x14ac:dyDescent="0.25">
      <c r="A613">
        <v>636</v>
      </c>
      <c r="B613" s="2">
        <v>1</v>
      </c>
      <c r="C613" s="3">
        <v>2</v>
      </c>
      <c r="D613" s="6"/>
      <c r="G613" s="5" t="s">
        <v>234</v>
      </c>
    </row>
    <row r="614" spans="1:8" x14ac:dyDescent="0.25">
      <c r="A614">
        <v>637</v>
      </c>
      <c r="B614" s="2">
        <v>1</v>
      </c>
      <c r="C614" s="3">
        <v>2</v>
      </c>
      <c r="D614" s="6"/>
      <c r="G614" s="5" t="s">
        <v>234</v>
      </c>
    </row>
    <row r="615" spans="1:8" x14ac:dyDescent="0.25">
      <c r="A615">
        <v>638</v>
      </c>
      <c r="B615" s="2">
        <v>1</v>
      </c>
      <c r="C615" s="3">
        <v>2</v>
      </c>
      <c r="D615" s="6"/>
      <c r="G615" s="5" t="s">
        <v>234</v>
      </c>
    </row>
    <row r="616" spans="1:8" x14ac:dyDescent="0.25">
      <c r="A616">
        <v>639</v>
      </c>
      <c r="B616" s="2">
        <v>1</v>
      </c>
      <c r="C616" s="3">
        <v>2</v>
      </c>
      <c r="D616" s="6"/>
      <c r="G616" s="5" t="s">
        <v>234</v>
      </c>
    </row>
    <row r="617" spans="1:8" x14ac:dyDescent="0.25">
      <c r="A617">
        <v>640</v>
      </c>
      <c r="B617" s="2">
        <v>1</v>
      </c>
      <c r="C617" s="3">
        <v>2</v>
      </c>
      <c r="D617" s="6"/>
      <c r="G617" s="5" t="s">
        <v>234</v>
      </c>
    </row>
    <row r="618" spans="1:8" x14ac:dyDescent="0.25">
      <c r="A618">
        <v>641</v>
      </c>
      <c r="B618" s="2">
        <v>1</v>
      </c>
      <c r="C618" s="3">
        <v>2</v>
      </c>
      <c r="D618" s="6"/>
      <c r="G618" s="5" t="s">
        <v>234</v>
      </c>
    </row>
    <row r="619" spans="1:8" x14ac:dyDescent="0.25">
      <c r="A619">
        <v>642</v>
      </c>
      <c r="B619" s="2">
        <v>1</v>
      </c>
      <c r="C619" s="3">
        <v>2</v>
      </c>
      <c r="D619" s="6"/>
      <c r="G619" s="5" t="s">
        <v>234</v>
      </c>
    </row>
    <row r="620" spans="1:8" x14ac:dyDescent="0.25">
      <c r="A620">
        <v>643</v>
      </c>
      <c r="B620" s="2">
        <v>1</v>
      </c>
      <c r="C620" s="3">
        <v>2</v>
      </c>
      <c r="D620" s="6"/>
      <c r="E620" s="6"/>
      <c r="G620" s="5" t="s">
        <v>234</v>
      </c>
      <c r="H620" s="4" t="s">
        <v>233</v>
      </c>
    </row>
    <row r="621" spans="1:8" x14ac:dyDescent="0.25">
      <c r="A621">
        <v>644</v>
      </c>
      <c r="B621" s="2">
        <v>1</v>
      </c>
      <c r="C621" s="3">
        <v>2</v>
      </c>
      <c r="D621" s="6"/>
      <c r="E621" s="6"/>
      <c r="G621" s="5" t="s">
        <v>234</v>
      </c>
      <c r="H621" s="4" t="s">
        <v>233</v>
      </c>
    </row>
    <row r="622" spans="1:8" x14ac:dyDescent="0.25">
      <c r="A622">
        <v>645</v>
      </c>
      <c r="B622" s="2">
        <v>1</v>
      </c>
      <c r="C622" s="3">
        <v>2</v>
      </c>
      <c r="D622" s="6"/>
      <c r="E622" s="6"/>
      <c r="G622" s="5" t="s">
        <v>234</v>
      </c>
      <c r="H622" s="4" t="s">
        <v>233</v>
      </c>
    </row>
    <row r="623" spans="1:8" x14ac:dyDescent="0.25">
      <c r="A623">
        <v>646</v>
      </c>
      <c r="B623" s="2">
        <v>1</v>
      </c>
      <c r="C623" s="3">
        <v>2</v>
      </c>
      <c r="D623" s="6"/>
      <c r="E623" s="6"/>
      <c r="G623" s="5" t="s">
        <v>234</v>
      </c>
      <c r="H623" s="4" t="s">
        <v>233</v>
      </c>
    </row>
    <row r="624" spans="1:8" x14ac:dyDescent="0.25">
      <c r="A624">
        <v>647</v>
      </c>
      <c r="B624" s="2">
        <v>1</v>
      </c>
      <c r="C624" s="3">
        <v>2</v>
      </c>
      <c r="D624" s="6"/>
      <c r="E624" s="6"/>
      <c r="G624" s="5" t="s">
        <v>234</v>
      </c>
      <c r="H624" s="4" t="s">
        <v>233</v>
      </c>
    </row>
    <row r="625" spans="1:8" x14ac:dyDescent="0.25">
      <c r="A625">
        <v>648</v>
      </c>
      <c r="B625" s="2">
        <v>1</v>
      </c>
      <c r="D625" s="6"/>
      <c r="E625" s="6"/>
      <c r="G625" s="5" t="s">
        <v>234</v>
      </c>
      <c r="H625" s="4" t="s">
        <v>233</v>
      </c>
    </row>
    <row r="626" spans="1:8" x14ac:dyDescent="0.25">
      <c r="A626">
        <v>649</v>
      </c>
      <c r="B626" s="2">
        <v>1</v>
      </c>
      <c r="D626" s="6"/>
      <c r="E626" s="6"/>
      <c r="G626" s="5" t="s">
        <v>234</v>
      </c>
      <c r="H626" s="4" t="s">
        <v>233</v>
      </c>
    </row>
    <row r="627" spans="1:8" x14ac:dyDescent="0.25">
      <c r="A627">
        <v>650</v>
      </c>
      <c r="B627" s="2">
        <v>1</v>
      </c>
      <c r="D627" s="6"/>
      <c r="E627" s="6"/>
      <c r="G627" s="5" t="s">
        <v>234</v>
      </c>
      <c r="H627" s="4" t="s">
        <v>233</v>
      </c>
    </row>
    <row r="628" spans="1:8" x14ac:dyDescent="0.25">
      <c r="A628">
        <v>651</v>
      </c>
      <c r="B628" s="2">
        <v>1</v>
      </c>
      <c r="D628" s="6"/>
      <c r="E628" s="6"/>
      <c r="G628" s="5" t="s">
        <v>234</v>
      </c>
      <c r="H628" s="4" t="s">
        <v>233</v>
      </c>
    </row>
    <row r="629" spans="1:8" x14ac:dyDescent="0.25">
      <c r="A629">
        <v>652</v>
      </c>
      <c r="B629" s="2">
        <v>1</v>
      </c>
      <c r="D629" s="6"/>
      <c r="E629" s="6"/>
      <c r="G629" s="5" t="s">
        <v>234</v>
      </c>
      <c r="H629" s="4" t="s">
        <v>233</v>
      </c>
    </row>
    <row r="630" spans="1:8" x14ac:dyDescent="0.25">
      <c r="A630">
        <v>653</v>
      </c>
      <c r="B630" s="2">
        <v>1</v>
      </c>
      <c r="D630" s="6"/>
      <c r="E630" s="6"/>
      <c r="G630" s="5" t="s">
        <v>234</v>
      </c>
      <c r="H630" s="4" t="s">
        <v>233</v>
      </c>
    </row>
    <row r="631" spans="1:8" x14ac:dyDescent="0.25">
      <c r="A631">
        <v>654</v>
      </c>
      <c r="B631" s="2">
        <v>1</v>
      </c>
      <c r="C631" s="3">
        <v>2</v>
      </c>
      <c r="E631" s="6"/>
      <c r="H631" s="4" t="s">
        <v>233</v>
      </c>
    </row>
    <row r="632" spans="1:8" x14ac:dyDescent="0.25">
      <c r="A632">
        <v>655</v>
      </c>
      <c r="B632" s="2">
        <v>1</v>
      </c>
      <c r="C632" s="3">
        <v>2</v>
      </c>
      <c r="E632" s="6"/>
      <c r="H632" s="4" t="s">
        <v>233</v>
      </c>
    </row>
    <row r="633" spans="1:8" x14ac:dyDescent="0.25">
      <c r="A633">
        <v>656</v>
      </c>
      <c r="B633" s="2">
        <v>1</v>
      </c>
      <c r="C633" s="3">
        <v>2</v>
      </c>
      <c r="E633" s="6"/>
      <c r="H633" s="4" t="s">
        <v>233</v>
      </c>
    </row>
    <row r="634" spans="1:8" x14ac:dyDescent="0.25">
      <c r="A634">
        <v>657</v>
      </c>
      <c r="B634" s="2">
        <v>1</v>
      </c>
      <c r="C634" s="3">
        <v>2</v>
      </c>
      <c r="E634" s="6"/>
      <c r="H634" s="4" t="s">
        <v>233</v>
      </c>
    </row>
    <row r="635" spans="1:8" x14ac:dyDescent="0.25">
      <c r="A635">
        <v>658</v>
      </c>
      <c r="B635" s="2">
        <v>1</v>
      </c>
      <c r="C635" s="3">
        <v>2</v>
      </c>
      <c r="E635" s="6"/>
      <c r="H635" s="4" t="s">
        <v>233</v>
      </c>
    </row>
    <row r="636" spans="1:8" x14ac:dyDescent="0.25">
      <c r="A636">
        <v>659</v>
      </c>
      <c r="B636" s="2">
        <v>1</v>
      </c>
      <c r="C636" s="3">
        <v>2</v>
      </c>
      <c r="E636" s="6"/>
      <c r="H636" s="4" t="s">
        <v>233</v>
      </c>
    </row>
    <row r="637" spans="1:8" x14ac:dyDescent="0.25">
      <c r="A637">
        <v>660</v>
      </c>
      <c r="B637" s="2">
        <v>1</v>
      </c>
      <c r="C637" s="3">
        <v>2</v>
      </c>
      <c r="E637" s="6"/>
      <c r="H637" s="4" t="s">
        <v>233</v>
      </c>
    </row>
    <row r="638" spans="1:8" x14ac:dyDescent="0.25">
      <c r="A638">
        <v>661</v>
      </c>
      <c r="B638" s="2">
        <v>1</v>
      </c>
      <c r="C638" s="3">
        <v>2</v>
      </c>
      <c r="E638" s="6"/>
      <c r="H638" s="4" t="s">
        <v>233</v>
      </c>
    </row>
    <row r="639" spans="1:8" x14ac:dyDescent="0.25">
      <c r="A639">
        <v>662</v>
      </c>
      <c r="B639" s="2">
        <v>1</v>
      </c>
      <c r="C639" s="3">
        <v>2</v>
      </c>
      <c r="E639" s="6"/>
      <c r="H639" s="4" t="s">
        <v>233</v>
      </c>
    </row>
    <row r="640" spans="1:8" x14ac:dyDescent="0.25">
      <c r="A640">
        <v>663</v>
      </c>
      <c r="B640" s="2">
        <v>1</v>
      </c>
      <c r="C640" s="3">
        <v>2</v>
      </c>
      <c r="E640" s="6"/>
      <c r="H640" s="4" t="s">
        <v>233</v>
      </c>
    </row>
    <row r="641" spans="1:8" x14ac:dyDescent="0.25">
      <c r="A641">
        <v>664</v>
      </c>
      <c r="B641" s="2">
        <v>1</v>
      </c>
      <c r="C641" s="3">
        <v>2</v>
      </c>
      <c r="E641" s="6"/>
      <c r="H641" s="4" t="s">
        <v>233</v>
      </c>
    </row>
    <row r="642" spans="1:8" x14ac:dyDescent="0.25">
      <c r="A642">
        <v>665</v>
      </c>
      <c r="B642" s="2">
        <v>1</v>
      </c>
      <c r="C642" s="3">
        <v>2</v>
      </c>
      <c r="E642" s="6"/>
      <c r="H642" s="4" t="s">
        <v>233</v>
      </c>
    </row>
    <row r="643" spans="1:8" x14ac:dyDescent="0.25">
      <c r="A643">
        <v>666</v>
      </c>
      <c r="B643" s="2">
        <v>1</v>
      </c>
      <c r="C643" s="3">
        <v>2</v>
      </c>
      <c r="E643" s="6"/>
      <c r="H643" s="4" t="s">
        <v>233</v>
      </c>
    </row>
    <row r="644" spans="1:8" x14ac:dyDescent="0.25">
      <c r="A644">
        <v>667</v>
      </c>
      <c r="B644" s="2">
        <v>1</v>
      </c>
      <c r="C644" s="3">
        <v>2</v>
      </c>
      <c r="E644" s="6"/>
      <c r="H644" s="4" t="s">
        <v>233</v>
      </c>
    </row>
    <row r="645" spans="1:8" x14ac:dyDescent="0.25">
      <c r="A645">
        <v>668</v>
      </c>
      <c r="C645" s="3">
        <v>2</v>
      </c>
      <c r="E645" s="6"/>
      <c r="H645" s="4" t="s">
        <v>233</v>
      </c>
    </row>
    <row r="646" spans="1:8" x14ac:dyDescent="0.25">
      <c r="A646">
        <v>669</v>
      </c>
      <c r="C646" s="3">
        <v>2</v>
      </c>
      <c r="D646" s="6"/>
      <c r="E646" s="6"/>
      <c r="G646" s="5" t="s">
        <v>234</v>
      </c>
      <c r="H646" s="4" t="s">
        <v>233</v>
      </c>
    </row>
    <row r="647" spans="1:8" x14ac:dyDescent="0.25">
      <c r="A647">
        <v>670</v>
      </c>
      <c r="C647" s="3">
        <v>2</v>
      </c>
      <c r="D647" s="6"/>
      <c r="E647" s="6"/>
      <c r="G647" s="5" t="s">
        <v>234</v>
      </c>
      <c r="H647" s="4" t="s">
        <v>233</v>
      </c>
    </row>
    <row r="648" spans="1:8" x14ac:dyDescent="0.25">
      <c r="A648">
        <v>671</v>
      </c>
      <c r="C648" s="3">
        <v>2</v>
      </c>
      <c r="D648" s="6"/>
      <c r="E648" s="6"/>
      <c r="G648" s="5" t="s">
        <v>234</v>
      </c>
      <c r="H648" s="4" t="s">
        <v>233</v>
      </c>
    </row>
    <row r="649" spans="1:8" x14ac:dyDescent="0.25">
      <c r="A649">
        <v>672</v>
      </c>
      <c r="C649" s="3">
        <v>2</v>
      </c>
      <c r="D649" s="6"/>
      <c r="E649" s="6"/>
      <c r="G649" s="5" t="s">
        <v>234</v>
      </c>
      <c r="H649" s="4" t="s">
        <v>233</v>
      </c>
    </row>
    <row r="650" spans="1:8" x14ac:dyDescent="0.25">
      <c r="A650">
        <v>673</v>
      </c>
      <c r="C650" s="3">
        <v>2</v>
      </c>
      <c r="D650" s="6"/>
      <c r="E650" s="6"/>
      <c r="G650" s="5" t="s">
        <v>234</v>
      </c>
      <c r="H650" s="4" t="s">
        <v>233</v>
      </c>
    </row>
    <row r="651" spans="1:8" x14ac:dyDescent="0.25">
      <c r="A651">
        <v>674</v>
      </c>
      <c r="C651" s="3">
        <v>2</v>
      </c>
      <c r="D651" s="6"/>
      <c r="E651" s="6"/>
      <c r="G651" s="5" t="s">
        <v>234</v>
      </c>
      <c r="H651" s="4" t="s">
        <v>233</v>
      </c>
    </row>
    <row r="652" spans="1:8" x14ac:dyDescent="0.25">
      <c r="A652">
        <v>675</v>
      </c>
      <c r="C652" s="3">
        <v>2</v>
      </c>
      <c r="D652" s="6"/>
      <c r="E652" s="6"/>
      <c r="G652" s="5" t="s">
        <v>234</v>
      </c>
      <c r="H652" s="4" t="s">
        <v>233</v>
      </c>
    </row>
    <row r="653" spans="1:8" x14ac:dyDescent="0.25">
      <c r="A653">
        <v>676</v>
      </c>
      <c r="B653" s="2">
        <v>1</v>
      </c>
      <c r="C653" s="3">
        <v>2</v>
      </c>
      <c r="D653" s="6"/>
      <c r="G653" s="5" t="s">
        <v>234</v>
      </c>
    </row>
    <row r="654" spans="1:8" x14ac:dyDescent="0.25">
      <c r="A654">
        <v>677</v>
      </c>
      <c r="B654" s="2">
        <v>1</v>
      </c>
      <c r="C654" s="3">
        <v>2</v>
      </c>
      <c r="D654" s="6"/>
      <c r="G654" s="5" t="s">
        <v>234</v>
      </c>
    </row>
    <row r="655" spans="1:8" x14ac:dyDescent="0.25">
      <c r="A655">
        <v>678</v>
      </c>
      <c r="B655" s="2">
        <v>1</v>
      </c>
      <c r="C655" s="3">
        <v>2</v>
      </c>
      <c r="D655" s="6"/>
      <c r="G655" s="5" t="s">
        <v>234</v>
      </c>
    </row>
    <row r="656" spans="1:8" x14ac:dyDescent="0.25">
      <c r="A656">
        <v>679</v>
      </c>
      <c r="B656" s="2">
        <v>1</v>
      </c>
      <c r="C656" s="3">
        <v>2</v>
      </c>
      <c r="D656" s="6"/>
      <c r="G656" s="5" t="s">
        <v>234</v>
      </c>
    </row>
    <row r="657" spans="1:8" x14ac:dyDescent="0.25">
      <c r="A657">
        <v>680</v>
      </c>
      <c r="B657" s="2">
        <v>1</v>
      </c>
      <c r="C657" s="3">
        <v>2</v>
      </c>
      <c r="D657" s="6"/>
      <c r="G657" s="5" t="s">
        <v>234</v>
      </c>
    </row>
    <row r="658" spans="1:8" x14ac:dyDescent="0.25">
      <c r="A658">
        <v>681</v>
      </c>
      <c r="B658" s="2">
        <v>1</v>
      </c>
      <c r="C658" s="3">
        <v>2</v>
      </c>
      <c r="D658" s="6"/>
      <c r="G658" s="5" t="s">
        <v>234</v>
      </c>
    </row>
    <row r="659" spans="1:8" x14ac:dyDescent="0.25">
      <c r="A659">
        <v>682</v>
      </c>
      <c r="B659" s="2">
        <v>1</v>
      </c>
      <c r="C659" s="3">
        <v>2</v>
      </c>
      <c r="D659" s="6"/>
      <c r="G659" s="5" t="s">
        <v>234</v>
      </c>
    </row>
    <row r="660" spans="1:8" x14ac:dyDescent="0.25">
      <c r="A660">
        <v>683</v>
      </c>
      <c r="B660" s="2">
        <v>1</v>
      </c>
      <c r="C660" s="3">
        <v>2</v>
      </c>
      <c r="D660" s="6"/>
      <c r="G660" s="5" t="s">
        <v>234</v>
      </c>
    </row>
    <row r="661" spans="1:8" x14ac:dyDescent="0.25">
      <c r="A661">
        <v>684</v>
      </c>
      <c r="B661" s="2">
        <v>1</v>
      </c>
      <c r="D661" s="6"/>
      <c r="G661" s="5" t="s">
        <v>234</v>
      </c>
    </row>
    <row r="662" spans="1:8" x14ac:dyDescent="0.25">
      <c r="A662">
        <v>685</v>
      </c>
      <c r="B662" s="2">
        <v>1</v>
      </c>
      <c r="D662" s="6"/>
      <c r="G662" s="5" t="s">
        <v>234</v>
      </c>
    </row>
    <row r="663" spans="1:8" x14ac:dyDescent="0.25">
      <c r="A663">
        <v>686</v>
      </c>
      <c r="B663" s="2">
        <v>1</v>
      </c>
      <c r="D663" s="6"/>
      <c r="G663" s="5" t="s">
        <v>234</v>
      </c>
    </row>
    <row r="664" spans="1:8" x14ac:dyDescent="0.25">
      <c r="A664">
        <v>687</v>
      </c>
      <c r="B664" s="2">
        <v>1</v>
      </c>
      <c r="D664" s="6"/>
      <c r="E664" s="6"/>
      <c r="G664" s="5" t="s">
        <v>234</v>
      </c>
      <c r="H664" s="4" t="s">
        <v>233</v>
      </c>
    </row>
    <row r="665" spans="1:8" x14ac:dyDescent="0.25">
      <c r="A665">
        <v>688</v>
      </c>
      <c r="B665" s="2">
        <v>1</v>
      </c>
      <c r="D665" s="6"/>
      <c r="E665" s="6"/>
      <c r="G665" s="5" t="s">
        <v>234</v>
      </c>
      <c r="H665" s="4" t="s">
        <v>233</v>
      </c>
    </row>
    <row r="666" spans="1:8" x14ac:dyDescent="0.25">
      <c r="A666">
        <v>689</v>
      </c>
      <c r="B666" s="2">
        <v>1</v>
      </c>
      <c r="D666" s="6"/>
      <c r="E666" s="6"/>
      <c r="G666" s="5" t="s">
        <v>234</v>
      </c>
      <c r="H666" s="4" t="s">
        <v>233</v>
      </c>
    </row>
    <row r="667" spans="1:8" x14ac:dyDescent="0.25">
      <c r="A667">
        <v>690</v>
      </c>
      <c r="B667" s="2">
        <v>1</v>
      </c>
      <c r="D667" s="6"/>
      <c r="E667" s="6"/>
      <c r="G667" s="5" t="s">
        <v>234</v>
      </c>
      <c r="H667" s="4" t="s">
        <v>233</v>
      </c>
    </row>
    <row r="668" spans="1:8" x14ac:dyDescent="0.25">
      <c r="A668">
        <v>691</v>
      </c>
      <c r="B668" s="2">
        <v>1</v>
      </c>
      <c r="D668" s="6"/>
      <c r="E668" s="6"/>
      <c r="G668" s="5" t="s">
        <v>234</v>
      </c>
      <c r="H668" s="4" t="s">
        <v>233</v>
      </c>
    </row>
    <row r="669" spans="1:8" x14ac:dyDescent="0.25">
      <c r="A669">
        <v>692</v>
      </c>
      <c r="B669" s="2">
        <v>1</v>
      </c>
      <c r="C669" s="3">
        <v>2</v>
      </c>
      <c r="D669" s="6"/>
      <c r="E669" s="6"/>
      <c r="G669" s="5" t="s">
        <v>234</v>
      </c>
      <c r="H669" s="4" t="s">
        <v>233</v>
      </c>
    </row>
    <row r="670" spans="1:8" x14ac:dyDescent="0.25">
      <c r="A670">
        <v>693</v>
      </c>
      <c r="B670" s="2">
        <v>1</v>
      </c>
      <c r="C670" s="3">
        <v>2</v>
      </c>
      <c r="D670" s="6"/>
      <c r="E670" s="6"/>
      <c r="G670" s="5" t="s">
        <v>234</v>
      </c>
      <c r="H670" s="4" t="s">
        <v>233</v>
      </c>
    </row>
    <row r="671" spans="1:8" x14ac:dyDescent="0.25">
      <c r="A671">
        <v>694</v>
      </c>
      <c r="B671" s="2">
        <v>1</v>
      </c>
      <c r="C671" s="3">
        <v>2</v>
      </c>
      <c r="D671" s="6"/>
      <c r="E671" s="6"/>
      <c r="G671" s="5" t="s">
        <v>234</v>
      </c>
      <c r="H671" s="4" t="s">
        <v>233</v>
      </c>
    </row>
    <row r="672" spans="1:8" x14ac:dyDescent="0.25">
      <c r="A672">
        <v>695</v>
      </c>
      <c r="B672" s="2">
        <v>1</v>
      </c>
      <c r="C672" s="3">
        <v>2</v>
      </c>
      <c r="D672" s="6"/>
      <c r="E672" s="6"/>
      <c r="G672" s="5" t="s">
        <v>234</v>
      </c>
      <c r="H672" s="4" t="s">
        <v>233</v>
      </c>
    </row>
    <row r="673" spans="1:8" x14ac:dyDescent="0.25">
      <c r="A673">
        <v>696</v>
      </c>
      <c r="B673" s="2">
        <v>1</v>
      </c>
      <c r="C673" s="3">
        <v>2</v>
      </c>
      <c r="D673" s="6"/>
      <c r="E673" s="6"/>
      <c r="G673" s="5" t="s">
        <v>234</v>
      </c>
      <c r="H673" s="4" t="s">
        <v>233</v>
      </c>
    </row>
    <row r="674" spans="1:8" x14ac:dyDescent="0.25">
      <c r="A674">
        <v>697</v>
      </c>
      <c r="B674" s="2">
        <v>1</v>
      </c>
      <c r="C674" s="3">
        <v>2</v>
      </c>
      <c r="D674" s="6"/>
      <c r="E674" s="6"/>
      <c r="G674" s="5" t="s">
        <v>234</v>
      </c>
      <c r="H674" s="4" t="s">
        <v>233</v>
      </c>
    </row>
    <row r="675" spans="1:8" x14ac:dyDescent="0.25">
      <c r="A675">
        <v>698</v>
      </c>
      <c r="B675" s="2">
        <v>1</v>
      </c>
      <c r="C675" s="3">
        <v>2</v>
      </c>
      <c r="D675" s="6"/>
      <c r="E675" s="6"/>
      <c r="G675" s="5" t="s">
        <v>234</v>
      </c>
      <c r="H675" s="4" t="s">
        <v>233</v>
      </c>
    </row>
    <row r="676" spans="1:8" x14ac:dyDescent="0.25">
      <c r="A676">
        <v>699</v>
      </c>
      <c r="B676" s="2">
        <v>1</v>
      </c>
      <c r="C676" s="3">
        <v>2</v>
      </c>
      <c r="E676" s="6"/>
      <c r="H676" s="4" t="s">
        <v>233</v>
      </c>
    </row>
    <row r="677" spans="1:8" x14ac:dyDescent="0.25">
      <c r="A677">
        <v>700</v>
      </c>
      <c r="B677" s="2">
        <v>1</v>
      </c>
      <c r="C677" s="3">
        <v>2</v>
      </c>
      <c r="E677" s="6"/>
      <c r="H677" s="4" t="s">
        <v>233</v>
      </c>
    </row>
    <row r="678" spans="1:8" x14ac:dyDescent="0.25">
      <c r="A678">
        <v>701</v>
      </c>
      <c r="B678" s="2">
        <v>1</v>
      </c>
      <c r="C678" s="3">
        <v>2</v>
      </c>
      <c r="E678" s="6"/>
      <c r="H678" s="4" t="s">
        <v>233</v>
      </c>
    </row>
    <row r="679" spans="1:8" x14ac:dyDescent="0.25">
      <c r="A679">
        <v>702</v>
      </c>
      <c r="B679" s="2">
        <v>1</v>
      </c>
      <c r="C679" s="3">
        <v>2</v>
      </c>
      <c r="E679" s="6"/>
      <c r="H679" s="4" t="s">
        <v>233</v>
      </c>
    </row>
    <row r="680" spans="1:8" x14ac:dyDescent="0.25">
      <c r="A680">
        <v>703</v>
      </c>
      <c r="C680" s="3">
        <v>2</v>
      </c>
      <c r="E680" s="6"/>
      <c r="H680" s="4" t="s">
        <v>233</v>
      </c>
    </row>
    <row r="681" spans="1:8" x14ac:dyDescent="0.25">
      <c r="A681">
        <v>704</v>
      </c>
      <c r="C681" s="3">
        <v>2</v>
      </c>
      <c r="E681" s="6"/>
      <c r="H681" s="4" t="s">
        <v>233</v>
      </c>
    </row>
    <row r="682" spans="1:8" x14ac:dyDescent="0.25">
      <c r="A682">
        <v>705</v>
      </c>
      <c r="C682" s="3">
        <v>2</v>
      </c>
      <c r="E682" s="6"/>
      <c r="H682" s="4" t="s">
        <v>233</v>
      </c>
    </row>
    <row r="683" spans="1:8" x14ac:dyDescent="0.25">
      <c r="A683">
        <v>706</v>
      </c>
      <c r="C683" s="3">
        <v>2</v>
      </c>
      <c r="E683" s="6"/>
      <c r="H683" s="4" t="s">
        <v>233</v>
      </c>
    </row>
    <row r="684" spans="1:8" x14ac:dyDescent="0.25">
      <c r="A684">
        <v>707</v>
      </c>
      <c r="C684" s="3">
        <v>2</v>
      </c>
      <c r="E684" s="6"/>
      <c r="H684" s="4" t="s">
        <v>233</v>
      </c>
    </row>
    <row r="685" spans="1:8" x14ac:dyDescent="0.25">
      <c r="A685">
        <v>708</v>
      </c>
      <c r="C685" s="3">
        <v>2</v>
      </c>
      <c r="E685" s="6"/>
      <c r="H685" s="4" t="s">
        <v>233</v>
      </c>
    </row>
    <row r="686" spans="1:8" x14ac:dyDescent="0.25">
      <c r="A686">
        <v>709</v>
      </c>
      <c r="C686" s="3">
        <v>2</v>
      </c>
      <c r="E686" s="6"/>
      <c r="H686" s="4" t="s">
        <v>233</v>
      </c>
    </row>
    <row r="687" spans="1:8" x14ac:dyDescent="0.25">
      <c r="A687">
        <v>710</v>
      </c>
      <c r="C687" s="3">
        <v>2</v>
      </c>
      <c r="D687" s="6"/>
      <c r="E687" s="6"/>
      <c r="G687" s="5" t="s">
        <v>234</v>
      </c>
      <c r="H687" s="4" t="s">
        <v>233</v>
      </c>
    </row>
    <row r="688" spans="1:8" x14ac:dyDescent="0.25">
      <c r="A688">
        <v>711</v>
      </c>
      <c r="C688" s="3">
        <v>2</v>
      </c>
      <c r="D688" s="6"/>
      <c r="E688" s="6"/>
      <c r="G688" s="5" t="s">
        <v>234</v>
      </c>
      <c r="H688" s="4" t="s">
        <v>233</v>
      </c>
    </row>
    <row r="689" spans="1:8" x14ac:dyDescent="0.25">
      <c r="A689">
        <v>712</v>
      </c>
      <c r="B689" s="2">
        <v>1</v>
      </c>
      <c r="C689" s="3">
        <v>2</v>
      </c>
      <c r="D689" s="6"/>
      <c r="E689" s="6"/>
      <c r="G689" s="5" t="s">
        <v>234</v>
      </c>
      <c r="H689" s="4" t="s">
        <v>233</v>
      </c>
    </row>
    <row r="690" spans="1:8" x14ac:dyDescent="0.25">
      <c r="A690">
        <v>713</v>
      </c>
      <c r="B690" s="2">
        <v>1</v>
      </c>
      <c r="C690" s="3">
        <v>2</v>
      </c>
      <c r="D690" s="6"/>
      <c r="E690" s="6"/>
      <c r="G690" s="5" t="s">
        <v>234</v>
      </c>
      <c r="H690" s="4" t="s">
        <v>233</v>
      </c>
    </row>
    <row r="691" spans="1:8" x14ac:dyDescent="0.25">
      <c r="A691">
        <v>714</v>
      </c>
      <c r="B691" s="2">
        <v>1</v>
      </c>
      <c r="C691" s="3">
        <v>2</v>
      </c>
      <c r="D691" s="6"/>
      <c r="E691" s="6"/>
      <c r="G691" s="5" t="s">
        <v>234</v>
      </c>
      <c r="H691" s="4" t="s">
        <v>233</v>
      </c>
    </row>
    <row r="692" spans="1:8" x14ac:dyDescent="0.25">
      <c r="A692">
        <v>715</v>
      </c>
      <c r="B692" s="2">
        <v>1</v>
      </c>
      <c r="C692" s="3">
        <v>2</v>
      </c>
      <c r="D692" s="6"/>
      <c r="E692" s="6"/>
      <c r="G692" s="5" t="s">
        <v>234</v>
      </c>
      <c r="H692" s="4" t="s">
        <v>233</v>
      </c>
    </row>
    <row r="693" spans="1:8" x14ac:dyDescent="0.25">
      <c r="A693">
        <v>716</v>
      </c>
      <c r="B693" s="2">
        <v>1</v>
      </c>
      <c r="C693" s="3">
        <v>2</v>
      </c>
      <c r="D693" s="6"/>
      <c r="G693" s="5" t="s">
        <v>234</v>
      </c>
    </row>
    <row r="694" spans="1:8" x14ac:dyDescent="0.25">
      <c r="A694">
        <v>717</v>
      </c>
      <c r="B694" s="2">
        <v>1</v>
      </c>
      <c r="C694" s="3">
        <v>2</v>
      </c>
      <c r="D694" s="6"/>
      <c r="G694" s="5" t="s">
        <v>234</v>
      </c>
    </row>
    <row r="695" spans="1:8" x14ac:dyDescent="0.25">
      <c r="A695">
        <v>718</v>
      </c>
      <c r="B695" s="2">
        <v>1</v>
      </c>
      <c r="C695" s="3">
        <v>2</v>
      </c>
      <c r="D695" s="6"/>
      <c r="G695" s="5" t="s">
        <v>234</v>
      </c>
    </row>
    <row r="696" spans="1:8" x14ac:dyDescent="0.25">
      <c r="A696">
        <v>719</v>
      </c>
      <c r="B696" s="2">
        <v>1</v>
      </c>
      <c r="C696" s="3">
        <v>2</v>
      </c>
      <c r="D696" s="6"/>
      <c r="G696" s="5" t="s">
        <v>234</v>
      </c>
    </row>
    <row r="697" spans="1:8" x14ac:dyDescent="0.25">
      <c r="A697">
        <v>720</v>
      </c>
      <c r="B697" s="2">
        <v>1</v>
      </c>
      <c r="D697" s="6"/>
      <c r="G697" s="5" t="s">
        <v>234</v>
      </c>
    </row>
    <row r="698" spans="1:8" x14ac:dyDescent="0.25">
      <c r="A698">
        <v>721</v>
      </c>
      <c r="B698" s="2">
        <v>1</v>
      </c>
      <c r="D698" s="6"/>
      <c r="G698" s="5" t="s">
        <v>234</v>
      </c>
    </row>
    <row r="699" spans="1:8" x14ac:dyDescent="0.25">
      <c r="A699">
        <v>722</v>
      </c>
      <c r="B699" s="2">
        <v>1</v>
      </c>
      <c r="D699" s="6"/>
      <c r="G699" s="5" t="s">
        <v>234</v>
      </c>
    </row>
    <row r="700" spans="1:8" x14ac:dyDescent="0.25">
      <c r="A700">
        <v>723</v>
      </c>
      <c r="B700" s="2">
        <v>1</v>
      </c>
      <c r="D700" s="6"/>
      <c r="G700" s="5" t="s">
        <v>234</v>
      </c>
    </row>
    <row r="701" spans="1:8" x14ac:dyDescent="0.25">
      <c r="A701">
        <v>724</v>
      </c>
      <c r="B701" s="2">
        <v>1</v>
      </c>
      <c r="D701" s="6"/>
      <c r="G701" s="5" t="s">
        <v>234</v>
      </c>
    </row>
    <row r="702" spans="1:8" x14ac:dyDescent="0.25">
      <c r="A702">
        <v>725</v>
      </c>
      <c r="B702" s="2">
        <v>1</v>
      </c>
      <c r="D702" s="6"/>
      <c r="G702" s="5" t="s">
        <v>234</v>
      </c>
    </row>
    <row r="703" spans="1:8" x14ac:dyDescent="0.25">
      <c r="A703">
        <v>726</v>
      </c>
      <c r="B703" s="2">
        <v>1</v>
      </c>
      <c r="D703" s="6"/>
      <c r="G703" s="5" t="s">
        <v>234</v>
      </c>
    </row>
    <row r="704" spans="1:8" x14ac:dyDescent="0.25">
      <c r="A704">
        <v>727</v>
      </c>
      <c r="B704" s="2">
        <v>1</v>
      </c>
      <c r="D704" s="6"/>
      <c r="G704" s="5" t="s">
        <v>234</v>
      </c>
    </row>
    <row r="705" spans="1:8" x14ac:dyDescent="0.25">
      <c r="A705">
        <v>728</v>
      </c>
      <c r="B705" s="2">
        <v>1</v>
      </c>
      <c r="D705" s="6"/>
      <c r="G705" s="5" t="s">
        <v>234</v>
      </c>
    </row>
    <row r="706" spans="1:8" x14ac:dyDescent="0.25">
      <c r="A706">
        <v>729</v>
      </c>
      <c r="B706" s="2">
        <v>1</v>
      </c>
      <c r="C706" s="3">
        <v>2</v>
      </c>
      <c r="D706" s="6"/>
      <c r="E706" s="6"/>
      <c r="G706" s="5" t="s">
        <v>234</v>
      </c>
      <c r="H706" s="4" t="s">
        <v>233</v>
      </c>
    </row>
    <row r="707" spans="1:8" x14ac:dyDescent="0.25">
      <c r="A707">
        <v>730</v>
      </c>
      <c r="B707" s="2">
        <v>1</v>
      </c>
      <c r="C707" s="3">
        <v>2</v>
      </c>
      <c r="D707" s="6"/>
      <c r="E707" s="6"/>
      <c r="G707" s="5" t="s">
        <v>234</v>
      </c>
      <c r="H707" s="4" t="s">
        <v>233</v>
      </c>
    </row>
    <row r="708" spans="1:8" x14ac:dyDescent="0.25">
      <c r="A708">
        <v>731</v>
      </c>
      <c r="B708" s="2">
        <v>1</v>
      </c>
      <c r="C708" s="3">
        <v>2</v>
      </c>
      <c r="D708" s="6"/>
      <c r="E708" s="6"/>
      <c r="G708" s="5" t="s">
        <v>234</v>
      </c>
      <c r="H708" s="4" t="s">
        <v>233</v>
      </c>
    </row>
    <row r="709" spans="1:8" x14ac:dyDescent="0.25">
      <c r="A709">
        <v>732</v>
      </c>
      <c r="B709" s="2">
        <v>1</v>
      </c>
      <c r="C709" s="3">
        <v>2</v>
      </c>
      <c r="D709" s="6"/>
      <c r="E709" s="6"/>
      <c r="G709" s="5" t="s">
        <v>234</v>
      </c>
      <c r="H709" s="4" t="s">
        <v>233</v>
      </c>
    </row>
    <row r="710" spans="1:8" x14ac:dyDescent="0.25">
      <c r="A710">
        <v>733</v>
      </c>
      <c r="B710" s="2">
        <v>1</v>
      </c>
      <c r="C710" s="3">
        <v>2</v>
      </c>
      <c r="D710" s="6"/>
      <c r="E710" s="6"/>
      <c r="G710" s="5" t="s">
        <v>234</v>
      </c>
      <c r="H710" s="4" t="s">
        <v>233</v>
      </c>
    </row>
    <row r="711" spans="1:8" x14ac:dyDescent="0.25">
      <c r="A711">
        <v>734</v>
      </c>
      <c r="B711" s="2">
        <v>1</v>
      </c>
      <c r="C711" s="3">
        <v>2</v>
      </c>
      <c r="D711" s="6"/>
      <c r="E711" s="6"/>
      <c r="G711" s="5" t="s">
        <v>234</v>
      </c>
      <c r="H711" s="4" t="s">
        <v>233</v>
      </c>
    </row>
    <row r="712" spans="1:8" x14ac:dyDescent="0.25">
      <c r="A712">
        <v>735</v>
      </c>
      <c r="B712" s="2">
        <v>1</v>
      </c>
      <c r="C712" s="3">
        <v>2</v>
      </c>
      <c r="D712" s="6"/>
      <c r="E712" s="6"/>
      <c r="G712" s="5" t="s">
        <v>234</v>
      </c>
      <c r="H712" s="4" t="s">
        <v>233</v>
      </c>
    </row>
    <row r="713" spans="1:8" x14ac:dyDescent="0.25">
      <c r="A713">
        <v>736</v>
      </c>
      <c r="B713" s="2">
        <v>1</v>
      </c>
      <c r="C713" s="3">
        <v>2</v>
      </c>
      <c r="D713" s="6"/>
      <c r="E713" s="6"/>
      <c r="G713" s="5" t="s">
        <v>234</v>
      </c>
      <c r="H713" s="4" t="s">
        <v>233</v>
      </c>
    </row>
    <row r="714" spans="1:8" x14ac:dyDescent="0.25">
      <c r="A714">
        <v>737</v>
      </c>
      <c r="B714" s="2">
        <v>1</v>
      </c>
      <c r="C714" s="3">
        <v>2</v>
      </c>
      <c r="D714" s="6"/>
      <c r="E714" s="6"/>
      <c r="G714" s="5" t="s">
        <v>234</v>
      </c>
      <c r="H714" s="4" t="s">
        <v>233</v>
      </c>
    </row>
    <row r="715" spans="1:8" x14ac:dyDescent="0.25">
      <c r="A715">
        <v>738</v>
      </c>
      <c r="B715" s="2">
        <v>1</v>
      </c>
      <c r="C715" s="3">
        <v>2</v>
      </c>
      <c r="D715" s="6"/>
      <c r="E715" s="6"/>
      <c r="G715" s="5" t="s">
        <v>234</v>
      </c>
      <c r="H715" s="4" t="s">
        <v>233</v>
      </c>
    </row>
    <row r="716" spans="1:8" x14ac:dyDescent="0.25">
      <c r="A716">
        <v>739</v>
      </c>
      <c r="B716" s="2">
        <v>1</v>
      </c>
      <c r="C716" s="3">
        <v>2</v>
      </c>
      <c r="D716" s="6"/>
      <c r="E716" s="6"/>
      <c r="G716" s="5" t="s">
        <v>234</v>
      </c>
      <c r="H716" s="4" t="s">
        <v>233</v>
      </c>
    </row>
    <row r="717" spans="1:8" x14ac:dyDescent="0.25">
      <c r="A717">
        <v>740</v>
      </c>
      <c r="B717" s="2">
        <v>1</v>
      </c>
      <c r="C717" s="3">
        <v>2</v>
      </c>
      <c r="E717" s="6"/>
      <c r="H717" s="4" t="s">
        <v>233</v>
      </c>
    </row>
    <row r="718" spans="1:8" x14ac:dyDescent="0.25">
      <c r="A718">
        <v>741</v>
      </c>
      <c r="B718" s="2">
        <v>1</v>
      </c>
      <c r="C718" s="3">
        <v>2</v>
      </c>
      <c r="E718" s="6"/>
      <c r="H718" s="4" t="s">
        <v>233</v>
      </c>
    </row>
    <row r="719" spans="1:8" x14ac:dyDescent="0.25">
      <c r="A719">
        <v>742</v>
      </c>
      <c r="B719" s="2">
        <v>1</v>
      </c>
      <c r="C719" s="3">
        <v>2</v>
      </c>
      <c r="E719" s="6"/>
      <c r="H719" s="4" t="s">
        <v>233</v>
      </c>
    </row>
    <row r="720" spans="1:8" x14ac:dyDescent="0.25">
      <c r="A720">
        <v>743</v>
      </c>
      <c r="C720" s="3">
        <v>2</v>
      </c>
      <c r="E720" s="6"/>
      <c r="H720" s="4" t="s">
        <v>233</v>
      </c>
    </row>
    <row r="721" spans="1:8" x14ac:dyDescent="0.25">
      <c r="A721">
        <v>744</v>
      </c>
      <c r="C721" s="3">
        <v>2</v>
      </c>
      <c r="E721" s="6"/>
      <c r="H721" s="4" t="s">
        <v>233</v>
      </c>
    </row>
    <row r="722" spans="1:8" x14ac:dyDescent="0.25">
      <c r="A722">
        <v>745</v>
      </c>
      <c r="C722" s="3">
        <v>2</v>
      </c>
      <c r="E722" s="6"/>
      <c r="H722" s="4" t="s">
        <v>233</v>
      </c>
    </row>
    <row r="723" spans="1:8" x14ac:dyDescent="0.25">
      <c r="A723">
        <v>746</v>
      </c>
      <c r="C723" s="3">
        <v>2</v>
      </c>
      <c r="E723" s="6"/>
      <c r="H723" s="4" t="s">
        <v>233</v>
      </c>
    </row>
    <row r="724" spans="1:8" x14ac:dyDescent="0.25">
      <c r="A724">
        <v>747</v>
      </c>
      <c r="C724" s="3">
        <v>2</v>
      </c>
      <c r="E724" s="6"/>
      <c r="H724" s="4" t="s">
        <v>233</v>
      </c>
    </row>
    <row r="725" spans="1:8" x14ac:dyDescent="0.25">
      <c r="A725">
        <v>748</v>
      </c>
      <c r="C725" s="3">
        <v>2</v>
      </c>
      <c r="E725" s="6"/>
      <c r="H725" s="4" t="s">
        <v>233</v>
      </c>
    </row>
    <row r="726" spans="1:8" x14ac:dyDescent="0.25">
      <c r="A726">
        <v>749</v>
      </c>
      <c r="C726" s="3">
        <v>2</v>
      </c>
      <c r="E726" s="6"/>
      <c r="H726" s="4" t="s">
        <v>233</v>
      </c>
    </row>
    <row r="727" spans="1:8" x14ac:dyDescent="0.25">
      <c r="A727">
        <v>750</v>
      </c>
      <c r="C727" s="3">
        <v>2</v>
      </c>
      <c r="D727" s="6"/>
      <c r="E727" s="6"/>
      <c r="G727" s="5" t="s">
        <v>234</v>
      </c>
      <c r="H727" s="4" t="s">
        <v>233</v>
      </c>
    </row>
    <row r="728" spans="1:8" x14ac:dyDescent="0.25">
      <c r="A728">
        <v>751</v>
      </c>
      <c r="C728" s="3">
        <v>2</v>
      </c>
      <c r="D728" s="6"/>
      <c r="E728" s="6"/>
      <c r="G728" s="5" t="s">
        <v>234</v>
      </c>
      <c r="H728" s="4" t="s">
        <v>233</v>
      </c>
    </row>
    <row r="729" spans="1:8" x14ac:dyDescent="0.25">
      <c r="A729">
        <v>752</v>
      </c>
      <c r="C729" s="3">
        <v>2</v>
      </c>
      <c r="D729" s="6"/>
      <c r="E729" s="6"/>
      <c r="G729" s="5" t="s">
        <v>234</v>
      </c>
      <c r="H729" s="4" t="s">
        <v>233</v>
      </c>
    </row>
    <row r="730" spans="1:8" x14ac:dyDescent="0.25">
      <c r="A730">
        <v>753</v>
      </c>
      <c r="B730" s="2">
        <v>1</v>
      </c>
      <c r="C730" s="3">
        <v>2</v>
      </c>
      <c r="D730" s="6"/>
      <c r="E730" s="6"/>
      <c r="G730" s="5" t="s">
        <v>234</v>
      </c>
      <c r="H730" s="4" t="s">
        <v>233</v>
      </c>
    </row>
    <row r="731" spans="1:8" x14ac:dyDescent="0.25">
      <c r="A731">
        <v>754</v>
      </c>
      <c r="B731" s="2">
        <v>1</v>
      </c>
      <c r="C731" s="3">
        <v>2</v>
      </c>
      <c r="D731" s="6"/>
      <c r="E731" s="6"/>
      <c r="G731" s="5" t="s">
        <v>234</v>
      </c>
      <c r="H731" s="4" t="s">
        <v>233</v>
      </c>
    </row>
    <row r="732" spans="1:8" x14ac:dyDescent="0.25">
      <c r="A732">
        <v>755</v>
      </c>
      <c r="B732" s="2">
        <v>1</v>
      </c>
      <c r="C732" s="3">
        <v>2</v>
      </c>
      <c r="D732" s="6"/>
      <c r="E732" s="6"/>
      <c r="G732" s="5" t="s">
        <v>234</v>
      </c>
      <c r="H732" s="4" t="s">
        <v>233</v>
      </c>
    </row>
    <row r="733" spans="1:8" x14ac:dyDescent="0.25">
      <c r="A733">
        <v>756</v>
      </c>
      <c r="B733" s="2">
        <v>1</v>
      </c>
      <c r="C733" s="3">
        <v>2</v>
      </c>
      <c r="D733" s="6"/>
      <c r="E733" s="6"/>
      <c r="G733" s="5" t="s">
        <v>234</v>
      </c>
      <c r="H733" s="4" t="s">
        <v>233</v>
      </c>
    </row>
    <row r="734" spans="1:8" x14ac:dyDescent="0.25">
      <c r="A734">
        <v>757</v>
      </c>
      <c r="B734" s="2">
        <v>1</v>
      </c>
      <c r="C734" s="3">
        <v>2</v>
      </c>
      <c r="D734" s="6"/>
      <c r="E734" s="6"/>
      <c r="G734" s="5" t="s">
        <v>234</v>
      </c>
      <c r="H734" s="4" t="s">
        <v>233</v>
      </c>
    </row>
    <row r="735" spans="1:8" x14ac:dyDescent="0.25">
      <c r="A735">
        <v>758</v>
      </c>
      <c r="B735" s="2">
        <v>1</v>
      </c>
      <c r="C735" s="3">
        <v>2</v>
      </c>
      <c r="D735" s="6"/>
      <c r="E735" s="6"/>
      <c r="G735" s="5" t="s">
        <v>234</v>
      </c>
      <c r="H735" s="4" t="s">
        <v>233</v>
      </c>
    </row>
    <row r="736" spans="1:8" x14ac:dyDescent="0.25">
      <c r="A736">
        <v>759</v>
      </c>
      <c r="B736" s="2">
        <v>1</v>
      </c>
      <c r="C736" s="3">
        <v>2</v>
      </c>
      <c r="D736" s="6"/>
      <c r="G736" s="5" t="s">
        <v>234</v>
      </c>
    </row>
    <row r="737" spans="1:8" x14ac:dyDescent="0.25">
      <c r="A737">
        <v>760</v>
      </c>
      <c r="B737" s="2">
        <v>1</v>
      </c>
      <c r="C737" s="3">
        <v>2</v>
      </c>
      <c r="D737" s="6"/>
      <c r="G737" s="5" t="s">
        <v>234</v>
      </c>
    </row>
    <row r="738" spans="1:8" x14ac:dyDescent="0.25">
      <c r="A738">
        <v>761</v>
      </c>
      <c r="B738" s="2">
        <v>1</v>
      </c>
      <c r="C738" s="3">
        <v>2</v>
      </c>
      <c r="D738" s="6"/>
      <c r="G738" s="5" t="s">
        <v>234</v>
      </c>
    </row>
    <row r="739" spans="1:8" x14ac:dyDescent="0.25">
      <c r="A739">
        <v>762</v>
      </c>
      <c r="B739" s="2">
        <v>1</v>
      </c>
      <c r="C739" s="3">
        <v>2</v>
      </c>
      <c r="D739" s="6"/>
      <c r="G739" s="5" t="s">
        <v>234</v>
      </c>
    </row>
    <row r="740" spans="1:8" x14ac:dyDescent="0.25">
      <c r="A740">
        <v>763</v>
      </c>
      <c r="B740" s="2">
        <v>1</v>
      </c>
      <c r="C740" s="3">
        <v>2</v>
      </c>
      <c r="D740" s="6"/>
      <c r="G740" s="5" t="s">
        <v>234</v>
      </c>
    </row>
    <row r="741" spans="1:8" x14ac:dyDescent="0.25">
      <c r="A741">
        <v>764</v>
      </c>
      <c r="B741" s="2">
        <v>1</v>
      </c>
      <c r="C741" s="3">
        <v>2</v>
      </c>
      <c r="D741" s="6"/>
      <c r="G741" s="5" t="s">
        <v>234</v>
      </c>
    </row>
    <row r="742" spans="1:8" x14ac:dyDescent="0.25">
      <c r="A742">
        <v>765</v>
      </c>
      <c r="B742" s="2">
        <v>1</v>
      </c>
      <c r="D742" s="6"/>
      <c r="G742" s="5" t="s">
        <v>234</v>
      </c>
    </row>
    <row r="743" spans="1:8" x14ac:dyDescent="0.25">
      <c r="A743">
        <v>766</v>
      </c>
      <c r="B743" s="2">
        <v>1</v>
      </c>
      <c r="D743" s="6"/>
      <c r="G743" s="5" t="s">
        <v>234</v>
      </c>
    </row>
    <row r="744" spans="1:8" x14ac:dyDescent="0.25">
      <c r="A744">
        <v>767</v>
      </c>
      <c r="B744" s="2">
        <v>1</v>
      </c>
      <c r="D744" s="6"/>
      <c r="G744" s="5" t="s">
        <v>234</v>
      </c>
    </row>
    <row r="745" spans="1:8" x14ac:dyDescent="0.25">
      <c r="A745">
        <v>768</v>
      </c>
      <c r="B745" s="2">
        <v>1</v>
      </c>
      <c r="D745" s="6"/>
      <c r="G745" s="5" t="s">
        <v>234</v>
      </c>
    </row>
    <row r="746" spans="1:8" x14ac:dyDescent="0.25">
      <c r="A746">
        <v>769</v>
      </c>
      <c r="B746" s="2">
        <v>1</v>
      </c>
      <c r="D746" s="6"/>
      <c r="G746" s="5" t="s">
        <v>234</v>
      </c>
    </row>
    <row r="747" spans="1:8" x14ac:dyDescent="0.25">
      <c r="A747">
        <v>770</v>
      </c>
      <c r="B747" s="2">
        <v>1</v>
      </c>
      <c r="D747" s="6"/>
      <c r="G747" s="5" t="s">
        <v>234</v>
      </c>
    </row>
    <row r="748" spans="1:8" x14ac:dyDescent="0.25">
      <c r="A748">
        <v>771</v>
      </c>
      <c r="B748" s="2">
        <v>1</v>
      </c>
      <c r="D748" s="6"/>
      <c r="E748" s="6"/>
      <c r="G748" s="5" t="s">
        <v>234</v>
      </c>
      <c r="H748" s="4" t="s">
        <v>233</v>
      </c>
    </row>
    <row r="749" spans="1:8" x14ac:dyDescent="0.25">
      <c r="A749">
        <v>772</v>
      </c>
      <c r="B749" s="2">
        <v>1</v>
      </c>
      <c r="D749" s="6"/>
      <c r="E749" s="6"/>
      <c r="G749" s="5" t="s">
        <v>234</v>
      </c>
      <c r="H749" s="4" t="s">
        <v>233</v>
      </c>
    </row>
    <row r="750" spans="1:8" x14ac:dyDescent="0.25">
      <c r="A750">
        <v>773</v>
      </c>
      <c r="B750" s="2">
        <v>1</v>
      </c>
      <c r="D750" s="6"/>
      <c r="E750" s="6"/>
      <c r="G750" s="5" t="s">
        <v>234</v>
      </c>
      <c r="H750" s="4" t="s">
        <v>233</v>
      </c>
    </row>
    <row r="751" spans="1:8" x14ac:dyDescent="0.25">
      <c r="A751">
        <v>774</v>
      </c>
      <c r="B751" s="2">
        <v>1</v>
      </c>
      <c r="D751" s="6"/>
      <c r="E751" s="6"/>
      <c r="G751" s="5" t="s">
        <v>234</v>
      </c>
      <c r="H751" s="4" t="s">
        <v>233</v>
      </c>
    </row>
    <row r="752" spans="1:8" x14ac:dyDescent="0.25">
      <c r="A752">
        <v>775</v>
      </c>
      <c r="B752" s="2">
        <v>1</v>
      </c>
      <c r="D752" s="6"/>
      <c r="E752" s="6"/>
      <c r="G752" s="5" t="s">
        <v>234</v>
      </c>
      <c r="H752" s="4" t="s">
        <v>233</v>
      </c>
    </row>
    <row r="753" spans="1:8" x14ac:dyDescent="0.25">
      <c r="A753">
        <v>776</v>
      </c>
      <c r="B753" s="2">
        <v>1</v>
      </c>
      <c r="C753" s="3">
        <v>2</v>
      </c>
      <c r="D753" s="6"/>
      <c r="E753" s="6"/>
      <c r="G753" s="5" t="s">
        <v>234</v>
      </c>
      <c r="H753" s="4" t="s">
        <v>233</v>
      </c>
    </row>
    <row r="754" spans="1:8" x14ac:dyDescent="0.25">
      <c r="A754">
        <v>777</v>
      </c>
      <c r="B754" s="2">
        <v>1</v>
      </c>
      <c r="C754" s="3">
        <v>2</v>
      </c>
      <c r="D754" s="6"/>
      <c r="E754" s="6"/>
      <c r="G754" s="5" t="s">
        <v>234</v>
      </c>
      <c r="H754" s="4" t="s">
        <v>233</v>
      </c>
    </row>
    <row r="755" spans="1:8" x14ac:dyDescent="0.25">
      <c r="A755">
        <v>778</v>
      </c>
      <c r="B755" s="2">
        <v>1</v>
      </c>
      <c r="C755" s="3">
        <v>2</v>
      </c>
      <c r="D755" s="6"/>
      <c r="E755" s="6"/>
      <c r="G755" s="5" t="s">
        <v>234</v>
      </c>
      <c r="H755" s="4" t="s">
        <v>233</v>
      </c>
    </row>
    <row r="756" spans="1:8" x14ac:dyDescent="0.25">
      <c r="A756">
        <v>779</v>
      </c>
      <c r="B756" s="2">
        <v>1</v>
      </c>
      <c r="C756" s="3">
        <v>2</v>
      </c>
      <c r="D756" s="6"/>
      <c r="E756" s="6"/>
      <c r="G756" s="5" t="s">
        <v>234</v>
      </c>
      <c r="H756" s="4" t="s">
        <v>233</v>
      </c>
    </row>
    <row r="757" spans="1:8" x14ac:dyDescent="0.25">
      <c r="A757">
        <v>780</v>
      </c>
      <c r="B757" s="2">
        <v>1</v>
      </c>
      <c r="C757" s="3">
        <v>2</v>
      </c>
      <c r="D757" s="6"/>
      <c r="E757" s="6"/>
      <c r="G757" s="5" t="s">
        <v>234</v>
      </c>
      <c r="H757" s="4" t="s">
        <v>233</v>
      </c>
    </row>
    <row r="758" spans="1:8" x14ac:dyDescent="0.25">
      <c r="A758">
        <v>781</v>
      </c>
      <c r="B758" s="2">
        <v>1</v>
      </c>
      <c r="C758" s="3">
        <v>2</v>
      </c>
      <c r="D758" s="6"/>
      <c r="E758" s="6"/>
      <c r="G758" s="5" t="s">
        <v>234</v>
      </c>
      <c r="H758" s="4" t="s">
        <v>233</v>
      </c>
    </row>
    <row r="759" spans="1:8" x14ac:dyDescent="0.25">
      <c r="A759">
        <v>782</v>
      </c>
      <c r="B759" s="2">
        <v>1</v>
      </c>
      <c r="C759" s="3">
        <v>2</v>
      </c>
      <c r="D759" s="6"/>
      <c r="E759" s="6"/>
      <c r="G759" s="5" t="s">
        <v>234</v>
      </c>
      <c r="H759" s="4" t="s">
        <v>233</v>
      </c>
    </row>
    <row r="760" spans="1:8" x14ac:dyDescent="0.25">
      <c r="A760">
        <v>783</v>
      </c>
      <c r="B760" s="2">
        <v>1</v>
      </c>
      <c r="C760" s="3">
        <v>2</v>
      </c>
      <c r="E760" s="6"/>
      <c r="H760" s="4" t="s">
        <v>233</v>
      </c>
    </row>
    <row r="761" spans="1:8" x14ac:dyDescent="0.25">
      <c r="A761">
        <v>784</v>
      </c>
      <c r="B761" s="2">
        <v>1</v>
      </c>
      <c r="C761" s="3">
        <v>2</v>
      </c>
      <c r="E761" s="6"/>
      <c r="H761" s="4" t="s">
        <v>233</v>
      </c>
    </row>
    <row r="762" spans="1:8" x14ac:dyDescent="0.25">
      <c r="A762">
        <v>785</v>
      </c>
      <c r="B762" s="2">
        <v>1</v>
      </c>
      <c r="C762" s="3">
        <v>2</v>
      </c>
      <c r="E762" s="6"/>
      <c r="H762" s="4" t="s">
        <v>233</v>
      </c>
    </row>
    <row r="763" spans="1:8" x14ac:dyDescent="0.25">
      <c r="A763">
        <v>786</v>
      </c>
      <c r="C763" s="3">
        <v>2</v>
      </c>
      <c r="E763" s="6"/>
      <c r="H763" s="4" t="s">
        <v>233</v>
      </c>
    </row>
    <row r="764" spans="1:8" x14ac:dyDescent="0.25">
      <c r="A764">
        <v>787</v>
      </c>
      <c r="C764" s="3">
        <v>2</v>
      </c>
      <c r="E764" s="6"/>
      <c r="H764" s="4" t="s">
        <v>233</v>
      </c>
    </row>
    <row r="765" spans="1:8" x14ac:dyDescent="0.25">
      <c r="A765">
        <v>788</v>
      </c>
      <c r="C765" s="3">
        <v>2</v>
      </c>
      <c r="E765" s="6"/>
      <c r="H765" s="4" t="s">
        <v>233</v>
      </c>
    </row>
    <row r="766" spans="1:8" x14ac:dyDescent="0.25">
      <c r="A766">
        <v>789</v>
      </c>
      <c r="C766" s="3">
        <v>2</v>
      </c>
      <c r="E766" s="6"/>
      <c r="H766" s="4" t="s">
        <v>233</v>
      </c>
    </row>
    <row r="767" spans="1:8" x14ac:dyDescent="0.25">
      <c r="A767">
        <v>790</v>
      </c>
      <c r="C767" s="3">
        <v>2</v>
      </c>
      <c r="E767" s="6"/>
      <c r="H767" s="4" t="s">
        <v>233</v>
      </c>
    </row>
    <row r="768" spans="1:8" x14ac:dyDescent="0.25">
      <c r="A768">
        <v>791</v>
      </c>
      <c r="C768" s="3">
        <v>2</v>
      </c>
      <c r="E768" s="6"/>
      <c r="H768" s="4" t="s">
        <v>233</v>
      </c>
    </row>
    <row r="769" spans="1:8" x14ac:dyDescent="0.25">
      <c r="A769">
        <v>792</v>
      </c>
      <c r="C769" s="3">
        <v>2</v>
      </c>
      <c r="E769" s="6"/>
      <c r="H769" s="4" t="s">
        <v>233</v>
      </c>
    </row>
    <row r="770" spans="1:8" x14ac:dyDescent="0.25">
      <c r="A770">
        <v>793</v>
      </c>
      <c r="C770" s="3">
        <v>2</v>
      </c>
      <c r="E770" s="6"/>
      <c r="H770" s="4" t="s">
        <v>233</v>
      </c>
    </row>
    <row r="771" spans="1:8" x14ac:dyDescent="0.25">
      <c r="A771">
        <v>794</v>
      </c>
      <c r="C771" s="3">
        <v>2</v>
      </c>
      <c r="E771" s="6"/>
      <c r="H771" s="4" t="s">
        <v>233</v>
      </c>
    </row>
    <row r="772" spans="1:8" x14ac:dyDescent="0.25">
      <c r="A772">
        <v>795</v>
      </c>
      <c r="B772" s="2">
        <v>1</v>
      </c>
      <c r="C772" s="3">
        <v>2</v>
      </c>
      <c r="D772" s="6"/>
      <c r="E772" s="6"/>
      <c r="G772" s="5" t="s">
        <v>234</v>
      </c>
      <c r="H772" s="4" t="s">
        <v>233</v>
      </c>
    </row>
    <row r="773" spans="1:8" x14ac:dyDescent="0.25">
      <c r="A773">
        <v>796</v>
      </c>
      <c r="B773" s="2">
        <v>1</v>
      </c>
      <c r="C773" s="3">
        <v>2</v>
      </c>
      <c r="D773" s="6"/>
      <c r="E773" s="6"/>
      <c r="G773" s="5" t="s">
        <v>234</v>
      </c>
      <c r="H773" s="4" t="s">
        <v>233</v>
      </c>
    </row>
    <row r="774" spans="1:8" x14ac:dyDescent="0.25">
      <c r="A774">
        <v>797</v>
      </c>
      <c r="B774" s="2">
        <v>1</v>
      </c>
      <c r="C774" s="3">
        <v>2</v>
      </c>
      <c r="D774" s="6"/>
      <c r="E774" s="6"/>
      <c r="G774" s="5" t="s">
        <v>234</v>
      </c>
      <c r="H774" s="4" t="s">
        <v>233</v>
      </c>
    </row>
    <row r="775" spans="1:8" x14ac:dyDescent="0.25">
      <c r="A775">
        <v>798</v>
      </c>
      <c r="B775" s="2">
        <v>1</v>
      </c>
      <c r="C775" s="3">
        <v>2</v>
      </c>
      <c r="D775" s="6"/>
      <c r="E775" s="6"/>
      <c r="G775" s="5" t="s">
        <v>234</v>
      </c>
      <c r="H775" s="4" t="s">
        <v>233</v>
      </c>
    </row>
    <row r="776" spans="1:8" x14ac:dyDescent="0.25">
      <c r="A776">
        <v>799</v>
      </c>
      <c r="B776" s="2">
        <v>1</v>
      </c>
      <c r="C776" s="3">
        <v>2</v>
      </c>
      <c r="D776" s="6"/>
      <c r="E776" s="6"/>
      <c r="G776" s="5" t="s">
        <v>234</v>
      </c>
      <c r="H776" s="4" t="s">
        <v>233</v>
      </c>
    </row>
    <row r="777" spans="1:8" x14ac:dyDescent="0.25">
      <c r="A777">
        <v>800</v>
      </c>
      <c r="B777" s="2">
        <v>1</v>
      </c>
      <c r="C777" s="3">
        <v>2</v>
      </c>
      <c r="D777" s="6"/>
      <c r="E777" s="6"/>
      <c r="G777" s="5" t="s">
        <v>234</v>
      </c>
      <c r="H777" s="4" t="s">
        <v>233</v>
      </c>
    </row>
    <row r="778" spans="1:8" x14ac:dyDescent="0.25">
      <c r="A778">
        <v>801</v>
      </c>
      <c r="B778" s="2">
        <v>1</v>
      </c>
      <c r="C778" s="3">
        <v>2</v>
      </c>
      <c r="D778" s="6"/>
      <c r="E778" s="6"/>
      <c r="G778" s="5" t="s">
        <v>234</v>
      </c>
      <c r="H778" s="4" t="s">
        <v>233</v>
      </c>
    </row>
    <row r="779" spans="1:8" x14ac:dyDescent="0.25">
      <c r="A779">
        <v>802</v>
      </c>
      <c r="B779" s="2">
        <v>1</v>
      </c>
      <c r="C779" s="3">
        <v>2</v>
      </c>
      <c r="D779" s="6"/>
      <c r="E779" s="6"/>
      <c r="G779" s="5" t="s">
        <v>234</v>
      </c>
      <c r="H779" s="4" t="s">
        <v>233</v>
      </c>
    </row>
    <row r="780" spans="1:8" x14ac:dyDescent="0.25">
      <c r="A780">
        <v>803</v>
      </c>
      <c r="B780" s="2">
        <v>1</v>
      </c>
      <c r="C780" s="3">
        <v>2</v>
      </c>
      <c r="D780" s="6"/>
      <c r="G780" s="5" t="s">
        <v>234</v>
      </c>
    </row>
    <row r="781" spans="1:8" x14ac:dyDescent="0.25">
      <c r="A781">
        <v>804</v>
      </c>
      <c r="B781" s="2">
        <v>1</v>
      </c>
      <c r="C781" s="3">
        <v>2</v>
      </c>
      <c r="D781" s="6"/>
      <c r="G781" s="5" t="s">
        <v>234</v>
      </c>
    </row>
    <row r="782" spans="1:8" x14ac:dyDescent="0.25">
      <c r="A782">
        <v>805</v>
      </c>
      <c r="B782" s="2">
        <v>1</v>
      </c>
      <c r="C782" s="3">
        <v>2</v>
      </c>
      <c r="D782" s="6"/>
      <c r="G782" s="5" t="s">
        <v>234</v>
      </c>
    </row>
    <row r="783" spans="1:8" x14ac:dyDescent="0.25">
      <c r="A783">
        <v>806</v>
      </c>
      <c r="B783" s="2">
        <v>1</v>
      </c>
      <c r="D783" s="6"/>
      <c r="G783" s="5" t="s">
        <v>234</v>
      </c>
    </row>
    <row r="784" spans="1:8" x14ac:dyDescent="0.25">
      <c r="A784">
        <v>807</v>
      </c>
      <c r="B784" s="2">
        <v>1</v>
      </c>
      <c r="D784" s="6"/>
      <c r="G784" s="5" t="s">
        <v>234</v>
      </c>
    </row>
    <row r="785" spans="1:8" x14ac:dyDescent="0.25">
      <c r="A785">
        <v>808</v>
      </c>
      <c r="B785" s="2">
        <v>1</v>
      </c>
      <c r="D785" s="6"/>
      <c r="G785" s="5" t="s">
        <v>234</v>
      </c>
    </row>
    <row r="786" spans="1:8" x14ac:dyDescent="0.25">
      <c r="A786">
        <v>809</v>
      </c>
      <c r="B786" s="2">
        <v>1</v>
      </c>
      <c r="D786" s="6"/>
      <c r="G786" s="5" t="s">
        <v>234</v>
      </c>
    </row>
    <row r="787" spans="1:8" x14ac:dyDescent="0.25">
      <c r="A787">
        <v>810</v>
      </c>
      <c r="B787" s="2">
        <v>1</v>
      </c>
      <c r="D787" s="6"/>
      <c r="G787" s="5" t="s">
        <v>234</v>
      </c>
    </row>
    <row r="788" spans="1:8" x14ac:dyDescent="0.25">
      <c r="A788">
        <v>811</v>
      </c>
      <c r="B788" s="2">
        <v>1</v>
      </c>
      <c r="D788" s="6"/>
      <c r="G788" s="5" t="s">
        <v>234</v>
      </c>
    </row>
    <row r="789" spans="1:8" x14ac:dyDescent="0.25">
      <c r="A789">
        <v>812</v>
      </c>
      <c r="B789" s="2">
        <v>1</v>
      </c>
      <c r="D789" s="6"/>
      <c r="G789" s="5" t="s">
        <v>234</v>
      </c>
    </row>
    <row r="790" spans="1:8" x14ac:dyDescent="0.25">
      <c r="A790">
        <v>813</v>
      </c>
      <c r="B790" s="2">
        <v>1</v>
      </c>
      <c r="D790" s="6"/>
      <c r="G790" s="5" t="s">
        <v>234</v>
      </c>
    </row>
    <row r="791" spans="1:8" x14ac:dyDescent="0.25">
      <c r="A791">
        <v>814</v>
      </c>
      <c r="B791" s="2">
        <v>1</v>
      </c>
      <c r="D791" s="6"/>
      <c r="G791" s="5" t="s">
        <v>234</v>
      </c>
    </row>
    <row r="792" spans="1:8" x14ac:dyDescent="0.25">
      <c r="A792">
        <v>815</v>
      </c>
      <c r="B792" s="2">
        <v>1</v>
      </c>
      <c r="C792" s="3">
        <v>2</v>
      </c>
      <c r="D792" s="6"/>
      <c r="E792" s="6"/>
      <c r="G792" s="5" t="s">
        <v>234</v>
      </c>
      <c r="H792" s="4" t="s">
        <v>233</v>
      </c>
    </row>
    <row r="793" spans="1:8" x14ac:dyDescent="0.25">
      <c r="A793">
        <v>816</v>
      </c>
      <c r="B793" s="2">
        <v>1</v>
      </c>
      <c r="C793" s="3">
        <v>2</v>
      </c>
      <c r="D793" s="6"/>
      <c r="E793" s="6"/>
      <c r="G793" s="5" t="s">
        <v>234</v>
      </c>
      <c r="H793" s="4" t="s">
        <v>233</v>
      </c>
    </row>
    <row r="794" spans="1:8" x14ac:dyDescent="0.25">
      <c r="A794">
        <v>817</v>
      </c>
      <c r="B794" s="2">
        <v>1</v>
      </c>
      <c r="C794" s="3">
        <v>2</v>
      </c>
      <c r="D794" s="6"/>
      <c r="E794" s="6"/>
      <c r="G794" s="5" t="s">
        <v>234</v>
      </c>
      <c r="H794" s="4" t="s">
        <v>233</v>
      </c>
    </row>
    <row r="795" spans="1:8" x14ac:dyDescent="0.25">
      <c r="A795">
        <v>818</v>
      </c>
      <c r="B795" s="2">
        <v>1</v>
      </c>
      <c r="C795" s="3">
        <v>2</v>
      </c>
      <c r="D795" s="6"/>
      <c r="E795" s="6"/>
      <c r="G795" s="5" t="s">
        <v>234</v>
      </c>
      <c r="H795" s="4" t="s">
        <v>233</v>
      </c>
    </row>
    <row r="796" spans="1:8" x14ac:dyDescent="0.25">
      <c r="A796">
        <v>819</v>
      </c>
      <c r="B796" s="2">
        <v>1</v>
      </c>
      <c r="C796" s="3">
        <v>2</v>
      </c>
      <c r="D796" s="6"/>
      <c r="E796" s="6"/>
      <c r="G796" s="5" t="s">
        <v>234</v>
      </c>
      <c r="H796" s="4" t="s">
        <v>233</v>
      </c>
    </row>
    <row r="797" spans="1:8" x14ac:dyDescent="0.25">
      <c r="A797">
        <v>820</v>
      </c>
      <c r="B797" s="2">
        <v>1</v>
      </c>
      <c r="C797" s="3">
        <v>2</v>
      </c>
      <c r="D797" s="6"/>
      <c r="E797" s="6"/>
      <c r="G797" s="5" t="s">
        <v>234</v>
      </c>
      <c r="H797" s="4" t="s">
        <v>233</v>
      </c>
    </row>
    <row r="798" spans="1:8" x14ac:dyDescent="0.25">
      <c r="A798">
        <v>821</v>
      </c>
      <c r="B798" s="2">
        <v>1</v>
      </c>
      <c r="C798" s="3">
        <v>2</v>
      </c>
      <c r="D798" s="6"/>
      <c r="E798" s="6"/>
      <c r="G798" s="5" t="s">
        <v>234</v>
      </c>
      <c r="H798" s="4" t="s">
        <v>233</v>
      </c>
    </row>
    <row r="799" spans="1:8" x14ac:dyDescent="0.25">
      <c r="A799">
        <v>822</v>
      </c>
      <c r="B799" s="2">
        <v>1</v>
      </c>
      <c r="C799" s="3">
        <v>2</v>
      </c>
      <c r="D799" s="6"/>
      <c r="E799" s="6"/>
      <c r="G799" s="5" t="s">
        <v>234</v>
      </c>
      <c r="H799" s="4" t="s">
        <v>233</v>
      </c>
    </row>
    <row r="800" spans="1:8" x14ac:dyDescent="0.25">
      <c r="A800">
        <v>823</v>
      </c>
      <c r="B800" s="2">
        <v>1</v>
      </c>
      <c r="C800" s="3">
        <v>2</v>
      </c>
      <c r="D800" s="6"/>
      <c r="E800" s="6"/>
      <c r="G800" s="5" t="s">
        <v>234</v>
      </c>
      <c r="H800" s="4" t="s">
        <v>233</v>
      </c>
    </row>
    <row r="801" spans="1:8" x14ac:dyDescent="0.25">
      <c r="A801">
        <v>824</v>
      </c>
      <c r="B801" s="2">
        <v>1</v>
      </c>
      <c r="C801" s="3">
        <v>2</v>
      </c>
      <c r="D801" s="6"/>
      <c r="E801" s="6"/>
      <c r="G801" s="5" t="s">
        <v>234</v>
      </c>
      <c r="H801" s="4" t="s">
        <v>233</v>
      </c>
    </row>
    <row r="802" spans="1:8" x14ac:dyDescent="0.25">
      <c r="A802">
        <v>825</v>
      </c>
      <c r="B802" s="2">
        <v>1</v>
      </c>
      <c r="C802" s="3">
        <v>2</v>
      </c>
      <c r="D802" s="6"/>
      <c r="E802" s="6"/>
      <c r="G802" s="5" t="s">
        <v>234</v>
      </c>
      <c r="H802" s="4" t="s">
        <v>233</v>
      </c>
    </row>
    <row r="803" spans="1:8" x14ac:dyDescent="0.25">
      <c r="A803">
        <v>826</v>
      </c>
      <c r="B803" s="2">
        <v>1</v>
      </c>
      <c r="C803" s="3">
        <v>2</v>
      </c>
      <c r="E803" s="6"/>
      <c r="H803" s="4" t="s">
        <v>233</v>
      </c>
    </row>
    <row r="804" spans="1:8" x14ac:dyDescent="0.25">
      <c r="A804">
        <v>827</v>
      </c>
      <c r="B804" s="2">
        <v>1</v>
      </c>
      <c r="C804" s="3">
        <v>2</v>
      </c>
      <c r="E804" s="6"/>
      <c r="H804" s="4" t="s">
        <v>233</v>
      </c>
    </row>
    <row r="805" spans="1:8" x14ac:dyDescent="0.25">
      <c r="A805">
        <v>828</v>
      </c>
      <c r="B805" s="2">
        <v>1</v>
      </c>
      <c r="C805" s="3">
        <v>2</v>
      </c>
      <c r="E805" s="6"/>
      <c r="H805" s="4" t="s">
        <v>233</v>
      </c>
    </row>
    <row r="806" spans="1:8" x14ac:dyDescent="0.25">
      <c r="A806">
        <v>829</v>
      </c>
      <c r="B806" s="2">
        <v>1</v>
      </c>
      <c r="C806" s="3">
        <v>2</v>
      </c>
      <c r="E806" s="6"/>
      <c r="H806" s="4" t="s">
        <v>233</v>
      </c>
    </row>
    <row r="807" spans="1:8" x14ac:dyDescent="0.25">
      <c r="A807">
        <v>830</v>
      </c>
      <c r="B807" s="2">
        <v>1</v>
      </c>
      <c r="C807" s="3">
        <v>2</v>
      </c>
      <c r="E807" s="6"/>
      <c r="H807" s="4" t="s">
        <v>233</v>
      </c>
    </row>
    <row r="808" spans="1:8" x14ac:dyDescent="0.25">
      <c r="A808">
        <v>831</v>
      </c>
      <c r="B808" s="2">
        <v>1</v>
      </c>
      <c r="C808" s="3">
        <v>2</v>
      </c>
      <c r="E808" s="6"/>
      <c r="H808" s="4" t="s">
        <v>233</v>
      </c>
    </row>
    <row r="809" spans="1:8" x14ac:dyDescent="0.25">
      <c r="A809">
        <v>832</v>
      </c>
      <c r="C809" s="3">
        <v>2</v>
      </c>
      <c r="E809" s="6"/>
      <c r="H809" s="4" t="s">
        <v>233</v>
      </c>
    </row>
    <row r="810" spans="1:8" x14ac:dyDescent="0.25">
      <c r="A810">
        <v>833</v>
      </c>
      <c r="C810" s="3">
        <v>2</v>
      </c>
      <c r="E810" s="6"/>
      <c r="H810" s="4" t="s">
        <v>233</v>
      </c>
    </row>
    <row r="811" spans="1:8" x14ac:dyDescent="0.25">
      <c r="A811">
        <v>834</v>
      </c>
      <c r="C811" s="3">
        <v>2</v>
      </c>
      <c r="E811" s="6"/>
      <c r="F811" t="s">
        <v>22</v>
      </c>
      <c r="H811" s="4" t="s">
        <v>233</v>
      </c>
    </row>
    <row r="812" spans="1:8" x14ac:dyDescent="0.25">
      <c r="A812">
        <v>835</v>
      </c>
    </row>
    <row r="813" spans="1:8" x14ac:dyDescent="0.25">
      <c r="A813">
        <v>836</v>
      </c>
    </row>
    <row r="814" spans="1:8" x14ac:dyDescent="0.25">
      <c r="A814">
        <v>837</v>
      </c>
      <c r="F814" t="s">
        <v>22</v>
      </c>
    </row>
    <row r="815" spans="1:8" x14ac:dyDescent="0.25">
      <c r="A815">
        <v>838</v>
      </c>
      <c r="B815" s="2">
        <v>1</v>
      </c>
    </row>
    <row r="816" spans="1:8" x14ac:dyDescent="0.25">
      <c r="A816">
        <v>839</v>
      </c>
      <c r="B816" s="2">
        <v>1</v>
      </c>
    </row>
    <row r="817" spans="1:2" x14ac:dyDescent="0.25">
      <c r="A817">
        <v>840</v>
      </c>
      <c r="B817" s="2">
        <v>1</v>
      </c>
    </row>
    <row r="818" spans="1:2" x14ac:dyDescent="0.25">
      <c r="A818">
        <v>841</v>
      </c>
      <c r="B818" s="2">
        <v>1</v>
      </c>
    </row>
    <row r="819" spans="1:2" x14ac:dyDescent="0.25">
      <c r="A819">
        <v>842</v>
      </c>
      <c r="B819" s="2">
        <v>1</v>
      </c>
    </row>
    <row r="820" spans="1:2" x14ac:dyDescent="0.25">
      <c r="A820">
        <v>843</v>
      </c>
      <c r="B820" s="2">
        <v>1</v>
      </c>
    </row>
    <row r="821" spans="1:2" x14ac:dyDescent="0.25">
      <c r="A821">
        <v>844</v>
      </c>
      <c r="B821" s="2">
        <v>1</v>
      </c>
    </row>
    <row r="822" spans="1:2" x14ac:dyDescent="0.25">
      <c r="A822">
        <v>845</v>
      </c>
      <c r="B822" s="2">
        <v>1</v>
      </c>
    </row>
    <row r="823" spans="1:2" x14ac:dyDescent="0.25">
      <c r="A823">
        <v>846</v>
      </c>
      <c r="B823" s="2">
        <v>1</v>
      </c>
    </row>
    <row r="824" spans="1:2" x14ac:dyDescent="0.25">
      <c r="A824">
        <v>847</v>
      </c>
      <c r="B824" s="2">
        <v>1</v>
      </c>
    </row>
    <row r="825" spans="1:2" x14ac:dyDescent="0.25">
      <c r="A825">
        <v>848</v>
      </c>
      <c r="B825" s="2">
        <v>1</v>
      </c>
    </row>
    <row r="826" spans="1:2" x14ac:dyDescent="0.25">
      <c r="A826">
        <v>849</v>
      </c>
      <c r="B826" s="2">
        <v>1</v>
      </c>
    </row>
    <row r="827" spans="1:2" x14ac:dyDescent="0.25">
      <c r="A827">
        <v>850</v>
      </c>
      <c r="B827" s="2">
        <v>1</v>
      </c>
    </row>
    <row r="828" spans="1:2" x14ac:dyDescent="0.25">
      <c r="A828">
        <v>851</v>
      </c>
      <c r="B828" s="2">
        <v>1</v>
      </c>
    </row>
    <row r="829" spans="1:2" x14ac:dyDescent="0.25">
      <c r="A829">
        <v>852</v>
      </c>
      <c r="B829" s="2">
        <v>1</v>
      </c>
    </row>
    <row r="830" spans="1:2" x14ac:dyDescent="0.25">
      <c r="A830">
        <v>853</v>
      </c>
      <c r="B830" s="2">
        <v>1</v>
      </c>
    </row>
    <row r="831" spans="1:2" x14ac:dyDescent="0.25">
      <c r="A831">
        <v>854</v>
      </c>
      <c r="B831" s="2">
        <v>1</v>
      </c>
    </row>
    <row r="832" spans="1:2" x14ac:dyDescent="0.25">
      <c r="A832">
        <v>855</v>
      </c>
      <c r="B832" s="2">
        <v>1</v>
      </c>
    </row>
    <row r="833" spans="1:5" x14ac:dyDescent="0.25">
      <c r="A833">
        <v>856</v>
      </c>
      <c r="B833" s="2">
        <v>1</v>
      </c>
    </row>
    <row r="834" spans="1:5" x14ac:dyDescent="0.25">
      <c r="A834">
        <v>857</v>
      </c>
      <c r="B834" s="2">
        <v>1</v>
      </c>
    </row>
    <row r="835" spans="1:5" x14ac:dyDescent="0.25">
      <c r="A835">
        <v>858</v>
      </c>
      <c r="B835" s="2">
        <v>1</v>
      </c>
      <c r="C835" s="3">
        <v>2</v>
      </c>
    </row>
    <row r="836" spans="1:5" x14ac:dyDescent="0.25">
      <c r="A836">
        <v>859</v>
      </c>
      <c r="B836" s="2">
        <v>1</v>
      </c>
      <c r="C836" s="3">
        <v>2</v>
      </c>
    </row>
    <row r="837" spans="1:5" x14ac:dyDescent="0.25">
      <c r="A837">
        <v>860</v>
      </c>
      <c r="B837" s="2">
        <v>1</v>
      </c>
      <c r="C837" s="3">
        <v>2</v>
      </c>
    </row>
    <row r="838" spans="1:5" x14ac:dyDescent="0.25">
      <c r="A838">
        <v>861</v>
      </c>
      <c r="B838" s="2">
        <v>1</v>
      </c>
      <c r="C838" s="3">
        <v>2</v>
      </c>
      <c r="E838" s="4">
        <v>4</v>
      </c>
    </row>
    <row r="839" spans="1:5" x14ac:dyDescent="0.25">
      <c r="A839">
        <v>862</v>
      </c>
      <c r="B839" s="2">
        <v>1</v>
      </c>
      <c r="C839" s="3">
        <v>2</v>
      </c>
      <c r="E839" s="4">
        <v>4</v>
      </c>
    </row>
    <row r="840" spans="1:5" x14ac:dyDescent="0.25">
      <c r="A840">
        <v>863</v>
      </c>
      <c r="B840" s="2">
        <v>1</v>
      </c>
      <c r="C840" s="3">
        <v>2</v>
      </c>
      <c r="E840" s="4">
        <v>4</v>
      </c>
    </row>
    <row r="841" spans="1:5" x14ac:dyDescent="0.25">
      <c r="A841">
        <v>864</v>
      </c>
      <c r="B841" s="2">
        <v>1</v>
      </c>
      <c r="C841" s="3">
        <v>2</v>
      </c>
      <c r="E841" s="4">
        <v>4</v>
      </c>
    </row>
    <row r="842" spans="1:5" x14ac:dyDescent="0.25">
      <c r="A842">
        <v>865</v>
      </c>
      <c r="B842" s="2">
        <v>1</v>
      </c>
      <c r="C842" s="3">
        <v>2</v>
      </c>
      <c r="E842" s="4">
        <v>4</v>
      </c>
    </row>
    <row r="843" spans="1:5" x14ac:dyDescent="0.25">
      <c r="A843">
        <v>866</v>
      </c>
      <c r="B843" s="2">
        <v>1</v>
      </c>
      <c r="C843" s="3">
        <v>2</v>
      </c>
      <c r="E843" s="4">
        <v>4</v>
      </c>
    </row>
    <row r="844" spans="1:5" x14ac:dyDescent="0.25">
      <c r="A844">
        <v>867</v>
      </c>
      <c r="C844" s="3">
        <v>2</v>
      </c>
      <c r="E844" s="4">
        <v>4</v>
      </c>
    </row>
    <row r="845" spans="1:5" x14ac:dyDescent="0.25">
      <c r="A845">
        <v>868</v>
      </c>
      <c r="C845" s="3">
        <v>2</v>
      </c>
      <c r="E845" s="4">
        <v>4</v>
      </c>
    </row>
    <row r="846" spans="1:5" x14ac:dyDescent="0.25">
      <c r="A846">
        <v>869</v>
      </c>
      <c r="C846" s="3">
        <v>2</v>
      </c>
      <c r="E846" s="4">
        <v>4</v>
      </c>
    </row>
    <row r="847" spans="1:5" x14ac:dyDescent="0.25">
      <c r="A847">
        <v>870</v>
      </c>
      <c r="C847" s="3">
        <v>2</v>
      </c>
      <c r="E847" s="4">
        <v>4</v>
      </c>
    </row>
    <row r="848" spans="1:5" x14ac:dyDescent="0.25">
      <c r="A848">
        <v>871</v>
      </c>
      <c r="C848" s="3">
        <v>2</v>
      </c>
      <c r="E848" s="4">
        <v>4</v>
      </c>
    </row>
    <row r="849" spans="1:5" x14ac:dyDescent="0.25">
      <c r="A849">
        <v>872</v>
      </c>
      <c r="C849" s="3">
        <v>2</v>
      </c>
      <c r="E849" s="4">
        <v>4</v>
      </c>
    </row>
    <row r="850" spans="1:5" x14ac:dyDescent="0.25">
      <c r="A850">
        <v>873</v>
      </c>
      <c r="C850" s="3">
        <v>2</v>
      </c>
      <c r="E850" s="4">
        <v>4</v>
      </c>
    </row>
    <row r="851" spans="1:5" x14ac:dyDescent="0.25">
      <c r="A851">
        <v>874</v>
      </c>
      <c r="C851" s="3">
        <v>2</v>
      </c>
      <c r="E851" s="4">
        <v>4</v>
      </c>
    </row>
    <row r="852" spans="1:5" x14ac:dyDescent="0.25">
      <c r="A852">
        <v>875</v>
      </c>
      <c r="C852" s="3">
        <v>2</v>
      </c>
      <c r="E852" s="4">
        <v>4</v>
      </c>
    </row>
    <row r="853" spans="1:5" x14ac:dyDescent="0.25">
      <c r="A853">
        <v>876</v>
      </c>
      <c r="C853" s="3">
        <v>2</v>
      </c>
      <c r="E853" s="4">
        <v>4</v>
      </c>
    </row>
    <row r="854" spans="1:5" x14ac:dyDescent="0.25">
      <c r="A854">
        <v>877</v>
      </c>
      <c r="C854" s="3">
        <v>2</v>
      </c>
      <c r="E854" s="4">
        <v>4</v>
      </c>
    </row>
    <row r="855" spans="1:5" x14ac:dyDescent="0.25">
      <c r="A855">
        <v>878</v>
      </c>
      <c r="C855" s="3">
        <v>2</v>
      </c>
      <c r="E855" s="4">
        <v>4</v>
      </c>
    </row>
    <row r="856" spans="1:5" x14ac:dyDescent="0.25">
      <c r="A856">
        <v>879</v>
      </c>
      <c r="B856" s="2">
        <v>1</v>
      </c>
      <c r="C856" s="3">
        <v>2</v>
      </c>
      <c r="E856" s="4">
        <v>4</v>
      </c>
    </row>
    <row r="857" spans="1:5" x14ac:dyDescent="0.25">
      <c r="A857">
        <v>880</v>
      </c>
      <c r="B857" s="2">
        <v>1</v>
      </c>
      <c r="C857" s="3">
        <v>2</v>
      </c>
      <c r="E857" s="4">
        <v>4</v>
      </c>
    </row>
    <row r="858" spans="1:5" x14ac:dyDescent="0.25">
      <c r="A858">
        <v>881</v>
      </c>
      <c r="B858" s="2">
        <v>1</v>
      </c>
      <c r="C858" s="3">
        <v>2</v>
      </c>
      <c r="E858" s="4">
        <v>4</v>
      </c>
    </row>
    <row r="859" spans="1:5" x14ac:dyDescent="0.25">
      <c r="A859">
        <v>882</v>
      </c>
      <c r="B859" s="2">
        <v>1</v>
      </c>
      <c r="C859" s="3">
        <v>2</v>
      </c>
      <c r="E859" s="4">
        <v>4</v>
      </c>
    </row>
    <row r="860" spans="1:5" x14ac:dyDescent="0.25">
      <c r="A860">
        <v>883</v>
      </c>
      <c r="B860" s="2">
        <v>1</v>
      </c>
      <c r="C860" s="3">
        <v>2</v>
      </c>
      <c r="E860" s="4">
        <v>4</v>
      </c>
    </row>
    <row r="861" spans="1:5" x14ac:dyDescent="0.25">
      <c r="A861">
        <v>884</v>
      </c>
      <c r="B861" s="2">
        <v>1</v>
      </c>
      <c r="C861" s="3">
        <v>2</v>
      </c>
      <c r="E861" s="4">
        <v>4</v>
      </c>
    </row>
    <row r="862" spans="1:5" x14ac:dyDescent="0.25">
      <c r="A862">
        <v>885</v>
      </c>
      <c r="B862" s="2">
        <v>1</v>
      </c>
      <c r="C862" s="3">
        <v>2</v>
      </c>
      <c r="E862" s="4">
        <v>4</v>
      </c>
    </row>
    <row r="863" spans="1:5" x14ac:dyDescent="0.25">
      <c r="A863">
        <v>886</v>
      </c>
      <c r="B863" s="2">
        <v>1</v>
      </c>
      <c r="E863" s="4">
        <v>4</v>
      </c>
    </row>
    <row r="864" spans="1:5" x14ac:dyDescent="0.25">
      <c r="A864">
        <v>887</v>
      </c>
      <c r="B864" s="2">
        <v>1</v>
      </c>
      <c r="E864" s="4">
        <v>4</v>
      </c>
    </row>
    <row r="865" spans="1:5" x14ac:dyDescent="0.25">
      <c r="A865">
        <v>888</v>
      </c>
      <c r="B865" s="2">
        <v>1</v>
      </c>
      <c r="E865" s="4">
        <v>4</v>
      </c>
    </row>
    <row r="866" spans="1:5" x14ac:dyDescent="0.25">
      <c r="A866">
        <v>889</v>
      </c>
      <c r="B866" s="2">
        <v>1</v>
      </c>
      <c r="D866" s="5">
        <v>3</v>
      </c>
      <c r="E866" s="4">
        <v>4</v>
      </c>
    </row>
    <row r="867" spans="1:5" x14ac:dyDescent="0.25">
      <c r="A867">
        <v>890</v>
      </c>
      <c r="B867" s="2">
        <v>1</v>
      </c>
      <c r="D867" s="5">
        <v>3</v>
      </c>
      <c r="E867" s="4">
        <v>4</v>
      </c>
    </row>
    <row r="868" spans="1:5" x14ac:dyDescent="0.25">
      <c r="A868">
        <v>891</v>
      </c>
      <c r="B868" s="2">
        <v>1</v>
      </c>
      <c r="D868" s="5">
        <v>3</v>
      </c>
      <c r="E868" s="4">
        <v>4</v>
      </c>
    </row>
    <row r="869" spans="1:5" x14ac:dyDescent="0.25">
      <c r="A869">
        <v>892</v>
      </c>
      <c r="B869" s="2">
        <v>1</v>
      </c>
      <c r="D869" s="5">
        <v>3</v>
      </c>
      <c r="E869" s="4">
        <v>4</v>
      </c>
    </row>
    <row r="870" spans="1:5" x14ac:dyDescent="0.25">
      <c r="A870">
        <v>893</v>
      </c>
      <c r="B870" s="2">
        <v>1</v>
      </c>
      <c r="D870" s="5">
        <v>3</v>
      </c>
      <c r="E870" s="4">
        <v>4</v>
      </c>
    </row>
    <row r="871" spans="1:5" x14ac:dyDescent="0.25">
      <c r="A871">
        <v>894</v>
      </c>
      <c r="B871" s="2">
        <v>1</v>
      </c>
      <c r="D871" s="5">
        <v>3</v>
      </c>
      <c r="E871" s="4">
        <v>4</v>
      </c>
    </row>
    <row r="872" spans="1:5" x14ac:dyDescent="0.25">
      <c r="A872">
        <v>895</v>
      </c>
      <c r="B872" s="2">
        <v>1</v>
      </c>
      <c r="D872" s="5">
        <v>3</v>
      </c>
      <c r="E872" s="4">
        <v>4</v>
      </c>
    </row>
    <row r="873" spans="1:5" x14ac:dyDescent="0.25">
      <c r="A873">
        <v>896</v>
      </c>
      <c r="B873" s="2">
        <v>1</v>
      </c>
      <c r="D873" s="5">
        <v>3</v>
      </c>
      <c r="E873" s="4">
        <v>4</v>
      </c>
    </row>
    <row r="874" spans="1:5" x14ac:dyDescent="0.25">
      <c r="A874">
        <v>897</v>
      </c>
      <c r="B874" s="2">
        <v>1</v>
      </c>
      <c r="D874" s="5">
        <v>3</v>
      </c>
      <c r="E874" s="4">
        <v>4</v>
      </c>
    </row>
    <row r="875" spans="1:5" x14ac:dyDescent="0.25">
      <c r="A875">
        <v>898</v>
      </c>
      <c r="B875" s="2">
        <v>1</v>
      </c>
      <c r="D875" s="5">
        <v>3</v>
      </c>
      <c r="E875" s="4">
        <v>4</v>
      </c>
    </row>
    <row r="876" spans="1:5" x14ac:dyDescent="0.25">
      <c r="A876">
        <v>899</v>
      </c>
      <c r="B876" s="2">
        <v>1</v>
      </c>
      <c r="C876" s="3">
        <v>2</v>
      </c>
      <c r="D876" s="5">
        <v>3</v>
      </c>
      <c r="E876" s="4">
        <v>4</v>
      </c>
    </row>
    <row r="877" spans="1:5" x14ac:dyDescent="0.25">
      <c r="A877">
        <v>900</v>
      </c>
      <c r="B877" s="2">
        <v>1</v>
      </c>
      <c r="C877" s="3">
        <v>2</v>
      </c>
      <c r="D877" s="5">
        <v>3</v>
      </c>
      <c r="E877" s="4">
        <v>4</v>
      </c>
    </row>
    <row r="878" spans="1:5" x14ac:dyDescent="0.25">
      <c r="A878">
        <v>901</v>
      </c>
      <c r="B878" s="2">
        <v>1</v>
      </c>
      <c r="C878" s="3">
        <v>2</v>
      </c>
      <c r="D878" s="5">
        <v>3</v>
      </c>
      <c r="E878" s="4">
        <v>4</v>
      </c>
    </row>
    <row r="879" spans="1:5" x14ac:dyDescent="0.25">
      <c r="A879">
        <v>902</v>
      </c>
      <c r="B879" s="2">
        <v>1</v>
      </c>
      <c r="C879" s="3">
        <v>2</v>
      </c>
      <c r="D879" s="5">
        <v>3</v>
      </c>
    </row>
    <row r="880" spans="1:5" x14ac:dyDescent="0.25">
      <c r="A880">
        <v>903</v>
      </c>
      <c r="B880" s="2">
        <v>1</v>
      </c>
      <c r="C880" s="3">
        <v>2</v>
      </c>
      <c r="D880" s="5">
        <v>3</v>
      </c>
    </row>
    <row r="881" spans="1:4" x14ac:dyDescent="0.25">
      <c r="A881">
        <v>904</v>
      </c>
      <c r="B881" s="2">
        <v>1</v>
      </c>
      <c r="C881" s="3">
        <v>2</v>
      </c>
      <c r="D881" s="5">
        <v>3</v>
      </c>
    </row>
    <row r="882" spans="1:4" x14ac:dyDescent="0.25">
      <c r="A882">
        <v>905</v>
      </c>
      <c r="B882" s="2">
        <v>1</v>
      </c>
      <c r="C882" s="3">
        <v>2</v>
      </c>
      <c r="D882" s="5">
        <v>3</v>
      </c>
    </row>
    <row r="883" spans="1:4" x14ac:dyDescent="0.25">
      <c r="A883">
        <v>906</v>
      </c>
      <c r="B883" s="2">
        <v>1</v>
      </c>
      <c r="C883" s="3">
        <v>2</v>
      </c>
      <c r="D883" s="5">
        <v>3</v>
      </c>
    </row>
    <row r="884" spans="1:4" x14ac:dyDescent="0.25">
      <c r="A884">
        <v>907</v>
      </c>
      <c r="B884" s="2">
        <v>1</v>
      </c>
      <c r="C884" s="3">
        <v>2</v>
      </c>
      <c r="D884" s="5">
        <v>3</v>
      </c>
    </row>
    <row r="885" spans="1:4" x14ac:dyDescent="0.25">
      <c r="A885">
        <v>908</v>
      </c>
      <c r="B885" s="2">
        <v>1</v>
      </c>
      <c r="C885" s="3">
        <v>2</v>
      </c>
      <c r="D885" s="5">
        <v>3</v>
      </c>
    </row>
    <row r="886" spans="1:4" x14ac:dyDescent="0.25">
      <c r="A886">
        <v>909</v>
      </c>
      <c r="C886" s="3">
        <v>2</v>
      </c>
      <c r="D886" s="5">
        <v>3</v>
      </c>
    </row>
    <row r="887" spans="1:4" x14ac:dyDescent="0.25">
      <c r="A887">
        <v>910</v>
      </c>
      <c r="C887" s="3">
        <v>2</v>
      </c>
      <c r="D887" s="5">
        <v>3</v>
      </c>
    </row>
    <row r="888" spans="1:4" x14ac:dyDescent="0.25">
      <c r="A888">
        <v>911</v>
      </c>
      <c r="C888" s="3">
        <v>2</v>
      </c>
      <c r="D888" s="5">
        <v>3</v>
      </c>
    </row>
    <row r="889" spans="1:4" x14ac:dyDescent="0.25">
      <c r="A889">
        <v>912</v>
      </c>
      <c r="C889" s="3">
        <v>2</v>
      </c>
      <c r="D889" s="5">
        <v>3</v>
      </c>
    </row>
    <row r="890" spans="1:4" x14ac:dyDescent="0.25">
      <c r="A890">
        <v>913</v>
      </c>
      <c r="C890" s="3">
        <v>2</v>
      </c>
      <c r="D890" s="5">
        <v>3</v>
      </c>
    </row>
    <row r="891" spans="1:4" x14ac:dyDescent="0.25">
      <c r="A891">
        <v>914</v>
      </c>
      <c r="C891" s="3">
        <v>2</v>
      </c>
      <c r="D891" s="5">
        <v>3</v>
      </c>
    </row>
    <row r="892" spans="1:4" x14ac:dyDescent="0.25">
      <c r="A892">
        <v>915</v>
      </c>
      <c r="C892" s="3">
        <v>2</v>
      </c>
      <c r="D892" s="5">
        <v>3</v>
      </c>
    </row>
    <row r="893" spans="1:4" x14ac:dyDescent="0.25">
      <c r="A893">
        <v>916</v>
      </c>
      <c r="C893" s="3">
        <v>2</v>
      </c>
      <c r="D893" s="5">
        <v>3</v>
      </c>
    </row>
    <row r="894" spans="1:4" x14ac:dyDescent="0.25">
      <c r="A894">
        <v>917</v>
      </c>
      <c r="C894" s="3">
        <v>2</v>
      </c>
      <c r="D894" s="5">
        <v>3</v>
      </c>
    </row>
    <row r="895" spans="1:4" x14ac:dyDescent="0.25">
      <c r="A895">
        <v>918</v>
      </c>
      <c r="B895" s="2">
        <v>1</v>
      </c>
      <c r="C895" s="3">
        <v>2</v>
      </c>
      <c r="D895" s="5">
        <v>3</v>
      </c>
    </row>
    <row r="896" spans="1:4" x14ac:dyDescent="0.25">
      <c r="A896">
        <v>919</v>
      </c>
      <c r="B896" s="2">
        <v>1</v>
      </c>
      <c r="C896" s="3">
        <v>2</v>
      </c>
      <c r="D896" s="5">
        <v>3</v>
      </c>
    </row>
    <row r="897" spans="1:5" x14ac:dyDescent="0.25">
      <c r="A897">
        <v>920</v>
      </c>
      <c r="B897" s="2">
        <v>1</v>
      </c>
      <c r="C897" s="3">
        <v>2</v>
      </c>
      <c r="D897" s="5">
        <v>3</v>
      </c>
    </row>
    <row r="898" spans="1:5" x14ac:dyDescent="0.25">
      <c r="A898">
        <v>921</v>
      </c>
      <c r="B898" s="2">
        <v>1</v>
      </c>
      <c r="C898" s="3">
        <v>2</v>
      </c>
      <c r="D898" s="5">
        <v>3</v>
      </c>
      <c r="E898" s="4">
        <v>4</v>
      </c>
    </row>
    <row r="899" spans="1:5" x14ac:dyDescent="0.25">
      <c r="A899">
        <v>922</v>
      </c>
      <c r="B899" s="2">
        <v>1</v>
      </c>
      <c r="C899" s="3">
        <v>2</v>
      </c>
      <c r="D899" s="5">
        <v>3</v>
      </c>
      <c r="E899" s="4">
        <v>4</v>
      </c>
    </row>
    <row r="900" spans="1:5" x14ac:dyDescent="0.25">
      <c r="A900">
        <v>923</v>
      </c>
      <c r="B900" s="2">
        <v>1</v>
      </c>
      <c r="C900" s="3">
        <v>2</v>
      </c>
      <c r="D900" s="5">
        <v>3</v>
      </c>
      <c r="E900" s="4">
        <v>4</v>
      </c>
    </row>
    <row r="901" spans="1:5" x14ac:dyDescent="0.25">
      <c r="A901">
        <v>924</v>
      </c>
      <c r="B901" s="2">
        <v>1</v>
      </c>
      <c r="C901" s="3">
        <v>2</v>
      </c>
      <c r="D901" s="5">
        <v>3</v>
      </c>
      <c r="E901" s="4">
        <v>4</v>
      </c>
    </row>
    <row r="902" spans="1:5" x14ac:dyDescent="0.25">
      <c r="A902">
        <v>925</v>
      </c>
      <c r="B902" s="2">
        <v>1</v>
      </c>
      <c r="C902" s="3">
        <v>2</v>
      </c>
      <c r="D902" s="5">
        <v>3</v>
      </c>
      <c r="E902" s="4">
        <v>4</v>
      </c>
    </row>
    <row r="903" spans="1:5" x14ac:dyDescent="0.25">
      <c r="A903">
        <v>926</v>
      </c>
      <c r="B903" s="2">
        <v>1</v>
      </c>
      <c r="C903" s="3">
        <v>2</v>
      </c>
      <c r="D903" s="5">
        <v>3</v>
      </c>
      <c r="E903" s="4">
        <v>4</v>
      </c>
    </row>
    <row r="904" spans="1:5" x14ac:dyDescent="0.25">
      <c r="A904">
        <v>927</v>
      </c>
      <c r="B904" s="2">
        <v>1</v>
      </c>
      <c r="C904" s="3">
        <v>2</v>
      </c>
      <c r="D904" s="5">
        <v>3</v>
      </c>
      <c r="E904" s="4">
        <v>4</v>
      </c>
    </row>
    <row r="905" spans="1:5" x14ac:dyDescent="0.25">
      <c r="A905">
        <v>928</v>
      </c>
      <c r="B905" s="2">
        <v>1</v>
      </c>
      <c r="C905" s="3">
        <v>2</v>
      </c>
      <c r="D905" s="5">
        <v>3</v>
      </c>
      <c r="E905" s="4">
        <v>4</v>
      </c>
    </row>
    <row r="906" spans="1:5" x14ac:dyDescent="0.25">
      <c r="A906">
        <v>929</v>
      </c>
      <c r="B906" s="2">
        <v>1</v>
      </c>
      <c r="D906" s="5">
        <v>3</v>
      </c>
      <c r="E906" s="4">
        <v>4</v>
      </c>
    </row>
    <row r="907" spans="1:5" x14ac:dyDescent="0.25">
      <c r="A907">
        <v>930</v>
      </c>
      <c r="B907" s="2">
        <v>1</v>
      </c>
      <c r="E907" s="4">
        <v>4</v>
      </c>
    </row>
    <row r="908" spans="1:5" x14ac:dyDescent="0.25">
      <c r="A908">
        <v>931</v>
      </c>
      <c r="B908" s="2">
        <v>1</v>
      </c>
      <c r="E908" s="4">
        <v>4</v>
      </c>
    </row>
    <row r="909" spans="1:5" x14ac:dyDescent="0.25">
      <c r="A909">
        <v>932</v>
      </c>
      <c r="B909" s="2">
        <v>1</v>
      </c>
      <c r="E909" s="4">
        <v>4</v>
      </c>
    </row>
    <row r="910" spans="1:5" x14ac:dyDescent="0.25">
      <c r="A910">
        <v>933</v>
      </c>
      <c r="B910" s="2">
        <v>1</v>
      </c>
      <c r="E910" s="4">
        <v>4</v>
      </c>
    </row>
    <row r="911" spans="1:5" x14ac:dyDescent="0.25">
      <c r="A911">
        <v>934</v>
      </c>
      <c r="B911" s="2">
        <v>1</v>
      </c>
      <c r="E911" s="4">
        <v>4</v>
      </c>
    </row>
    <row r="912" spans="1:5" x14ac:dyDescent="0.25">
      <c r="A912">
        <v>935</v>
      </c>
      <c r="B912" s="2">
        <v>1</v>
      </c>
      <c r="E912" s="4">
        <v>4</v>
      </c>
    </row>
    <row r="913" spans="1:5" x14ac:dyDescent="0.25">
      <c r="A913">
        <v>936</v>
      </c>
      <c r="B913" s="2">
        <v>1</v>
      </c>
      <c r="E913" s="4">
        <v>4</v>
      </c>
    </row>
    <row r="914" spans="1:5" x14ac:dyDescent="0.25">
      <c r="A914">
        <v>937</v>
      </c>
      <c r="B914" s="2">
        <v>1</v>
      </c>
      <c r="E914" s="4">
        <v>4</v>
      </c>
    </row>
    <row r="915" spans="1:5" x14ac:dyDescent="0.25">
      <c r="A915">
        <v>938</v>
      </c>
      <c r="B915" s="2">
        <v>1</v>
      </c>
      <c r="E915" s="4">
        <v>4</v>
      </c>
    </row>
    <row r="916" spans="1:5" x14ac:dyDescent="0.25">
      <c r="A916">
        <v>939</v>
      </c>
      <c r="B916" s="2">
        <v>1</v>
      </c>
      <c r="E916" s="4">
        <v>4</v>
      </c>
    </row>
    <row r="917" spans="1:5" x14ac:dyDescent="0.25">
      <c r="A917">
        <v>940</v>
      </c>
      <c r="B917" s="2">
        <v>1</v>
      </c>
      <c r="E917" s="4">
        <v>4</v>
      </c>
    </row>
    <row r="918" spans="1:5" x14ac:dyDescent="0.25">
      <c r="A918">
        <v>941</v>
      </c>
      <c r="B918" s="2">
        <v>1</v>
      </c>
      <c r="E918" s="4">
        <v>4</v>
      </c>
    </row>
    <row r="919" spans="1:5" x14ac:dyDescent="0.25">
      <c r="A919">
        <v>942</v>
      </c>
      <c r="B919" s="2">
        <v>1</v>
      </c>
      <c r="E919" s="4">
        <v>4</v>
      </c>
    </row>
    <row r="920" spans="1:5" x14ac:dyDescent="0.25">
      <c r="A920">
        <v>943</v>
      </c>
      <c r="B920" s="2">
        <v>1</v>
      </c>
      <c r="C920" s="3">
        <v>2</v>
      </c>
      <c r="E920" s="4">
        <v>4</v>
      </c>
    </row>
    <row r="921" spans="1:5" x14ac:dyDescent="0.25">
      <c r="A921">
        <v>944</v>
      </c>
      <c r="B921" s="2">
        <v>1</v>
      </c>
      <c r="C921" s="3">
        <v>2</v>
      </c>
      <c r="E921" s="4">
        <v>4</v>
      </c>
    </row>
    <row r="922" spans="1:5" x14ac:dyDescent="0.25">
      <c r="A922">
        <v>945</v>
      </c>
      <c r="B922" s="2">
        <v>1</v>
      </c>
      <c r="C922" s="3">
        <v>2</v>
      </c>
      <c r="E922" s="4">
        <v>4</v>
      </c>
    </row>
    <row r="923" spans="1:5" x14ac:dyDescent="0.25">
      <c r="A923">
        <v>946</v>
      </c>
      <c r="C923" s="3">
        <v>2</v>
      </c>
      <c r="E923" s="4">
        <v>4</v>
      </c>
    </row>
    <row r="924" spans="1:5" x14ac:dyDescent="0.25">
      <c r="A924">
        <v>947</v>
      </c>
      <c r="C924" s="3">
        <v>2</v>
      </c>
      <c r="D924" s="5">
        <v>3</v>
      </c>
      <c r="E924" s="4">
        <v>4</v>
      </c>
    </row>
    <row r="925" spans="1:5" x14ac:dyDescent="0.25">
      <c r="A925">
        <v>948</v>
      </c>
      <c r="C925" s="3">
        <v>2</v>
      </c>
      <c r="D925" s="5">
        <v>3</v>
      </c>
      <c r="E925" s="4">
        <v>4</v>
      </c>
    </row>
    <row r="926" spans="1:5" x14ac:dyDescent="0.25">
      <c r="A926">
        <v>949</v>
      </c>
      <c r="C926" s="3">
        <v>2</v>
      </c>
      <c r="D926" s="5">
        <v>3</v>
      </c>
    </row>
    <row r="927" spans="1:5" x14ac:dyDescent="0.25">
      <c r="A927">
        <v>950</v>
      </c>
      <c r="C927" s="3">
        <v>2</v>
      </c>
      <c r="D927" s="5">
        <v>3</v>
      </c>
    </row>
    <row r="928" spans="1:5" x14ac:dyDescent="0.25">
      <c r="A928">
        <v>951</v>
      </c>
      <c r="C928" s="3">
        <v>2</v>
      </c>
      <c r="D928" s="5">
        <v>3</v>
      </c>
    </row>
    <row r="929" spans="1:4" x14ac:dyDescent="0.25">
      <c r="A929">
        <v>952</v>
      </c>
      <c r="C929" s="3">
        <v>2</v>
      </c>
      <c r="D929" s="5">
        <v>3</v>
      </c>
    </row>
    <row r="930" spans="1:4" x14ac:dyDescent="0.25">
      <c r="A930">
        <v>953</v>
      </c>
      <c r="C930" s="3">
        <v>2</v>
      </c>
      <c r="D930" s="5">
        <v>3</v>
      </c>
    </row>
    <row r="931" spans="1:4" x14ac:dyDescent="0.25">
      <c r="A931">
        <v>954</v>
      </c>
      <c r="C931" s="3">
        <v>2</v>
      </c>
      <c r="D931" s="5">
        <v>3</v>
      </c>
    </row>
    <row r="932" spans="1:4" x14ac:dyDescent="0.25">
      <c r="A932">
        <v>955</v>
      </c>
      <c r="C932" s="3">
        <v>2</v>
      </c>
      <c r="D932" s="5">
        <v>3</v>
      </c>
    </row>
    <row r="933" spans="1:4" x14ac:dyDescent="0.25">
      <c r="A933">
        <v>956</v>
      </c>
      <c r="C933" s="3">
        <v>2</v>
      </c>
      <c r="D933" s="5">
        <v>3</v>
      </c>
    </row>
    <row r="934" spans="1:4" x14ac:dyDescent="0.25">
      <c r="A934">
        <v>957</v>
      </c>
      <c r="C934" s="3">
        <v>2</v>
      </c>
      <c r="D934" s="5">
        <v>3</v>
      </c>
    </row>
    <row r="935" spans="1:4" x14ac:dyDescent="0.25">
      <c r="A935">
        <v>958</v>
      </c>
      <c r="C935" s="3">
        <v>2</v>
      </c>
      <c r="D935" s="5">
        <v>3</v>
      </c>
    </row>
    <row r="936" spans="1:4" x14ac:dyDescent="0.25">
      <c r="A936">
        <v>959</v>
      </c>
      <c r="C936" s="3">
        <v>2</v>
      </c>
      <c r="D936" s="5">
        <v>3</v>
      </c>
    </row>
    <row r="937" spans="1:4" x14ac:dyDescent="0.25">
      <c r="A937">
        <v>960</v>
      </c>
      <c r="C937" s="3">
        <v>2</v>
      </c>
      <c r="D937" s="5">
        <v>3</v>
      </c>
    </row>
    <row r="938" spans="1:4" x14ac:dyDescent="0.25">
      <c r="A938">
        <v>961</v>
      </c>
      <c r="C938" s="3">
        <v>2</v>
      </c>
      <c r="D938" s="5">
        <v>3</v>
      </c>
    </row>
    <row r="939" spans="1:4" x14ac:dyDescent="0.25">
      <c r="A939">
        <v>962</v>
      </c>
      <c r="C939" s="3">
        <v>2</v>
      </c>
      <c r="D939" s="5">
        <v>3</v>
      </c>
    </row>
    <row r="940" spans="1:4" x14ac:dyDescent="0.25">
      <c r="A940">
        <v>963</v>
      </c>
      <c r="C940" s="3">
        <v>2</v>
      </c>
      <c r="D940" s="5">
        <v>3</v>
      </c>
    </row>
    <row r="941" spans="1:4" x14ac:dyDescent="0.25">
      <c r="A941">
        <v>964</v>
      </c>
      <c r="B941" s="2">
        <v>1</v>
      </c>
      <c r="C941" s="3">
        <v>2</v>
      </c>
      <c r="D941" s="5">
        <v>3</v>
      </c>
    </row>
    <row r="942" spans="1:4" x14ac:dyDescent="0.25">
      <c r="A942">
        <v>965</v>
      </c>
      <c r="B942" s="2">
        <v>1</v>
      </c>
      <c r="C942" s="3">
        <v>2</v>
      </c>
      <c r="D942" s="5">
        <v>3</v>
      </c>
    </row>
    <row r="943" spans="1:4" x14ac:dyDescent="0.25">
      <c r="A943">
        <v>966</v>
      </c>
      <c r="B943" s="2">
        <v>1</v>
      </c>
      <c r="C943" s="3">
        <v>2</v>
      </c>
      <c r="D943" s="5">
        <v>3</v>
      </c>
    </row>
    <row r="944" spans="1:4" x14ac:dyDescent="0.25">
      <c r="A944">
        <v>967</v>
      </c>
      <c r="B944" s="2">
        <v>1</v>
      </c>
      <c r="C944" s="3">
        <v>2</v>
      </c>
      <c r="D944" s="5">
        <v>3</v>
      </c>
    </row>
    <row r="945" spans="1:5" x14ac:dyDescent="0.25">
      <c r="A945">
        <v>968</v>
      </c>
      <c r="B945" s="2">
        <v>1</v>
      </c>
      <c r="C945" s="3">
        <v>2</v>
      </c>
      <c r="D945" s="5">
        <v>3</v>
      </c>
      <c r="E945" s="4">
        <v>4</v>
      </c>
    </row>
    <row r="946" spans="1:5" x14ac:dyDescent="0.25">
      <c r="A946">
        <v>969</v>
      </c>
      <c r="B946" s="2">
        <v>1</v>
      </c>
      <c r="C946" s="3">
        <v>2</v>
      </c>
      <c r="D946" s="5">
        <v>3</v>
      </c>
      <c r="E946" s="4">
        <v>4</v>
      </c>
    </row>
    <row r="947" spans="1:5" x14ac:dyDescent="0.25">
      <c r="A947">
        <v>970</v>
      </c>
      <c r="B947" s="2">
        <v>1</v>
      </c>
      <c r="C947" s="3">
        <v>2</v>
      </c>
      <c r="D947" s="5">
        <v>3</v>
      </c>
      <c r="E947" s="4">
        <v>4</v>
      </c>
    </row>
    <row r="948" spans="1:5" x14ac:dyDescent="0.25">
      <c r="A948">
        <v>971</v>
      </c>
      <c r="B948" s="2">
        <v>1</v>
      </c>
      <c r="D948" s="5">
        <v>3</v>
      </c>
      <c r="E948" s="4">
        <v>4</v>
      </c>
    </row>
    <row r="949" spans="1:5" x14ac:dyDescent="0.25">
      <c r="A949">
        <v>972</v>
      </c>
      <c r="B949" s="2">
        <v>1</v>
      </c>
      <c r="D949" s="5">
        <v>3</v>
      </c>
      <c r="E949" s="4">
        <v>4</v>
      </c>
    </row>
    <row r="950" spans="1:5" x14ac:dyDescent="0.25">
      <c r="A950">
        <v>973</v>
      </c>
      <c r="B950" s="2">
        <v>1</v>
      </c>
      <c r="D950" s="5">
        <v>3</v>
      </c>
      <c r="E950" s="4">
        <v>4</v>
      </c>
    </row>
    <row r="951" spans="1:5" x14ac:dyDescent="0.25">
      <c r="A951">
        <v>974</v>
      </c>
      <c r="B951" s="2">
        <v>1</v>
      </c>
      <c r="D951" s="5">
        <v>3</v>
      </c>
      <c r="E951" s="4">
        <v>4</v>
      </c>
    </row>
    <row r="952" spans="1:5" x14ac:dyDescent="0.25">
      <c r="A952">
        <v>975</v>
      </c>
      <c r="B952" s="2">
        <v>1</v>
      </c>
      <c r="D952" s="5">
        <v>3</v>
      </c>
      <c r="E952" s="4">
        <v>4</v>
      </c>
    </row>
    <row r="953" spans="1:5" x14ac:dyDescent="0.25">
      <c r="A953">
        <v>976</v>
      </c>
      <c r="B953" s="2">
        <v>1</v>
      </c>
      <c r="D953" s="5">
        <v>3</v>
      </c>
      <c r="E953" s="4">
        <v>4</v>
      </c>
    </row>
    <row r="954" spans="1:5" x14ac:dyDescent="0.25">
      <c r="A954">
        <v>977</v>
      </c>
      <c r="B954" s="2">
        <v>1</v>
      </c>
      <c r="E954" s="4">
        <v>4</v>
      </c>
    </row>
    <row r="955" spans="1:5" x14ac:dyDescent="0.25">
      <c r="A955">
        <v>978</v>
      </c>
      <c r="B955" s="2">
        <v>1</v>
      </c>
      <c r="E955" s="4">
        <v>4</v>
      </c>
    </row>
    <row r="956" spans="1:5" x14ac:dyDescent="0.25">
      <c r="A956">
        <v>979</v>
      </c>
      <c r="B956" s="2">
        <v>1</v>
      </c>
      <c r="E956" s="4">
        <v>4</v>
      </c>
    </row>
    <row r="957" spans="1:5" x14ac:dyDescent="0.25">
      <c r="A957">
        <v>980</v>
      </c>
      <c r="B957" s="2">
        <v>1</v>
      </c>
      <c r="E957" s="4">
        <v>4</v>
      </c>
    </row>
    <row r="958" spans="1:5" x14ac:dyDescent="0.25">
      <c r="A958">
        <v>981</v>
      </c>
      <c r="B958" s="2">
        <v>1</v>
      </c>
      <c r="E958" s="4">
        <v>4</v>
      </c>
    </row>
    <row r="959" spans="1:5" x14ac:dyDescent="0.25">
      <c r="A959">
        <v>982</v>
      </c>
      <c r="B959" s="2">
        <v>1</v>
      </c>
      <c r="E959" s="4">
        <v>4</v>
      </c>
    </row>
    <row r="960" spans="1:5" x14ac:dyDescent="0.25">
      <c r="A960">
        <v>983</v>
      </c>
      <c r="B960" s="2">
        <v>1</v>
      </c>
      <c r="C960" s="3">
        <v>2</v>
      </c>
      <c r="E960" s="4">
        <v>4</v>
      </c>
    </row>
    <row r="961" spans="1:5" x14ac:dyDescent="0.25">
      <c r="A961">
        <v>984</v>
      </c>
      <c r="B961" s="2">
        <v>1</v>
      </c>
      <c r="C961" s="3">
        <v>2</v>
      </c>
      <c r="E961" s="4">
        <v>4</v>
      </c>
    </row>
    <row r="962" spans="1:5" x14ac:dyDescent="0.25">
      <c r="A962">
        <v>985</v>
      </c>
      <c r="B962" s="2">
        <v>1</v>
      </c>
      <c r="C962" s="3">
        <v>2</v>
      </c>
      <c r="E962" s="4">
        <v>4</v>
      </c>
    </row>
    <row r="963" spans="1:5" x14ac:dyDescent="0.25">
      <c r="A963">
        <v>986</v>
      </c>
      <c r="B963" s="2">
        <v>1</v>
      </c>
      <c r="C963" s="3">
        <v>2</v>
      </c>
      <c r="E963" s="4">
        <v>4</v>
      </c>
    </row>
    <row r="964" spans="1:5" x14ac:dyDescent="0.25">
      <c r="A964">
        <v>987</v>
      </c>
      <c r="B964" s="2">
        <v>1</v>
      </c>
      <c r="C964" s="3">
        <v>2</v>
      </c>
      <c r="E964" s="4">
        <v>4</v>
      </c>
    </row>
    <row r="965" spans="1:5" x14ac:dyDescent="0.25">
      <c r="A965">
        <v>988</v>
      </c>
      <c r="B965" s="2">
        <v>1</v>
      </c>
      <c r="C965" s="3">
        <v>2</v>
      </c>
      <c r="E965" s="4">
        <v>4</v>
      </c>
    </row>
    <row r="966" spans="1:5" x14ac:dyDescent="0.25">
      <c r="A966">
        <v>989</v>
      </c>
      <c r="B966" s="2">
        <v>1</v>
      </c>
      <c r="C966" s="3">
        <v>2</v>
      </c>
      <c r="E966" s="4">
        <v>4</v>
      </c>
    </row>
    <row r="967" spans="1:5" x14ac:dyDescent="0.25">
      <c r="A967">
        <v>990</v>
      </c>
      <c r="B967" s="2">
        <v>1</v>
      </c>
      <c r="C967" s="3">
        <v>2</v>
      </c>
      <c r="E967" s="4">
        <v>4</v>
      </c>
    </row>
    <row r="968" spans="1:5" x14ac:dyDescent="0.25">
      <c r="A968">
        <v>991</v>
      </c>
      <c r="B968" s="2">
        <v>1</v>
      </c>
      <c r="C968" s="3">
        <v>2</v>
      </c>
      <c r="E968" s="4">
        <v>4</v>
      </c>
    </row>
    <row r="969" spans="1:5" x14ac:dyDescent="0.25">
      <c r="A969">
        <v>992</v>
      </c>
      <c r="B969" s="2">
        <v>1</v>
      </c>
      <c r="C969" s="3">
        <v>2</v>
      </c>
      <c r="D969" s="5">
        <v>3</v>
      </c>
      <c r="E969" s="4">
        <v>4</v>
      </c>
    </row>
    <row r="970" spans="1:5" x14ac:dyDescent="0.25">
      <c r="A970">
        <v>993</v>
      </c>
      <c r="C970" s="3">
        <v>2</v>
      </c>
      <c r="D970" s="5">
        <v>3</v>
      </c>
      <c r="E970" s="4">
        <v>4</v>
      </c>
    </row>
    <row r="971" spans="1:5" x14ac:dyDescent="0.25">
      <c r="A971">
        <v>994</v>
      </c>
      <c r="C971" s="3">
        <v>2</v>
      </c>
      <c r="D971" s="5">
        <v>3</v>
      </c>
      <c r="E971" s="4">
        <v>4</v>
      </c>
    </row>
    <row r="972" spans="1:5" x14ac:dyDescent="0.25">
      <c r="A972">
        <v>995</v>
      </c>
      <c r="C972" s="3">
        <v>2</v>
      </c>
      <c r="D972" s="5">
        <v>3</v>
      </c>
      <c r="E972" s="4">
        <v>4</v>
      </c>
    </row>
    <row r="973" spans="1:5" x14ac:dyDescent="0.25">
      <c r="A973">
        <v>996</v>
      </c>
      <c r="C973" s="3">
        <v>2</v>
      </c>
      <c r="D973" s="5">
        <v>3</v>
      </c>
      <c r="E973" s="4">
        <v>4</v>
      </c>
    </row>
    <row r="974" spans="1:5" x14ac:dyDescent="0.25">
      <c r="A974">
        <v>997</v>
      </c>
      <c r="C974" s="3">
        <v>2</v>
      </c>
      <c r="D974" s="5">
        <v>3</v>
      </c>
      <c r="E974" s="4">
        <v>4</v>
      </c>
    </row>
    <row r="975" spans="1:5" x14ac:dyDescent="0.25">
      <c r="A975">
        <v>998</v>
      </c>
      <c r="C975" s="3">
        <v>2</v>
      </c>
      <c r="D975" s="5">
        <v>3</v>
      </c>
      <c r="E975" s="4">
        <v>4</v>
      </c>
    </row>
    <row r="976" spans="1:5" x14ac:dyDescent="0.25">
      <c r="A976">
        <v>999</v>
      </c>
      <c r="C976" s="3">
        <v>2</v>
      </c>
      <c r="D976" s="5">
        <v>3</v>
      </c>
    </row>
    <row r="977" spans="1:5" x14ac:dyDescent="0.25">
      <c r="A977">
        <v>1000</v>
      </c>
      <c r="C977" s="3">
        <v>2</v>
      </c>
      <c r="D977" s="5">
        <v>3</v>
      </c>
    </row>
    <row r="978" spans="1:5" x14ac:dyDescent="0.25">
      <c r="A978">
        <v>1001</v>
      </c>
      <c r="C978" s="3">
        <v>2</v>
      </c>
      <c r="D978" s="5">
        <v>3</v>
      </c>
    </row>
    <row r="979" spans="1:5" x14ac:dyDescent="0.25">
      <c r="A979">
        <v>1002</v>
      </c>
      <c r="C979" s="3">
        <v>2</v>
      </c>
      <c r="D979" s="5">
        <v>3</v>
      </c>
    </row>
    <row r="980" spans="1:5" x14ac:dyDescent="0.25">
      <c r="A980">
        <v>1003</v>
      </c>
      <c r="C980" s="3">
        <v>2</v>
      </c>
      <c r="D980" s="5">
        <v>3</v>
      </c>
    </row>
    <row r="981" spans="1:5" x14ac:dyDescent="0.25">
      <c r="A981">
        <v>1004</v>
      </c>
      <c r="C981" s="3">
        <v>2</v>
      </c>
      <c r="D981" s="5">
        <v>3</v>
      </c>
    </row>
    <row r="982" spans="1:5" x14ac:dyDescent="0.25">
      <c r="A982">
        <v>1005</v>
      </c>
      <c r="C982" s="3">
        <v>2</v>
      </c>
      <c r="D982" s="5">
        <v>3</v>
      </c>
    </row>
    <row r="983" spans="1:5" x14ac:dyDescent="0.25">
      <c r="A983">
        <v>1006</v>
      </c>
      <c r="C983" s="3">
        <v>2</v>
      </c>
      <c r="D983" s="5">
        <v>3</v>
      </c>
    </row>
    <row r="984" spans="1:5" x14ac:dyDescent="0.25">
      <c r="A984">
        <v>1007</v>
      </c>
      <c r="B984" s="2">
        <v>1</v>
      </c>
      <c r="C984" s="3">
        <v>2</v>
      </c>
      <c r="D984" s="5">
        <v>3</v>
      </c>
    </row>
    <row r="985" spans="1:5" x14ac:dyDescent="0.25">
      <c r="A985">
        <v>1008</v>
      </c>
      <c r="B985" s="2">
        <v>1</v>
      </c>
      <c r="C985" s="3">
        <v>2</v>
      </c>
      <c r="D985" s="5">
        <v>3</v>
      </c>
    </row>
    <row r="986" spans="1:5" x14ac:dyDescent="0.25">
      <c r="A986">
        <v>1009</v>
      </c>
      <c r="B986" s="2">
        <v>1</v>
      </c>
      <c r="C986" s="3">
        <v>2</v>
      </c>
      <c r="D986" s="5">
        <v>3</v>
      </c>
    </row>
    <row r="987" spans="1:5" x14ac:dyDescent="0.25">
      <c r="A987">
        <v>1010</v>
      </c>
      <c r="B987" s="2">
        <v>1</v>
      </c>
      <c r="C987" s="3">
        <v>2</v>
      </c>
      <c r="D987" s="5">
        <v>3</v>
      </c>
    </row>
    <row r="988" spans="1:5" x14ac:dyDescent="0.25">
      <c r="A988">
        <v>1011</v>
      </c>
      <c r="B988" s="2">
        <v>1</v>
      </c>
      <c r="D988" s="5">
        <v>3</v>
      </c>
    </row>
    <row r="989" spans="1:5" x14ac:dyDescent="0.25">
      <c r="A989">
        <v>1012</v>
      </c>
      <c r="B989" s="2">
        <v>1</v>
      </c>
      <c r="D989" s="5">
        <v>3</v>
      </c>
    </row>
    <row r="990" spans="1:5" x14ac:dyDescent="0.25">
      <c r="A990">
        <v>1013</v>
      </c>
      <c r="B990" s="2">
        <v>1</v>
      </c>
      <c r="D990" s="5">
        <v>3</v>
      </c>
      <c r="E990" s="4">
        <v>4</v>
      </c>
    </row>
    <row r="991" spans="1:5" x14ac:dyDescent="0.25">
      <c r="A991">
        <v>1014</v>
      </c>
      <c r="B991" s="2">
        <v>1</v>
      </c>
      <c r="D991" s="5">
        <v>3</v>
      </c>
      <c r="E991" s="4">
        <v>4</v>
      </c>
    </row>
    <row r="992" spans="1:5" x14ac:dyDescent="0.25">
      <c r="A992">
        <v>1015</v>
      </c>
      <c r="B992" s="2">
        <v>1</v>
      </c>
      <c r="D992" s="5">
        <v>3</v>
      </c>
      <c r="E992" s="4">
        <v>4</v>
      </c>
    </row>
    <row r="993" spans="1:5" x14ac:dyDescent="0.25">
      <c r="A993">
        <v>1016</v>
      </c>
      <c r="B993" s="2">
        <v>1</v>
      </c>
      <c r="D993" s="5">
        <v>3</v>
      </c>
      <c r="E993" s="4">
        <v>4</v>
      </c>
    </row>
    <row r="994" spans="1:5" x14ac:dyDescent="0.25">
      <c r="A994">
        <v>1017</v>
      </c>
      <c r="B994" s="2">
        <v>1</v>
      </c>
      <c r="D994" s="5">
        <v>3</v>
      </c>
      <c r="E994" s="4">
        <v>4</v>
      </c>
    </row>
    <row r="995" spans="1:5" x14ac:dyDescent="0.25">
      <c r="A995">
        <v>1018</v>
      </c>
      <c r="B995" s="2">
        <v>1</v>
      </c>
      <c r="D995" s="5">
        <v>3</v>
      </c>
      <c r="E995" s="4">
        <v>4</v>
      </c>
    </row>
    <row r="996" spans="1:5" x14ac:dyDescent="0.25">
      <c r="A996">
        <v>1019</v>
      </c>
      <c r="B996" s="2">
        <v>1</v>
      </c>
      <c r="E996" s="4">
        <v>4</v>
      </c>
    </row>
    <row r="997" spans="1:5" x14ac:dyDescent="0.25">
      <c r="A997">
        <v>1020</v>
      </c>
      <c r="B997" s="2">
        <v>1</v>
      </c>
      <c r="E997" s="4">
        <v>4</v>
      </c>
    </row>
    <row r="998" spans="1:5" x14ac:dyDescent="0.25">
      <c r="A998">
        <v>1021</v>
      </c>
      <c r="B998" s="2">
        <v>1</v>
      </c>
      <c r="E998" s="4">
        <v>4</v>
      </c>
    </row>
    <row r="999" spans="1:5" x14ac:dyDescent="0.25">
      <c r="A999">
        <v>1022</v>
      </c>
      <c r="B999" s="2">
        <v>1</v>
      </c>
      <c r="E999" s="4">
        <v>4</v>
      </c>
    </row>
    <row r="1000" spans="1:5" x14ac:dyDescent="0.25">
      <c r="A1000">
        <v>1023</v>
      </c>
      <c r="B1000" s="2">
        <v>1</v>
      </c>
      <c r="E1000" s="4">
        <v>4</v>
      </c>
    </row>
    <row r="1001" spans="1:5" x14ac:dyDescent="0.25">
      <c r="A1001">
        <v>1024</v>
      </c>
      <c r="B1001" s="2">
        <v>1</v>
      </c>
      <c r="E1001" s="4">
        <v>4</v>
      </c>
    </row>
    <row r="1002" spans="1:5" x14ac:dyDescent="0.25">
      <c r="A1002">
        <v>1025</v>
      </c>
      <c r="B1002" s="2">
        <v>1</v>
      </c>
      <c r="E1002" s="4">
        <v>4</v>
      </c>
    </row>
    <row r="1003" spans="1:5" x14ac:dyDescent="0.25">
      <c r="A1003">
        <v>1026</v>
      </c>
      <c r="B1003" s="2">
        <v>1</v>
      </c>
      <c r="E1003" s="4">
        <v>4</v>
      </c>
    </row>
    <row r="1004" spans="1:5" x14ac:dyDescent="0.25">
      <c r="A1004">
        <v>1027</v>
      </c>
      <c r="B1004" s="2">
        <v>1</v>
      </c>
      <c r="E1004" s="4">
        <v>4</v>
      </c>
    </row>
    <row r="1005" spans="1:5" x14ac:dyDescent="0.25">
      <c r="A1005">
        <v>1028</v>
      </c>
      <c r="B1005" s="2">
        <v>1</v>
      </c>
      <c r="E1005" s="4">
        <v>4</v>
      </c>
    </row>
    <row r="1006" spans="1:5" x14ac:dyDescent="0.25">
      <c r="A1006">
        <v>1029</v>
      </c>
      <c r="B1006" s="2">
        <v>1</v>
      </c>
      <c r="C1006" s="3">
        <v>2</v>
      </c>
      <c r="E1006" s="4">
        <v>4</v>
      </c>
    </row>
    <row r="1007" spans="1:5" x14ac:dyDescent="0.25">
      <c r="A1007">
        <v>1030</v>
      </c>
      <c r="B1007" s="2">
        <v>1</v>
      </c>
      <c r="C1007" s="3">
        <v>2</v>
      </c>
      <c r="E1007" s="4">
        <v>4</v>
      </c>
    </row>
    <row r="1008" spans="1:5" x14ac:dyDescent="0.25">
      <c r="A1008">
        <v>1031</v>
      </c>
      <c r="B1008" s="2">
        <v>1</v>
      </c>
      <c r="C1008" s="3">
        <v>2</v>
      </c>
      <c r="E1008" s="4">
        <v>4</v>
      </c>
    </row>
    <row r="1009" spans="1:5" x14ac:dyDescent="0.25">
      <c r="A1009">
        <v>1032</v>
      </c>
      <c r="B1009" s="2">
        <v>1</v>
      </c>
      <c r="C1009" s="3">
        <v>2</v>
      </c>
      <c r="E1009" s="4">
        <v>4</v>
      </c>
    </row>
    <row r="1010" spans="1:5" x14ac:dyDescent="0.25">
      <c r="A1010">
        <v>1033</v>
      </c>
      <c r="B1010" s="2">
        <v>1</v>
      </c>
      <c r="C1010" s="3">
        <v>2</v>
      </c>
      <c r="E1010" s="4">
        <v>4</v>
      </c>
    </row>
    <row r="1011" spans="1:5" x14ac:dyDescent="0.25">
      <c r="A1011">
        <v>1034</v>
      </c>
      <c r="C1011" s="3">
        <v>2</v>
      </c>
      <c r="E1011" s="4">
        <v>4</v>
      </c>
    </row>
    <row r="1012" spans="1:5" x14ac:dyDescent="0.25">
      <c r="A1012">
        <v>1035</v>
      </c>
      <c r="C1012" s="3">
        <v>2</v>
      </c>
      <c r="D1012" s="5">
        <v>3</v>
      </c>
      <c r="E1012" s="4">
        <v>4</v>
      </c>
    </row>
    <row r="1013" spans="1:5" x14ac:dyDescent="0.25">
      <c r="A1013">
        <v>1036</v>
      </c>
      <c r="C1013" s="3">
        <v>2</v>
      </c>
      <c r="D1013" s="5">
        <v>3</v>
      </c>
      <c r="E1013" s="4">
        <v>4</v>
      </c>
    </row>
    <row r="1014" spans="1:5" x14ac:dyDescent="0.25">
      <c r="A1014">
        <v>1037</v>
      </c>
      <c r="C1014" s="3">
        <v>2</v>
      </c>
      <c r="D1014" s="5">
        <v>3</v>
      </c>
      <c r="E1014" s="4">
        <v>4</v>
      </c>
    </row>
    <row r="1015" spans="1:5" x14ac:dyDescent="0.25">
      <c r="A1015">
        <v>1038</v>
      </c>
      <c r="C1015" s="3">
        <v>2</v>
      </c>
      <c r="D1015" s="5">
        <v>3</v>
      </c>
      <c r="E1015" s="4">
        <v>4</v>
      </c>
    </row>
    <row r="1016" spans="1:5" x14ac:dyDescent="0.25">
      <c r="A1016">
        <v>1039</v>
      </c>
      <c r="C1016" s="3">
        <v>2</v>
      </c>
      <c r="D1016" s="5">
        <v>3</v>
      </c>
      <c r="E1016" s="4">
        <v>4</v>
      </c>
    </row>
    <row r="1017" spans="1:5" x14ac:dyDescent="0.25">
      <c r="A1017">
        <v>1040</v>
      </c>
      <c r="C1017" s="3">
        <v>2</v>
      </c>
      <c r="D1017" s="5">
        <v>3</v>
      </c>
      <c r="E1017" s="4">
        <v>4</v>
      </c>
    </row>
    <row r="1018" spans="1:5" x14ac:dyDescent="0.25">
      <c r="A1018">
        <v>1041</v>
      </c>
      <c r="C1018" s="3">
        <v>2</v>
      </c>
      <c r="D1018" s="5">
        <v>3</v>
      </c>
      <c r="E1018" s="4">
        <v>4</v>
      </c>
    </row>
    <row r="1019" spans="1:5" x14ac:dyDescent="0.25">
      <c r="A1019">
        <v>1042</v>
      </c>
      <c r="C1019" s="3">
        <v>2</v>
      </c>
      <c r="D1019" s="5">
        <v>3</v>
      </c>
      <c r="E1019" s="4">
        <v>4</v>
      </c>
    </row>
    <row r="1020" spans="1:5" x14ac:dyDescent="0.25">
      <c r="A1020">
        <v>1043</v>
      </c>
      <c r="C1020" s="3">
        <v>2</v>
      </c>
      <c r="D1020" s="5">
        <v>3</v>
      </c>
      <c r="E1020" s="4">
        <v>4</v>
      </c>
    </row>
    <row r="1021" spans="1:5" x14ac:dyDescent="0.25">
      <c r="A1021">
        <v>1044</v>
      </c>
      <c r="C1021" s="3">
        <v>2</v>
      </c>
      <c r="D1021" s="5">
        <v>3</v>
      </c>
      <c r="E1021" s="4">
        <v>4</v>
      </c>
    </row>
    <row r="1022" spans="1:5" x14ac:dyDescent="0.25">
      <c r="A1022">
        <v>1045</v>
      </c>
      <c r="C1022" s="3">
        <v>2</v>
      </c>
      <c r="D1022" s="5">
        <v>3</v>
      </c>
    </row>
    <row r="1023" spans="1:5" x14ac:dyDescent="0.25">
      <c r="A1023">
        <v>1046</v>
      </c>
      <c r="C1023" s="3">
        <v>2</v>
      </c>
      <c r="D1023" s="5">
        <v>3</v>
      </c>
    </row>
    <row r="1024" spans="1:5" x14ac:dyDescent="0.25">
      <c r="A1024">
        <v>1047</v>
      </c>
      <c r="C1024" s="3">
        <v>2</v>
      </c>
      <c r="D1024" s="5">
        <v>3</v>
      </c>
    </row>
    <row r="1025" spans="1:5" x14ac:dyDescent="0.25">
      <c r="A1025">
        <v>1048</v>
      </c>
      <c r="C1025" s="3">
        <v>2</v>
      </c>
      <c r="D1025" s="5">
        <v>3</v>
      </c>
    </row>
    <row r="1026" spans="1:5" x14ac:dyDescent="0.25">
      <c r="A1026">
        <v>1049</v>
      </c>
      <c r="B1026" s="2">
        <v>1</v>
      </c>
      <c r="C1026" s="3">
        <v>2</v>
      </c>
      <c r="D1026" s="5">
        <v>3</v>
      </c>
    </row>
    <row r="1027" spans="1:5" x14ac:dyDescent="0.25">
      <c r="A1027">
        <v>1050</v>
      </c>
      <c r="B1027" s="2">
        <v>1</v>
      </c>
      <c r="C1027" s="3">
        <v>2</v>
      </c>
      <c r="D1027" s="5">
        <v>3</v>
      </c>
    </row>
    <row r="1028" spans="1:5" x14ac:dyDescent="0.25">
      <c r="A1028">
        <v>1051</v>
      </c>
      <c r="B1028" s="2">
        <v>1</v>
      </c>
      <c r="C1028" s="3">
        <v>2</v>
      </c>
      <c r="D1028" s="5">
        <v>3</v>
      </c>
    </row>
    <row r="1029" spans="1:5" x14ac:dyDescent="0.25">
      <c r="A1029">
        <v>1052</v>
      </c>
      <c r="B1029" s="2">
        <v>1</v>
      </c>
      <c r="C1029" s="3">
        <v>2</v>
      </c>
      <c r="D1029" s="5">
        <v>3</v>
      </c>
    </row>
    <row r="1030" spans="1:5" x14ac:dyDescent="0.25">
      <c r="A1030">
        <v>1053</v>
      </c>
      <c r="B1030" s="2">
        <v>1</v>
      </c>
      <c r="C1030" s="3">
        <v>2</v>
      </c>
      <c r="D1030" s="5">
        <v>3</v>
      </c>
    </row>
    <row r="1031" spans="1:5" x14ac:dyDescent="0.25">
      <c r="A1031">
        <v>1054</v>
      </c>
      <c r="B1031" s="2">
        <v>1</v>
      </c>
      <c r="C1031" s="3">
        <v>2</v>
      </c>
      <c r="D1031" s="5">
        <v>3</v>
      </c>
    </row>
    <row r="1032" spans="1:5" x14ac:dyDescent="0.25">
      <c r="A1032">
        <v>1055</v>
      </c>
      <c r="B1032" s="2">
        <v>1</v>
      </c>
      <c r="D1032" s="5">
        <v>3</v>
      </c>
    </row>
    <row r="1033" spans="1:5" x14ac:dyDescent="0.25">
      <c r="A1033">
        <v>1056</v>
      </c>
      <c r="B1033" s="2">
        <v>1</v>
      </c>
      <c r="D1033" s="5">
        <v>3</v>
      </c>
    </row>
    <row r="1034" spans="1:5" x14ac:dyDescent="0.25">
      <c r="A1034">
        <v>1057</v>
      </c>
      <c r="B1034" s="2">
        <v>1</v>
      </c>
      <c r="D1034" s="5">
        <v>3</v>
      </c>
      <c r="E1034" s="4">
        <v>4</v>
      </c>
    </row>
    <row r="1035" spans="1:5" x14ac:dyDescent="0.25">
      <c r="A1035">
        <v>1058</v>
      </c>
      <c r="B1035" s="2">
        <v>1</v>
      </c>
      <c r="D1035" s="5">
        <v>3</v>
      </c>
      <c r="E1035" s="4">
        <v>4</v>
      </c>
    </row>
    <row r="1036" spans="1:5" x14ac:dyDescent="0.25">
      <c r="A1036">
        <v>1059</v>
      </c>
      <c r="B1036" s="2">
        <v>1</v>
      </c>
      <c r="D1036" s="5">
        <v>3</v>
      </c>
      <c r="E1036" s="4">
        <v>4</v>
      </c>
    </row>
    <row r="1037" spans="1:5" x14ac:dyDescent="0.25">
      <c r="A1037">
        <v>1060</v>
      </c>
      <c r="B1037" s="2">
        <v>1</v>
      </c>
      <c r="D1037" s="5">
        <v>3</v>
      </c>
      <c r="E1037" s="4">
        <v>4</v>
      </c>
    </row>
    <row r="1038" spans="1:5" x14ac:dyDescent="0.25">
      <c r="A1038">
        <v>1061</v>
      </c>
      <c r="B1038" s="2">
        <v>1</v>
      </c>
      <c r="D1038" s="5">
        <v>3</v>
      </c>
      <c r="E1038" s="4">
        <v>4</v>
      </c>
    </row>
    <row r="1039" spans="1:5" x14ac:dyDescent="0.25">
      <c r="A1039">
        <v>1062</v>
      </c>
      <c r="B1039" s="2">
        <v>1</v>
      </c>
      <c r="D1039" s="5">
        <v>3</v>
      </c>
      <c r="E1039" s="4">
        <v>4</v>
      </c>
    </row>
    <row r="1040" spans="1:5" x14ac:dyDescent="0.25">
      <c r="A1040">
        <v>1063</v>
      </c>
      <c r="B1040" s="2">
        <v>1</v>
      </c>
      <c r="D1040" s="5">
        <v>3</v>
      </c>
      <c r="E1040" s="4">
        <v>4</v>
      </c>
    </row>
    <row r="1041" spans="1:5" x14ac:dyDescent="0.25">
      <c r="A1041">
        <v>1064</v>
      </c>
      <c r="B1041" s="2">
        <v>1</v>
      </c>
      <c r="E1041" s="4">
        <v>4</v>
      </c>
    </row>
    <row r="1042" spans="1:5" x14ac:dyDescent="0.25">
      <c r="A1042">
        <v>1065</v>
      </c>
      <c r="B1042" s="2">
        <v>1</v>
      </c>
      <c r="E1042" s="4">
        <v>4</v>
      </c>
    </row>
    <row r="1043" spans="1:5" x14ac:dyDescent="0.25">
      <c r="A1043">
        <v>1066</v>
      </c>
      <c r="B1043" s="2">
        <v>1</v>
      </c>
      <c r="E1043" s="4">
        <v>4</v>
      </c>
    </row>
    <row r="1044" spans="1:5" x14ac:dyDescent="0.25">
      <c r="A1044">
        <v>1067</v>
      </c>
      <c r="B1044" s="2">
        <v>1</v>
      </c>
      <c r="C1044" s="3">
        <v>2</v>
      </c>
      <c r="E1044" s="4">
        <v>4</v>
      </c>
    </row>
    <row r="1045" spans="1:5" x14ac:dyDescent="0.25">
      <c r="A1045">
        <v>1068</v>
      </c>
      <c r="B1045" s="2">
        <v>1</v>
      </c>
      <c r="C1045" s="3">
        <v>2</v>
      </c>
      <c r="E1045" s="4">
        <v>4</v>
      </c>
    </row>
    <row r="1046" spans="1:5" x14ac:dyDescent="0.25">
      <c r="A1046">
        <v>1069</v>
      </c>
      <c r="B1046" s="2">
        <v>1</v>
      </c>
      <c r="C1046" s="3">
        <v>2</v>
      </c>
      <c r="E1046" s="4">
        <v>4</v>
      </c>
    </row>
    <row r="1047" spans="1:5" x14ac:dyDescent="0.25">
      <c r="A1047">
        <v>1070</v>
      </c>
      <c r="B1047" s="2">
        <v>1</v>
      </c>
      <c r="C1047" s="3">
        <v>2</v>
      </c>
      <c r="E1047" s="4">
        <v>4</v>
      </c>
    </row>
    <row r="1048" spans="1:5" x14ac:dyDescent="0.25">
      <c r="A1048">
        <v>1071</v>
      </c>
      <c r="B1048" s="2">
        <v>1</v>
      </c>
      <c r="C1048" s="3">
        <v>2</v>
      </c>
      <c r="E1048" s="4">
        <v>4</v>
      </c>
    </row>
    <row r="1049" spans="1:5" x14ac:dyDescent="0.25">
      <c r="A1049">
        <v>1072</v>
      </c>
      <c r="B1049" s="2">
        <v>1</v>
      </c>
      <c r="C1049" s="3">
        <v>2</v>
      </c>
      <c r="E1049" s="4">
        <v>4</v>
      </c>
    </row>
    <row r="1050" spans="1:5" x14ac:dyDescent="0.25">
      <c r="A1050">
        <v>1073</v>
      </c>
      <c r="B1050" s="2">
        <v>1</v>
      </c>
      <c r="C1050" s="3">
        <v>2</v>
      </c>
      <c r="E1050" s="4">
        <v>4</v>
      </c>
    </row>
    <row r="1051" spans="1:5" x14ac:dyDescent="0.25">
      <c r="A1051">
        <v>1074</v>
      </c>
      <c r="B1051" s="2">
        <v>1</v>
      </c>
      <c r="C1051" s="3">
        <v>2</v>
      </c>
      <c r="E1051" s="4">
        <v>4</v>
      </c>
    </row>
    <row r="1052" spans="1:5" x14ac:dyDescent="0.25">
      <c r="A1052">
        <v>1075</v>
      </c>
      <c r="C1052" s="3">
        <v>2</v>
      </c>
      <c r="E1052" s="4">
        <v>4</v>
      </c>
    </row>
    <row r="1053" spans="1:5" x14ac:dyDescent="0.25">
      <c r="A1053">
        <v>1076</v>
      </c>
      <c r="C1053" s="3">
        <v>2</v>
      </c>
      <c r="E1053" s="4">
        <v>4</v>
      </c>
    </row>
    <row r="1054" spans="1:5" x14ac:dyDescent="0.25">
      <c r="A1054">
        <v>1077</v>
      </c>
      <c r="C1054" s="3">
        <v>2</v>
      </c>
      <c r="E1054" s="4">
        <v>4</v>
      </c>
    </row>
    <row r="1055" spans="1:5" x14ac:dyDescent="0.25">
      <c r="A1055">
        <v>1078</v>
      </c>
      <c r="C1055" s="3">
        <v>2</v>
      </c>
      <c r="D1055" s="5">
        <v>3</v>
      </c>
      <c r="E1055" s="4">
        <v>4</v>
      </c>
    </row>
    <row r="1056" spans="1:5" x14ac:dyDescent="0.25">
      <c r="A1056">
        <v>1079</v>
      </c>
      <c r="C1056" s="3">
        <v>2</v>
      </c>
      <c r="D1056" s="5">
        <v>3</v>
      </c>
      <c r="E1056" s="4">
        <v>4</v>
      </c>
    </row>
    <row r="1057" spans="1:5" x14ac:dyDescent="0.25">
      <c r="A1057">
        <v>1080</v>
      </c>
      <c r="C1057" s="3">
        <v>2</v>
      </c>
      <c r="D1057" s="5">
        <v>3</v>
      </c>
      <c r="E1057" s="4">
        <v>4</v>
      </c>
    </row>
    <row r="1058" spans="1:5" x14ac:dyDescent="0.25">
      <c r="A1058">
        <v>1081</v>
      </c>
      <c r="C1058" s="3">
        <v>2</v>
      </c>
      <c r="D1058" s="5">
        <v>3</v>
      </c>
      <c r="E1058" s="4">
        <v>4</v>
      </c>
    </row>
    <row r="1059" spans="1:5" x14ac:dyDescent="0.25">
      <c r="A1059">
        <v>1082</v>
      </c>
      <c r="C1059" s="3">
        <v>2</v>
      </c>
      <c r="D1059" s="5">
        <v>3</v>
      </c>
      <c r="E1059" s="4">
        <v>4</v>
      </c>
    </row>
    <row r="1060" spans="1:5" x14ac:dyDescent="0.25">
      <c r="A1060">
        <v>1083</v>
      </c>
      <c r="C1060" s="3">
        <v>2</v>
      </c>
      <c r="D1060" s="5">
        <v>3</v>
      </c>
      <c r="E1060" s="4">
        <v>4</v>
      </c>
    </row>
    <row r="1061" spans="1:5" x14ac:dyDescent="0.25">
      <c r="A1061">
        <v>1084</v>
      </c>
      <c r="C1061" s="3">
        <v>2</v>
      </c>
      <c r="D1061" s="5">
        <v>3</v>
      </c>
      <c r="E1061" s="4">
        <v>4</v>
      </c>
    </row>
    <row r="1062" spans="1:5" x14ac:dyDescent="0.25">
      <c r="A1062">
        <v>1085</v>
      </c>
      <c r="C1062" s="3">
        <v>2</v>
      </c>
      <c r="D1062" s="5">
        <v>3</v>
      </c>
      <c r="E1062" s="4">
        <v>4</v>
      </c>
    </row>
    <row r="1063" spans="1:5" x14ac:dyDescent="0.25">
      <c r="A1063">
        <v>1086</v>
      </c>
      <c r="B1063" s="2">
        <v>1</v>
      </c>
      <c r="C1063" s="3">
        <v>2</v>
      </c>
      <c r="D1063" s="5">
        <v>3</v>
      </c>
      <c r="E1063" s="4">
        <v>4</v>
      </c>
    </row>
    <row r="1064" spans="1:5" x14ac:dyDescent="0.25">
      <c r="A1064">
        <v>1087</v>
      </c>
      <c r="B1064" s="2">
        <v>1</v>
      </c>
      <c r="C1064" s="3">
        <v>2</v>
      </c>
      <c r="D1064" s="5">
        <v>3</v>
      </c>
    </row>
    <row r="1065" spans="1:5" x14ac:dyDescent="0.25">
      <c r="A1065">
        <v>1088</v>
      </c>
      <c r="B1065" s="2">
        <v>1</v>
      </c>
      <c r="C1065" s="3">
        <v>2</v>
      </c>
      <c r="D1065" s="5">
        <v>3</v>
      </c>
    </row>
    <row r="1066" spans="1:5" x14ac:dyDescent="0.25">
      <c r="A1066">
        <v>1089</v>
      </c>
      <c r="B1066" s="2">
        <v>1</v>
      </c>
      <c r="C1066" s="3">
        <v>2</v>
      </c>
      <c r="D1066" s="5">
        <v>3</v>
      </c>
    </row>
    <row r="1067" spans="1:5" x14ac:dyDescent="0.25">
      <c r="A1067">
        <v>1090</v>
      </c>
      <c r="B1067" s="2">
        <v>1</v>
      </c>
      <c r="C1067" s="3">
        <v>2</v>
      </c>
      <c r="D1067" s="5">
        <v>3</v>
      </c>
    </row>
    <row r="1068" spans="1:5" x14ac:dyDescent="0.25">
      <c r="A1068">
        <v>1091</v>
      </c>
      <c r="B1068" s="2">
        <v>1</v>
      </c>
      <c r="C1068" s="3">
        <v>2</v>
      </c>
      <c r="D1068" s="5">
        <v>3</v>
      </c>
    </row>
    <row r="1069" spans="1:5" x14ac:dyDescent="0.25">
      <c r="A1069">
        <v>1092</v>
      </c>
      <c r="B1069" s="2">
        <v>1</v>
      </c>
      <c r="C1069" s="3">
        <v>2</v>
      </c>
      <c r="D1069" s="5">
        <v>3</v>
      </c>
    </row>
    <row r="1070" spans="1:5" x14ac:dyDescent="0.25">
      <c r="A1070">
        <v>1093</v>
      </c>
      <c r="B1070" s="2">
        <v>1</v>
      </c>
      <c r="D1070" s="5">
        <v>3</v>
      </c>
    </row>
    <row r="1071" spans="1:5" x14ac:dyDescent="0.25">
      <c r="A1071">
        <v>1094</v>
      </c>
      <c r="B1071" s="2">
        <v>1</v>
      </c>
      <c r="D1071" s="5">
        <v>3</v>
      </c>
    </row>
    <row r="1072" spans="1:5" x14ac:dyDescent="0.25">
      <c r="A1072">
        <v>1095</v>
      </c>
      <c r="B1072" s="2">
        <v>1</v>
      </c>
      <c r="D1072" s="5">
        <v>3</v>
      </c>
    </row>
    <row r="1073" spans="1:8" x14ac:dyDescent="0.25">
      <c r="A1073">
        <v>1096</v>
      </c>
      <c r="B1073" s="2">
        <v>1</v>
      </c>
      <c r="D1073" s="5">
        <v>3</v>
      </c>
    </row>
    <row r="1074" spans="1:8" x14ac:dyDescent="0.25">
      <c r="A1074">
        <v>1097</v>
      </c>
      <c r="B1074" s="2">
        <v>1</v>
      </c>
      <c r="D1074" s="5">
        <v>3</v>
      </c>
    </row>
    <row r="1075" spans="1:8" x14ac:dyDescent="0.25">
      <c r="A1075">
        <v>1098</v>
      </c>
      <c r="B1075" s="2">
        <v>1</v>
      </c>
      <c r="D1075" s="5">
        <v>3</v>
      </c>
    </row>
    <row r="1076" spans="1:8" x14ac:dyDescent="0.25">
      <c r="A1076">
        <v>1099</v>
      </c>
      <c r="B1076" s="2">
        <v>1</v>
      </c>
      <c r="D1076" s="5">
        <v>3</v>
      </c>
    </row>
    <row r="1077" spans="1:8" x14ac:dyDescent="0.25">
      <c r="A1077">
        <v>1100</v>
      </c>
      <c r="B1077" s="2">
        <v>1</v>
      </c>
      <c r="D1077" s="5">
        <v>3</v>
      </c>
    </row>
    <row r="1078" spans="1:8" x14ac:dyDescent="0.25">
      <c r="A1078">
        <v>1101</v>
      </c>
      <c r="B1078" s="2">
        <v>1</v>
      </c>
      <c r="D1078" s="5">
        <v>3</v>
      </c>
    </row>
    <row r="1079" spans="1:8" x14ac:dyDescent="0.25">
      <c r="A1079">
        <v>1102</v>
      </c>
      <c r="B1079" s="2">
        <v>1</v>
      </c>
      <c r="D1079" s="5">
        <v>3</v>
      </c>
    </row>
    <row r="1080" spans="1:8" x14ac:dyDescent="0.25">
      <c r="A1080">
        <v>1103</v>
      </c>
      <c r="B1080" s="2">
        <v>1</v>
      </c>
      <c r="C1080" s="3">
        <v>2</v>
      </c>
      <c r="D1080" s="5">
        <v>3</v>
      </c>
    </row>
    <row r="1081" spans="1:8" x14ac:dyDescent="0.25">
      <c r="A1081">
        <v>1104</v>
      </c>
      <c r="B1081" s="2">
        <v>1</v>
      </c>
      <c r="C1081" s="3">
        <v>2</v>
      </c>
      <c r="D1081" s="5">
        <v>3</v>
      </c>
      <c r="E1081" s="6"/>
      <c r="H1081" s="4" t="s">
        <v>233</v>
      </c>
    </row>
    <row r="1082" spans="1:8" x14ac:dyDescent="0.25">
      <c r="A1082">
        <v>1105</v>
      </c>
      <c r="B1082" s="2">
        <v>1</v>
      </c>
      <c r="C1082" s="3">
        <v>2</v>
      </c>
      <c r="D1082" s="5">
        <v>3</v>
      </c>
      <c r="E1082" s="6"/>
      <c r="H1082" s="4" t="s">
        <v>233</v>
      </c>
    </row>
    <row r="1083" spans="1:8" x14ac:dyDescent="0.25">
      <c r="A1083">
        <v>1106</v>
      </c>
      <c r="B1083" s="2">
        <v>1</v>
      </c>
      <c r="C1083" s="3">
        <v>2</v>
      </c>
      <c r="D1083" s="5">
        <v>3</v>
      </c>
      <c r="E1083" s="6"/>
      <c r="H1083" s="4" t="s">
        <v>233</v>
      </c>
    </row>
    <row r="1084" spans="1:8" x14ac:dyDescent="0.25">
      <c r="A1084">
        <v>1107</v>
      </c>
      <c r="B1084" s="2">
        <v>1</v>
      </c>
      <c r="C1084" s="3">
        <v>2</v>
      </c>
      <c r="E1084" s="6"/>
      <c r="H1084" s="4" t="s">
        <v>233</v>
      </c>
    </row>
    <row r="1085" spans="1:8" x14ac:dyDescent="0.25">
      <c r="A1085">
        <v>1108</v>
      </c>
      <c r="B1085" s="2">
        <v>1</v>
      </c>
      <c r="C1085" s="3">
        <v>2</v>
      </c>
      <c r="E1085" s="6"/>
      <c r="H1085" s="4" t="s">
        <v>233</v>
      </c>
    </row>
    <row r="1086" spans="1:8" x14ac:dyDescent="0.25">
      <c r="A1086">
        <v>1109</v>
      </c>
      <c r="B1086" s="2">
        <v>1</v>
      </c>
      <c r="C1086" s="3">
        <v>2</v>
      </c>
      <c r="E1086" s="6"/>
      <c r="H1086" s="4" t="s">
        <v>233</v>
      </c>
    </row>
    <row r="1087" spans="1:8" x14ac:dyDescent="0.25">
      <c r="A1087">
        <v>1110</v>
      </c>
      <c r="B1087" s="2">
        <v>1</v>
      </c>
      <c r="C1087" s="3">
        <v>2</v>
      </c>
      <c r="E1087" s="6"/>
      <c r="H1087" s="4" t="s">
        <v>233</v>
      </c>
    </row>
    <row r="1088" spans="1:8" x14ac:dyDescent="0.25">
      <c r="A1088">
        <v>1111</v>
      </c>
      <c r="B1088" s="2">
        <v>1</v>
      </c>
      <c r="C1088" s="3">
        <v>2</v>
      </c>
      <c r="E1088" s="6"/>
      <c r="H1088" s="4" t="s">
        <v>233</v>
      </c>
    </row>
    <row r="1089" spans="1:8" x14ac:dyDescent="0.25">
      <c r="A1089">
        <v>1112</v>
      </c>
      <c r="B1089" s="2">
        <v>1</v>
      </c>
      <c r="C1089" s="3">
        <v>2</v>
      </c>
      <c r="E1089" s="6"/>
      <c r="H1089" s="4" t="s">
        <v>233</v>
      </c>
    </row>
    <row r="1090" spans="1:8" x14ac:dyDescent="0.25">
      <c r="A1090">
        <v>1113</v>
      </c>
      <c r="C1090" s="3">
        <v>2</v>
      </c>
      <c r="E1090" s="6"/>
      <c r="H1090" s="4" t="s">
        <v>233</v>
      </c>
    </row>
    <row r="1091" spans="1:8" x14ac:dyDescent="0.25">
      <c r="A1091">
        <v>1114</v>
      </c>
      <c r="C1091" s="3">
        <v>2</v>
      </c>
      <c r="E1091" s="6"/>
      <c r="H1091" s="4" t="s">
        <v>233</v>
      </c>
    </row>
    <row r="1092" spans="1:8" x14ac:dyDescent="0.25">
      <c r="A1092">
        <v>1115</v>
      </c>
      <c r="C1092" s="3">
        <v>2</v>
      </c>
      <c r="E1092" s="6"/>
      <c r="H1092" s="4" t="s">
        <v>233</v>
      </c>
    </row>
    <row r="1093" spans="1:8" x14ac:dyDescent="0.25">
      <c r="A1093">
        <v>1116</v>
      </c>
      <c r="C1093" s="3">
        <v>2</v>
      </c>
      <c r="E1093" s="6"/>
      <c r="H1093" s="4" t="s">
        <v>233</v>
      </c>
    </row>
    <row r="1094" spans="1:8" x14ac:dyDescent="0.25">
      <c r="A1094">
        <v>1117</v>
      </c>
      <c r="C1094" s="3">
        <v>2</v>
      </c>
      <c r="E1094" s="6"/>
      <c r="H1094" s="4" t="s">
        <v>233</v>
      </c>
    </row>
    <row r="1095" spans="1:8" x14ac:dyDescent="0.25">
      <c r="A1095">
        <v>1118</v>
      </c>
      <c r="C1095" s="3">
        <v>2</v>
      </c>
      <c r="E1095" s="6"/>
      <c r="H1095" s="4" t="s">
        <v>233</v>
      </c>
    </row>
    <row r="1096" spans="1:8" x14ac:dyDescent="0.25">
      <c r="A1096">
        <v>1119</v>
      </c>
      <c r="C1096" s="3">
        <v>2</v>
      </c>
      <c r="E1096" s="6"/>
      <c r="H1096" s="4" t="s">
        <v>233</v>
      </c>
    </row>
    <row r="1097" spans="1:8" x14ac:dyDescent="0.25">
      <c r="A1097">
        <v>1120</v>
      </c>
      <c r="B1097" s="2">
        <v>1</v>
      </c>
      <c r="C1097" s="3">
        <v>2</v>
      </c>
      <c r="E1097" s="6"/>
      <c r="H1097" s="4" t="s">
        <v>233</v>
      </c>
    </row>
    <row r="1098" spans="1:8" x14ac:dyDescent="0.25">
      <c r="A1098">
        <v>1121</v>
      </c>
      <c r="B1098" s="2">
        <v>1</v>
      </c>
      <c r="C1098" s="3">
        <v>2</v>
      </c>
      <c r="E1098" s="6"/>
      <c r="H1098" s="4" t="s">
        <v>233</v>
      </c>
    </row>
    <row r="1099" spans="1:8" x14ac:dyDescent="0.25">
      <c r="A1099">
        <v>1122</v>
      </c>
      <c r="B1099" s="2">
        <v>1</v>
      </c>
      <c r="C1099" s="3">
        <v>2</v>
      </c>
      <c r="E1099" s="6"/>
      <c r="H1099" s="4" t="s">
        <v>233</v>
      </c>
    </row>
    <row r="1100" spans="1:8" x14ac:dyDescent="0.25">
      <c r="A1100">
        <v>1123</v>
      </c>
      <c r="B1100" s="2">
        <v>1</v>
      </c>
      <c r="C1100" s="3">
        <v>2</v>
      </c>
      <c r="D1100" s="6"/>
      <c r="E1100" s="6"/>
      <c r="G1100" s="5" t="s">
        <v>234</v>
      </c>
      <c r="H1100" s="4" t="s">
        <v>233</v>
      </c>
    </row>
    <row r="1101" spans="1:8" x14ac:dyDescent="0.25">
      <c r="A1101">
        <v>1124</v>
      </c>
      <c r="B1101" s="2">
        <v>1</v>
      </c>
      <c r="C1101" s="3">
        <v>2</v>
      </c>
      <c r="D1101" s="6"/>
      <c r="E1101" s="6"/>
      <c r="G1101" s="5" t="s">
        <v>234</v>
      </c>
      <c r="H1101" s="4" t="s">
        <v>233</v>
      </c>
    </row>
    <row r="1102" spans="1:8" x14ac:dyDescent="0.25">
      <c r="A1102">
        <v>1125</v>
      </c>
      <c r="B1102" s="2">
        <v>1</v>
      </c>
      <c r="C1102" s="3">
        <v>2</v>
      </c>
      <c r="D1102" s="6"/>
      <c r="E1102" s="6"/>
      <c r="G1102" s="5" t="s">
        <v>234</v>
      </c>
      <c r="H1102" s="4" t="s">
        <v>233</v>
      </c>
    </row>
    <row r="1103" spans="1:8" x14ac:dyDescent="0.25">
      <c r="A1103">
        <v>1126</v>
      </c>
      <c r="B1103" s="2">
        <v>1</v>
      </c>
      <c r="C1103" s="3">
        <v>2</v>
      </c>
      <c r="D1103" s="6"/>
      <c r="E1103" s="6"/>
      <c r="G1103" s="5" t="s">
        <v>234</v>
      </c>
      <c r="H1103" s="4" t="s">
        <v>233</v>
      </c>
    </row>
    <row r="1104" spans="1:8" x14ac:dyDescent="0.25">
      <c r="A1104">
        <v>1127</v>
      </c>
      <c r="B1104" s="2">
        <v>1</v>
      </c>
      <c r="C1104" s="3">
        <v>2</v>
      </c>
      <c r="D1104" s="6"/>
      <c r="E1104" s="6"/>
      <c r="G1104" s="5" t="s">
        <v>234</v>
      </c>
      <c r="H1104" s="4" t="s">
        <v>233</v>
      </c>
    </row>
    <row r="1105" spans="1:8" x14ac:dyDescent="0.25">
      <c r="A1105">
        <v>1128</v>
      </c>
      <c r="B1105" s="2">
        <v>1</v>
      </c>
      <c r="C1105" s="3">
        <v>2</v>
      </c>
      <c r="D1105" s="6"/>
      <c r="E1105" s="6"/>
      <c r="G1105" s="5" t="s">
        <v>234</v>
      </c>
      <c r="H1105" s="4" t="s">
        <v>233</v>
      </c>
    </row>
    <row r="1106" spans="1:8" x14ac:dyDescent="0.25">
      <c r="A1106">
        <v>1129</v>
      </c>
      <c r="B1106" s="2">
        <v>1</v>
      </c>
      <c r="C1106" s="3">
        <v>2</v>
      </c>
      <c r="D1106" s="6"/>
      <c r="E1106" s="6"/>
      <c r="G1106" s="5" t="s">
        <v>234</v>
      </c>
      <c r="H1106" s="4" t="s">
        <v>233</v>
      </c>
    </row>
    <row r="1107" spans="1:8" x14ac:dyDescent="0.25">
      <c r="A1107">
        <v>1130</v>
      </c>
      <c r="B1107" s="2">
        <v>1</v>
      </c>
      <c r="C1107" s="3">
        <v>2</v>
      </c>
      <c r="D1107" s="6"/>
      <c r="E1107" s="6"/>
      <c r="G1107" s="5" t="s">
        <v>234</v>
      </c>
      <c r="H1107" s="4" t="s">
        <v>233</v>
      </c>
    </row>
    <row r="1108" spans="1:8" x14ac:dyDescent="0.25">
      <c r="A1108">
        <v>1131</v>
      </c>
      <c r="B1108" s="2">
        <v>1</v>
      </c>
      <c r="C1108" s="3">
        <v>2</v>
      </c>
      <c r="D1108" s="6"/>
      <c r="E1108" s="6"/>
      <c r="G1108" s="5" t="s">
        <v>234</v>
      </c>
      <c r="H1108" s="4" t="s">
        <v>233</v>
      </c>
    </row>
    <row r="1109" spans="1:8" x14ac:dyDescent="0.25">
      <c r="A1109">
        <v>1132</v>
      </c>
      <c r="B1109" s="2">
        <v>1</v>
      </c>
      <c r="C1109" s="3">
        <v>2</v>
      </c>
      <c r="D1109" s="6"/>
      <c r="E1109" s="6"/>
      <c r="G1109" s="5" t="s">
        <v>234</v>
      </c>
      <c r="H1109" s="4" t="s">
        <v>233</v>
      </c>
    </row>
    <row r="1110" spans="1:8" x14ac:dyDescent="0.25">
      <c r="A1110">
        <v>1133</v>
      </c>
      <c r="B1110" s="2">
        <v>1</v>
      </c>
      <c r="C1110" s="3">
        <v>2</v>
      </c>
      <c r="D1110" s="6"/>
      <c r="E1110" s="6"/>
      <c r="G1110" s="5" t="s">
        <v>234</v>
      </c>
      <c r="H1110" s="4" t="s">
        <v>233</v>
      </c>
    </row>
    <row r="1111" spans="1:8" x14ac:dyDescent="0.25">
      <c r="A1111">
        <v>1134</v>
      </c>
      <c r="B1111" s="2">
        <v>1</v>
      </c>
      <c r="C1111" s="3">
        <v>2</v>
      </c>
      <c r="D1111" s="6"/>
      <c r="E1111" s="6"/>
      <c r="G1111" s="5" t="s">
        <v>234</v>
      </c>
      <c r="H1111" s="4" t="s">
        <v>233</v>
      </c>
    </row>
    <row r="1112" spans="1:8" x14ac:dyDescent="0.25">
      <c r="A1112">
        <v>1135</v>
      </c>
      <c r="B1112" s="2">
        <v>1</v>
      </c>
      <c r="C1112" s="3">
        <v>2</v>
      </c>
      <c r="D1112" s="6"/>
      <c r="E1112" s="6"/>
      <c r="G1112" s="5" t="s">
        <v>234</v>
      </c>
      <c r="H1112" s="4" t="s">
        <v>233</v>
      </c>
    </row>
    <row r="1113" spans="1:8" x14ac:dyDescent="0.25">
      <c r="A1113">
        <v>1136</v>
      </c>
      <c r="B1113" s="2">
        <v>1</v>
      </c>
      <c r="C1113" s="3">
        <v>2</v>
      </c>
      <c r="D1113" s="6"/>
      <c r="E1113" s="6"/>
      <c r="G1113" s="5" t="s">
        <v>234</v>
      </c>
      <c r="H1113" s="4" t="s">
        <v>233</v>
      </c>
    </row>
    <row r="1114" spans="1:8" x14ac:dyDescent="0.25">
      <c r="A1114">
        <v>1137</v>
      </c>
      <c r="B1114" s="2">
        <v>1</v>
      </c>
      <c r="D1114" s="6"/>
      <c r="E1114" s="6"/>
      <c r="G1114" s="5" t="s">
        <v>234</v>
      </c>
      <c r="H1114" s="4" t="s">
        <v>233</v>
      </c>
    </row>
    <row r="1115" spans="1:8" x14ac:dyDescent="0.25">
      <c r="A1115">
        <v>1138</v>
      </c>
      <c r="B1115" s="2">
        <v>1</v>
      </c>
      <c r="D1115" s="6"/>
      <c r="E1115" s="6"/>
      <c r="G1115" s="5" t="s">
        <v>234</v>
      </c>
      <c r="H1115" s="4" t="s">
        <v>233</v>
      </c>
    </row>
    <row r="1116" spans="1:8" x14ac:dyDescent="0.25">
      <c r="A1116">
        <v>1139</v>
      </c>
      <c r="B1116" s="2">
        <v>1</v>
      </c>
      <c r="D1116" s="6"/>
      <c r="G1116" s="5" t="s">
        <v>234</v>
      </c>
    </row>
    <row r="1117" spans="1:8" x14ac:dyDescent="0.25">
      <c r="A1117">
        <v>1140</v>
      </c>
      <c r="B1117" s="2">
        <v>1</v>
      </c>
      <c r="D1117" s="6"/>
      <c r="G1117" s="5" t="s">
        <v>234</v>
      </c>
    </row>
    <row r="1118" spans="1:8" x14ac:dyDescent="0.25">
      <c r="A1118">
        <v>1141</v>
      </c>
      <c r="B1118" s="2">
        <v>1</v>
      </c>
      <c r="D1118" s="6"/>
      <c r="G1118" s="5" t="s">
        <v>234</v>
      </c>
    </row>
    <row r="1119" spans="1:8" x14ac:dyDescent="0.25">
      <c r="A1119">
        <v>1142</v>
      </c>
      <c r="B1119" s="2">
        <v>1</v>
      </c>
      <c r="D1119" s="6"/>
      <c r="G1119" s="5" t="s">
        <v>234</v>
      </c>
    </row>
    <row r="1120" spans="1:8" x14ac:dyDescent="0.25">
      <c r="A1120">
        <v>1143</v>
      </c>
      <c r="B1120" s="2">
        <v>1</v>
      </c>
      <c r="C1120" s="3">
        <v>2</v>
      </c>
      <c r="D1120" s="6"/>
      <c r="G1120" s="5" t="s">
        <v>234</v>
      </c>
    </row>
    <row r="1121" spans="1:7" x14ac:dyDescent="0.25">
      <c r="A1121">
        <v>1144</v>
      </c>
      <c r="B1121" s="2">
        <v>1</v>
      </c>
      <c r="C1121" s="3">
        <v>2</v>
      </c>
      <c r="D1121" s="6"/>
      <c r="G1121" s="5" t="s">
        <v>234</v>
      </c>
    </row>
    <row r="1122" spans="1:7" x14ac:dyDescent="0.25">
      <c r="A1122">
        <v>1145</v>
      </c>
      <c r="B1122" s="2">
        <v>1</v>
      </c>
      <c r="C1122" s="3">
        <v>2</v>
      </c>
      <c r="D1122" s="6"/>
      <c r="G1122" s="5" t="s">
        <v>234</v>
      </c>
    </row>
    <row r="1123" spans="1:7" x14ac:dyDescent="0.25">
      <c r="A1123">
        <v>1146</v>
      </c>
      <c r="B1123" s="2">
        <v>1</v>
      </c>
      <c r="C1123" s="3">
        <v>2</v>
      </c>
      <c r="D1123" s="6"/>
      <c r="G1123" s="5" t="s">
        <v>234</v>
      </c>
    </row>
    <row r="1124" spans="1:7" x14ac:dyDescent="0.25">
      <c r="A1124">
        <v>1147</v>
      </c>
      <c r="B1124" s="2">
        <v>1</v>
      </c>
      <c r="C1124" s="3">
        <v>2</v>
      </c>
      <c r="D1124" s="6"/>
      <c r="G1124" s="5" t="s">
        <v>234</v>
      </c>
    </row>
    <row r="1125" spans="1:7" x14ac:dyDescent="0.25">
      <c r="A1125">
        <v>1148</v>
      </c>
      <c r="B1125" s="2">
        <v>1</v>
      </c>
      <c r="C1125" s="3">
        <v>2</v>
      </c>
      <c r="D1125" s="6"/>
      <c r="G1125" s="5" t="s">
        <v>234</v>
      </c>
    </row>
    <row r="1126" spans="1:7" x14ac:dyDescent="0.25">
      <c r="A1126">
        <v>1149</v>
      </c>
      <c r="B1126" s="2">
        <v>1</v>
      </c>
      <c r="C1126" s="3">
        <v>2</v>
      </c>
      <c r="D1126" s="6"/>
      <c r="E1126" s="4">
        <v>4</v>
      </c>
      <c r="G1126" s="5" t="s">
        <v>234</v>
      </c>
    </row>
    <row r="1127" spans="1:7" x14ac:dyDescent="0.25">
      <c r="A1127">
        <v>1150</v>
      </c>
      <c r="B1127" s="2">
        <v>1</v>
      </c>
      <c r="C1127" s="3">
        <v>2</v>
      </c>
      <c r="D1127" s="6"/>
      <c r="E1127" s="4">
        <v>4</v>
      </c>
      <c r="G1127" s="5" t="s">
        <v>234</v>
      </c>
    </row>
    <row r="1128" spans="1:7" x14ac:dyDescent="0.25">
      <c r="A1128">
        <v>1151</v>
      </c>
      <c r="B1128" s="2">
        <v>1</v>
      </c>
      <c r="C1128" s="3">
        <v>2</v>
      </c>
      <c r="D1128" s="6"/>
      <c r="E1128" s="4">
        <v>4</v>
      </c>
      <c r="G1128" s="5" t="s">
        <v>234</v>
      </c>
    </row>
    <row r="1129" spans="1:7" x14ac:dyDescent="0.25">
      <c r="A1129">
        <v>1152</v>
      </c>
      <c r="B1129" s="2">
        <v>1</v>
      </c>
      <c r="C1129" s="3">
        <v>2</v>
      </c>
      <c r="D1129" s="6"/>
      <c r="E1129" s="4">
        <v>4</v>
      </c>
      <c r="G1129" s="5" t="s">
        <v>234</v>
      </c>
    </row>
    <row r="1130" spans="1:7" x14ac:dyDescent="0.25">
      <c r="A1130">
        <v>1153</v>
      </c>
      <c r="B1130" s="2">
        <v>1</v>
      </c>
      <c r="C1130" s="3">
        <v>2</v>
      </c>
      <c r="D1130" s="6"/>
      <c r="E1130" s="4">
        <v>4</v>
      </c>
      <c r="G1130" s="5" t="s">
        <v>234</v>
      </c>
    </row>
    <row r="1131" spans="1:7" x14ac:dyDescent="0.25">
      <c r="A1131">
        <v>1154</v>
      </c>
      <c r="B1131" s="2">
        <v>1</v>
      </c>
      <c r="C1131" s="3">
        <v>2</v>
      </c>
      <c r="D1131" s="6"/>
      <c r="E1131" s="4">
        <v>4</v>
      </c>
      <c r="G1131" s="5" t="s">
        <v>234</v>
      </c>
    </row>
    <row r="1132" spans="1:7" x14ac:dyDescent="0.25">
      <c r="A1132">
        <v>1155</v>
      </c>
      <c r="B1132" s="2">
        <v>1</v>
      </c>
      <c r="C1132" s="3">
        <v>2</v>
      </c>
      <c r="D1132" s="6"/>
      <c r="E1132" s="4">
        <v>4</v>
      </c>
      <c r="G1132" s="5" t="s">
        <v>234</v>
      </c>
    </row>
    <row r="1133" spans="1:7" x14ac:dyDescent="0.25">
      <c r="A1133">
        <v>1156</v>
      </c>
      <c r="B1133" s="2">
        <v>1</v>
      </c>
      <c r="C1133" s="3">
        <v>2</v>
      </c>
      <c r="D1133" s="6"/>
      <c r="E1133" s="4">
        <v>4</v>
      </c>
      <c r="G1133" s="5" t="s">
        <v>234</v>
      </c>
    </row>
    <row r="1134" spans="1:7" x14ac:dyDescent="0.25">
      <c r="A1134">
        <v>1157</v>
      </c>
      <c r="B1134" s="2">
        <v>1</v>
      </c>
      <c r="C1134" s="3">
        <v>2</v>
      </c>
      <c r="D1134" s="6"/>
      <c r="E1134" s="4">
        <v>4</v>
      </c>
      <c r="G1134" s="5" t="s">
        <v>234</v>
      </c>
    </row>
    <row r="1135" spans="1:7" x14ac:dyDescent="0.25">
      <c r="A1135">
        <v>1158</v>
      </c>
      <c r="B1135" s="2">
        <v>1</v>
      </c>
      <c r="C1135" s="3">
        <v>2</v>
      </c>
      <c r="D1135" s="6"/>
      <c r="E1135" s="4">
        <v>4</v>
      </c>
      <c r="G1135" s="5" t="s">
        <v>234</v>
      </c>
    </row>
    <row r="1136" spans="1:7" x14ac:dyDescent="0.25">
      <c r="A1136">
        <v>1159</v>
      </c>
      <c r="B1136" s="2">
        <v>1</v>
      </c>
      <c r="C1136" s="3">
        <v>2</v>
      </c>
      <c r="D1136" s="6"/>
      <c r="E1136" s="4">
        <v>4</v>
      </c>
      <c r="G1136" s="5" t="s">
        <v>234</v>
      </c>
    </row>
    <row r="1137" spans="1:7" x14ac:dyDescent="0.25">
      <c r="A1137">
        <v>1160</v>
      </c>
      <c r="B1137" s="2">
        <v>1</v>
      </c>
      <c r="C1137" s="3">
        <v>2</v>
      </c>
      <c r="D1137" s="6"/>
      <c r="E1137" s="4">
        <v>4</v>
      </c>
      <c r="G1137" s="5" t="s">
        <v>234</v>
      </c>
    </row>
    <row r="1138" spans="1:7" x14ac:dyDescent="0.25">
      <c r="A1138">
        <v>1161</v>
      </c>
      <c r="B1138" s="2">
        <v>1</v>
      </c>
      <c r="C1138" s="3">
        <v>2</v>
      </c>
      <c r="E1138" s="4">
        <v>4</v>
      </c>
    </row>
    <row r="1139" spans="1:7" x14ac:dyDescent="0.25">
      <c r="A1139">
        <v>1162</v>
      </c>
      <c r="B1139" s="2">
        <v>1</v>
      </c>
      <c r="C1139" s="3">
        <v>2</v>
      </c>
      <c r="E1139" s="4">
        <v>4</v>
      </c>
    </row>
    <row r="1140" spans="1:7" x14ac:dyDescent="0.25">
      <c r="A1140">
        <v>1163</v>
      </c>
      <c r="C1140" s="3">
        <v>2</v>
      </c>
      <c r="E1140" s="4">
        <v>4</v>
      </c>
    </row>
    <row r="1141" spans="1:7" x14ac:dyDescent="0.25">
      <c r="A1141">
        <v>1164</v>
      </c>
      <c r="C1141" s="3">
        <v>2</v>
      </c>
      <c r="E1141" s="4">
        <v>4</v>
      </c>
    </row>
    <row r="1142" spans="1:7" x14ac:dyDescent="0.25">
      <c r="A1142">
        <v>1165</v>
      </c>
      <c r="C1142" s="3">
        <v>2</v>
      </c>
      <c r="E1142" s="4">
        <v>4</v>
      </c>
    </row>
    <row r="1143" spans="1:7" x14ac:dyDescent="0.25">
      <c r="A1143">
        <v>1166</v>
      </c>
      <c r="C1143" s="3">
        <v>2</v>
      </c>
      <c r="E1143" s="4">
        <v>4</v>
      </c>
    </row>
    <row r="1144" spans="1:7" x14ac:dyDescent="0.25">
      <c r="A1144">
        <v>1167</v>
      </c>
      <c r="C1144" s="3">
        <v>2</v>
      </c>
      <c r="E1144" s="4">
        <v>4</v>
      </c>
    </row>
    <row r="1145" spans="1:7" x14ac:dyDescent="0.25">
      <c r="A1145">
        <v>1168</v>
      </c>
      <c r="C1145" s="3">
        <v>2</v>
      </c>
      <c r="E1145" s="4">
        <v>4</v>
      </c>
    </row>
    <row r="1146" spans="1:7" x14ac:dyDescent="0.25">
      <c r="A1146">
        <v>1169</v>
      </c>
      <c r="C1146" s="3">
        <v>2</v>
      </c>
      <c r="E1146" s="4">
        <v>4</v>
      </c>
    </row>
    <row r="1147" spans="1:7" x14ac:dyDescent="0.25">
      <c r="A1147">
        <v>1170</v>
      </c>
      <c r="C1147" s="3">
        <v>2</v>
      </c>
      <c r="E1147" s="4">
        <v>4</v>
      </c>
    </row>
    <row r="1148" spans="1:7" x14ac:dyDescent="0.25">
      <c r="A1148">
        <v>1171</v>
      </c>
      <c r="C1148" s="3">
        <v>2</v>
      </c>
      <c r="E1148" s="4">
        <v>4</v>
      </c>
    </row>
    <row r="1149" spans="1:7" x14ac:dyDescent="0.25">
      <c r="A1149">
        <v>1172</v>
      </c>
      <c r="B1149" s="2">
        <v>1</v>
      </c>
      <c r="C1149" s="3">
        <v>2</v>
      </c>
      <c r="E1149" s="4">
        <v>4</v>
      </c>
    </row>
    <row r="1150" spans="1:7" x14ac:dyDescent="0.25">
      <c r="A1150">
        <v>1173</v>
      </c>
      <c r="B1150" s="2">
        <v>1</v>
      </c>
      <c r="C1150" s="3">
        <v>2</v>
      </c>
      <c r="E1150" s="4">
        <v>4</v>
      </c>
    </row>
    <row r="1151" spans="1:7" x14ac:dyDescent="0.25">
      <c r="A1151">
        <v>1174</v>
      </c>
      <c r="B1151" s="2">
        <v>1</v>
      </c>
      <c r="C1151" s="3">
        <v>2</v>
      </c>
      <c r="E1151" s="4">
        <v>4</v>
      </c>
    </row>
    <row r="1152" spans="1:7" x14ac:dyDescent="0.25">
      <c r="A1152">
        <v>1175</v>
      </c>
      <c r="B1152" s="2">
        <v>1</v>
      </c>
      <c r="C1152" s="3">
        <v>2</v>
      </c>
      <c r="E1152" s="4">
        <v>4</v>
      </c>
    </row>
    <row r="1153" spans="1:5" x14ac:dyDescent="0.25">
      <c r="A1153">
        <v>1176</v>
      </c>
      <c r="B1153" s="2">
        <v>1</v>
      </c>
      <c r="D1153" s="5">
        <v>3</v>
      </c>
      <c r="E1153" s="4">
        <v>4</v>
      </c>
    </row>
    <row r="1154" spans="1:5" x14ac:dyDescent="0.25">
      <c r="A1154">
        <v>1177</v>
      </c>
      <c r="B1154" s="2">
        <v>1</v>
      </c>
      <c r="D1154" s="5">
        <v>3</v>
      </c>
      <c r="E1154" s="4">
        <v>4</v>
      </c>
    </row>
    <row r="1155" spans="1:5" x14ac:dyDescent="0.25">
      <c r="A1155">
        <v>1178</v>
      </c>
      <c r="B1155" s="2">
        <v>1</v>
      </c>
      <c r="D1155" s="5">
        <v>3</v>
      </c>
      <c r="E1155" s="4">
        <v>4</v>
      </c>
    </row>
    <row r="1156" spans="1:5" x14ac:dyDescent="0.25">
      <c r="A1156">
        <v>1179</v>
      </c>
      <c r="B1156" s="2">
        <v>1</v>
      </c>
      <c r="D1156" s="5">
        <v>3</v>
      </c>
      <c r="E1156" s="4">
        <v>4</v>
      </c>
    </row>
    <row r="1157" spans="1:5" x14ac:dyDescent="0.25">
      <c r="A1157">
        <v>1180</v>
      </c>
      <c r="B1157" s="2">
        <v>1</v>
      </c>
      <c r="D1157" s="5">
        <v>3</v>
      </c>
      <c r="E1157" s="4">
        <v>4</v>
      </c>
    </row>
    <row r="1158" spans="1:5" x14ac:dyDescent="0.25">
      <c r="A1158">
        <v>1181</v>
      </c>
      <c r="B1158" s="2">
        <v>1</v>
      </c>
      <c r="D1158" s="5">
        <v>3</v>
      </c>
      <c r="E1158" s="4">
        <v>4</v>
      </c>
    </row>
    <row r="1159" spans="1:5" x14ac:dyDescent="0.25">
      <c r="A1159">
        <v>1182</v>
      </c>
      <c r="B1159" s="2">
        <v>1</v>
      </c>
      <c r="D1159" s="5">
        <v>3</v>
      </c>
      <c r="E1159" s="4">
        <v>4</v>
      </c>
    </row>
    <row r="1160" spans="1:5" x14ac:dyDescent="0.25">
      <c r="A1160">
        <v>1183</v>
      </c>
      <c r="B1160" s="2">
        <v>1</v>
      </c>
      <c r="D1160" s="5">
        <v>3</v>
      </c>
      <c r="E1160" s="4">
        <v>4</v>
      </c>
    </row>
    <row r="1161" spans="1:5" x14ac:dyDescent="0.25">
      <c r="A1161">
        <v>1184</v>
      </c>
      <c r="B1161" s="2">
        <v>1</v>
      </c>
      <c r="D1161" s="5">
        <v>3</v>
      </c>
      <c r="E1161" s="4">
        <v>4</v>
      </c>
    </row>
    <row r="1162" spans="1:5" x14ac:dyDescent="0.25">
      <c r="A1162">
        <v>1185</v>
      </c>
      <c r="B1162" s="2">
        <v>1</v>
      </c>
      <c r="D1162" s="5">
        <v>3</v>
      </c>
      <c r="E1162" s="4">
        <v>4</v>
      </c>
    </row>
    <row r="1163" spans="1:5" x14ac:dyDescent="0.25">
      <c r="A1163">
        <v>1186</v>
      </c>
      <c r="B1163" s="2">
        <v>1</v>
      </c>
      <c r="C1163" s="3">
        <v>2</v>
      </c>
      <c r="D1163" s="5">
        <v>3</v>
      </c>
      <c r="E1163" s="4">
        <v>4</v>
      </c>
    </row>
    <row r="1164" spans="1:5" x14ac:dyDescent="0.25">
      <c r="A1164">
        <v>1187</v>
      </c>
      <c r="B1164" s="2">
        <v>1</v>
      </c>
      <c r="C1164" s="3">
        <v>2</v>
      </c>
      <c r="D1164" s="5">
        <v>3</v>
      </c>
      <c r="E1164" s="4">
        <v>4</v>
      </c>
    </row>
    <row r="1165" spans="1:5" x14ac:dyDescent="0.25">
      <c r="A1165">
        <v>1188</v>
      </c>
      <c r="B1165" s="2">
        <v>1</v>
      </c>
      <c r="C1165" s="3">
        <v>2</v>
      </c>
      <c r="D1165" s="5">
        <v>3</v>
      </c>
      <c r="E1165" s="4">
        <v>4</v>
      </c>
    </row>
    <row r="1166" spans="1:5" x14ac:dyDescent="0.25">
      <c r="A1166">
        <v>1189</v>
      </c>
      <c r="B1166" s="2">
        <v>1</v>
      </c>
      <c r="C1166" s="3">
        <v>2</v>
      </c>
      <c r="D1166" s="5">
        <v>3</v>
      </c>
      <c r="E1166" s="4">
        <v>4</v>
      </c>
    </row>
    <row r="1167" spans="1:5" x14ac:dyDescent="0.25">
      <c r="A1167">
        <v>1190</v>
      </c>
      <c r="B1167" s="2">
        <v>1</v>
      </c>
      <c r="C1167" s="3">
        <v>2</v>
      </c>
      <c r="D1167" s="5">
        <v>3</v>
      </c>
      <c r="E1167" s="4">
        <v>4</v>
      </c>
    </row>
    <row r="1168" spans="1:5" x14ac:dyDescent="0.25">
      <c r="A1168">
        <v>1191</v>
      </c>
      <c r="B1168" s="2">
        <v>1</v>
      </c>
      <c r="C1168" s="3">
        <v>2</v>
      </c>
      <c r="D1168" s="5">
        <v>3</v>
      </c>
    </row>
    <row r="1169" spans="1:5" x14ac:dyDescent="0.25">
      <c r="A1169">
        <v>1192</v>
      </c>
      <c r="B1169" s="2">
        <v>1</v>
      </c>
      <c r="C1169" s="3">
        <v>2</v>
      </c>
      <c r="D1169" s="5">
        <v>3</v>
      </c>
    </row>
    <row r="1170" spans="1:5" x14ac:dyDescent="0.25">
      <c r="A1170">
        <v>1193</v>
      </c>
      <c r="B1170" s="2">
        <v>1</v>
      </c>
      <c r="C1170" s="3">
        <v>2</v>
      </c>
      <c r="D1170" s="5">
        <v>3</v>
      </c>
    </row>
    <row r="1171" spans="1:5" x14ac:dyDescent="0.25">
      <c r="A1171">
        <v>1194</v>
      </c>
      <c r="C1171" s="3">
        <v>2</v>
      </c>
      <c r="D1171" s="5">
        <v>3</v>
      </c>
    </row>
    <row r="1172" spans="1:5" x14ac:dyDescent="0.25">
      <c r="A1172">
        <v>1195</v>
      </c>
      <c r="C1172" s="3">
        <v>2</v>
      </c>
      <c r="D1172" s="5">
        <v>3</v>
      </c>
    </row>
    <row r="1173" spans="1:5" x14ac:dyDescent="0.25">
      <c r="A1173">
        <v>1196</v>
      </c>
      <c r="C1173" s="3">
        <v>2</v>
      </c>
      <c r="D1173" s="5">
        <v>3</v>
      </c>
    </row>
    <row r="1174" spans="1:5" x14ac:dyDescent="0.25">
      <c r="A1174">
        <v>1197</v>
      </c>
      <c r="C1174" s="3">
        <v>2</v>
      </c>
      <c r="D1174" s="5">
        <v>3</v>
      </c>
    </row>
    <row r="1175" spans="1:5" x14ac:dyDescent="0.25">
      <c r="A1175">
        <v>1198</v>
      </c>
      <c r="C1175" s="3">
        <v>2</v>
      </c>
      <c r="D1175" s="5">
        <v>3</v>
      </c>
    </row>
    <row r="1176" spans="1:5" x14ac:dyDescent="0.25">
      <c r="A1176">
        <v>1199</v>
      </c>
      <c r="C1176" s="3">
        <v>2</v>
      </c>
      <c r="D1176" s="5">
        <v>3</v>
      </c>
    </row>
    <row r="1177" spans="1:5" x14ac:dyDescent="0.25">
      <c r="A1177">
        <v>1200</v>
      </c>
      <c r="C1177" s="3">
        <v>2</v>
      </c>
      <c r="D1177" s="5">
        <v>3</v>
      </c>
    </row>
    <row r="1178" spans="1:5" x14ac:dyDescent="0.25">
      <c r="A1178">
        <v>1201</v>
      </c>
      <c r="C1178" s="3">
        <v>2</v>
      </c>
      <c r="D1178" s="5">
        <v>3</v>
      </c>
      <c r="E1178" s="4">
        <v>4</v>
      </c>
    </row>
    <row r="1179" spans="1:5" x14ac:dyDescent="0.25">
      <c r="A1179">
        <v>1202</v>
      </c>
      <c r="C1179" s="3">
        <v>2</v>
      </c>
      <c r="E1179" s="4">
        <v>4</v>
      </c>
    </row>
    <row r="1180" spans="1:5" x14ac:dyDescent="0.25">
      <c r="A1180">
        <v>1203</v>
      </c>
      <c r="C1180" s="3">
        <v>2</v>
      </c>
      <c r="E1180" s="4">
        <v>4</v>
      </c>
    </row>
    <row r="1181" spans="1:5" x14ac:dyDescent="0.25">
      <c r="A1181">
        <v>1204</v>
      </c>
      <c r="B1181" s="2">
        <v>1</v>
      </c>
      <c r="C1181" s="3">
        <v>2</v>
      </c>
      <c r="E1181" s="4">
        <v>4</v>
      </c>
    </row>
    <row r="1182" spans="1:5" x14ac:dyDescent="0.25">
      <c r="A1182">
        <v>1205</v>
      </c>
      <c r="B1182" s="2">
        <v>1</v>
      </c>
      <c r="C1182" s="3">
        <v>2</v>
      </c>
      <c r="E1182" s="4">
        <v>4</v>
      </c>
    </row>
    <row r="1183" spans="1:5" x14ac:dyDescent="0.25">
      <c r="A1183">
        <v>1206</v>
      </c>
      <c r="B1183" s="2">
        <v>1</v>
      </c>
      <c r="C1183" s="3">
        <v>2</v>
      </c>
      <c r="E1183" s="4">
        <v>4</v>
      </c>
    </row>
    <row r="1184" spans="1:5" x14ac:dyDescent="0.25">
      <c r="A1184">
        <v>1207</v>
      </c>
      <c r="B1184" s="2">
        <v>1</v>
      </c>
      <c r="C1184" s="3">
        <v>2</v>
      </c>
      <c r="E1184" s="4">
        <v>4</v>
      </c>
    </row>
    <row r="1185" spans="1:5" x14ac:dyDescent="0.25">
      <c r="A1185">
        <v>1208</v>
      </c>
      <c r="B1185" s="2">
        <v>1</v>
      </c>
      <c r="C1185" s="3">
        <v>2</v>
      </c>
      <c r="E1185" s="4">
        <v>4</v>
      </c>
    </row>
    <row r="1186" spans="1:5" x14ac:dyDescent="0.25">
      <c r="A1186">
        <v>1209</v>
      </c>
      <c r="B1186" s="2">
        <v>1</v>
      </c>
      <c r="C1186" s="3">
        <v>2</v>
      </c>
      <c r="E1186" s="4">
        <v>4</v>
      </c>
    </row>
    <row r="1187" spans="1:5" x14ac:dyDescent="0.25">
      <c r="A1187">
        <v>1210</v>
      </c>
      <c r="B1187" s="2">
        <v>1</v>
      </c>
      <c r="E1187" s="4">
        <v>4</v>
      </c>
    </row>
    <row r="1188" spans="1:5" x14ac:dyDescent="0.25">
      <c r="A1188">
        <v>1211</v>
      </c>
      <c r="B1188" s="2">
        <v>1</v>
      </c>
      <c r="E1188" s="4">
        <v>4</v>
      </c>
    </row>
    <row r="1189" spans="1:5" x14ac:dyDescent="0.25">
      <c r="A1189">
        <v>1212</v>
      </c>
      <c r="B1189" s="2">
        <v>1</v>
      </c>
      <c r="E1189" s="4">
        <v>4</v>
      </c>
    </row>
    <row r="1190" spans="1:5" x14ac:dyDescent="0.25">
      <c r="A1190">
        <v>1213</v>
      </c>
      <c r="B1190" s="2">
        <v>1</v>
      </c>
      <c r="E1190" s="4">
        <v>4</v>
      </c>
    </row>
    <row r="1191" spans="1:5" x14ac:dyDescent="0.25">
      <c r="A1191">
        <v>1214</v>
      </c>
      <c r="B1191" s="2">
        <v>1</v>
      </c>
      <c r="E1191" s="4">
        <v>4</v>
      </c>
    </row>
    <row r="1192" spans="1:5" x14ac:dyDescent="0.25">
      <c r="A1192">
        <v>1215</v>
      </c>
      <c r="B1192" s="2">
        <v>1</v>
      </c>
      <c r="E1192" s="4">
        <v>4</v>
      </c>
    </row>
    <row r="1193" spans="1:5" x14ac:dyDescent="0.25">
      <c r="A1193">
        <v>1216</v>
      </c>
      <c r="B1193" s="2">
        <v>1</v>
      </c>
      <c r="E1193" s="4">
        <v>4</v>
      </c>
    </row>
    <row r="1194" spans="1:5" x14ac:dyDescent="0.25">
      <c r="A1194">
        <v>1217</v>
      </c>
      <c r="B1194" s="2">
        <v>1</v>
      </c>
      <c r="E1194" s="4">
        <v>4</v>
      </c>
    </row>
    <row r="1195" spans="1:5" x14ac:dyDescent="0.25">
      <c r="A1195">
        <v>1218</v>
      </c>
      <c r="B1195" s="2">
        <v>1</v>
      </c>
      <c r="E1195" s="4">
        <v>4</v>
      </c>
    </row>
    <row r="1196" spans="1:5" x14ac:dyDescent="0.25">
      <c r="A1196">
        <v>1219</v>
      </c>
      <c r="B1196" s="2">
        <v>1</v>
      </c>
      <c r="E1196" s="4">
        <v>4</v>
      </c>
    </row>
    <row r="1197" spans="1:5" x14ac:dyDescent="0.25">
      <c r="A1197">
        <v>1220</v>
      </c>
      <c r="B1197" s="2">
        <v>1</v>
      </c>
      <c r="E1197" s="4">
        <v>4</v>
      </c>
    </row>
    <row r="1198" spans="1:5" x14ac:dyDescent="0.25">
      <c r="A1198">
        <v>1221</v>
      </c>
      <c r="B1198" s="2">
        <v>1</v>
      </c>
      <c r="E1198" s="4">
        <v>4</v>
      </c>
    </row>
    <row r="1199" spans="1:5" x14ac:dyDescent="0.25">
      <c r="A1199">
        <v>1222</v>
      </c>
      <c r="B1199" s="2">
        <v>1</v>
      </c>
      <c r="C1199" s="3">
        <v>2</v>
      </c>
      <c r="E1199" s="4">
        <v>4</v>
      </c>
    </row>
    <row r="1200" spans="1:5" x14ac:dyDescent="0.25">
      <c r="A1200">
        <v>1223</v>
      </c>
      <c r="B1200" s="2">
        <v>1</v>
      </c>
      <c r="C1200" s="3">
        <v>2</v>
      </c>
      <c r="E1200" s="4">
        <v>4</v>
      </c>
    </row>
    <row r="1201" spans="1:5" x14ac:dyDescent="0.25">
      <c r="A1201">
        <v>1224</v>
      </c>
      <c r="B1201" s="2">
        <v>1</v>
      </c>
      <c r="C1201" s="3">
        <v>2</v>
      </c>
      <c r="D1201" s="5">
        <v>3</v>
      </c>
      <c r="E1201" s="4">
        <v>4</v>
      </c>
    </row>
    <row r="1202" spans="1:5" x14ac:dyDescent="0.25">
      <c r="A1202">
        <v>1225</v>
      </c>
      <c r="B1202" s="2">
        <v>1</v>
      </c>
      <c r="C1202" s="3">
        <v>2</v>
      </c>
      <c r="D1202" s="5">
        <v>3</v>
      </c>
      <c r="E1202" s="4">
        <v>4</v>
      </c>
    </row>
    <row r="1203" spans="1:5" x14ac:dyDescent="0.25">
      <c r="A1203">
        <v>1226</v>
      </c>
      <c r="B1203" s="2">
        <v>1</v>
      </c>
      <c r="C1203" s="3">
        <v>2</v>
      </c>
      <c r="D1203" s="5">
        <v>3</v>
      </c>
      <c r="E1203" s="4">
        <v>4</v>
      </c>
    </row>
    <row r="1204" spans="1:5" x14ac:dyDescent="0.25">
      <c r="A1204">
        <v>1227</v>
      </c>
      <c r="C1204" s="3">
        <v>2</v>
      </c>
      <c r="D1204" s="5">
        <v>3</v>
      </c>
    </row>
    <row r="1205" spans="1:5" x14ac:dyDescent="0.25">
      <c r="A1205">
        <v>1228</v>
      </c>
      <c r="C1205" s="3">
        <v>2</v>
      </c>
      <c r="D1205" s="5">
        <v>3</v>
      </c>
    </row>
    <row r="1206" spans="1:5" x14ac:dyDescent="0.25">
      <c r="A1206">
        <v>1229</v>
      </c>
      <c r="C1206" s="3">
        <v>2</v>
      </c>
      <c r="D1206" s="5">
        <v>3</v>
      </c>
    </row>
    <row r="1207" spans="1:5" x14ac:dyDescent="0.25">
      <c r="A1207">
        <v>1230</v>
      </c>
      <c r="C1207" s="3">
        <v>2</v>
      </c>
      <c r="D1207" s="5">
        <v>3</v>
      </c>
    </row>
    <row r="1208" spans="1:5" x14ac:dyDescent="0.25">
      <c r="A1208">
        <v>1231</v>
      </c>
      <c r="C1208" s="3">
        <v>2</v>
      </c>
      <c r="D1208" s="5">
        <v>3</v>
      </c>
    </row>
    <row r="1209" spans="1:5" x14ac:dyDescent="0.25">
      <c r="A1209">
        <v>1232</v>
      </c>
      <c r="C1209" s="3">
        <v>2</v>
      </c>
      <c r="D1209" s="5">
        <v>3</v>
      </c>
    </row>
    <row r="1210" spans="1:5" x14ac:dyDescent="0.25">
      <c r="A1210">
        <v>1233</v>
      </c>
      <c r="C1210" s="3">
        <v>2</v>
      </c>
      <c r="D1210" s="5">
        <v>3</v>
      </c>
    </row>
    <row r="1211" spans="1:5" x14ac:dyDescent="0.25">
      <c r="A1211">
        <v>1234</v>
      </c>
      <c r="C1211" s="3">
        <v>2</v>
      </c>
      <c r="D1211" s="5">
        <v>3</v>
      </c>
    </row>
    <row r="1212" spans="1:5" x14ac:dyDescent="0.25">
      <c r="A1212">
        <v>1235</v>
      </c>
      <c r="C1212" s="3">
        <v>2</v>
      </c>
      <c r="D1212" s="5">
        <v>3</v>
      </c>
    </row>
    <row r="1213" spans="1:5" x14ac:dyDescent="0.25">
      <c r="A1213">
        <v>1236</v>
      </c>
      <c r="C1213" s="3">
        <v>2</v>
      </c>
      <c r="D1213" s="5">
        <v>3</v>
      </c>
    </row>
    <row r="1214" spans="1:5" x14ac:dyDescent="0.25">
      <c r="A1214">
        <v>1237</v>
      </c>
      <c r="C1214" s="3">
        <v>2</v>
      </c>
      <c r="D1214" s="5">
        <v>3</v>
      </c>
    </row>
    <row r="1215" spans="1:5" x14ac:dyDescent="0.25">
      <c r="A1215">
        <v>1238</v>
      </c>
      <c r="C1215" s="3">
        <v>2</v>
      </c>
      <c r="D1215" s="5">
        <v>3</v>
      </c>
    </row>
    <row r="1216" spans="1:5" x14ac:dyDescent="0.25">
      <c r="A1216">
        <v>1239</v>
      </c>
      <c r="B1216" s="2">
        <v>1</v>
      </c>
      <c r="C1216" s="3">
        <v>2</v>
      </c>
      <c r="D1216" s="5">
        <v>3</v>
      </c>
    </row>
    <row r="1217" spans="1:5" x14ac:dyDescent="0.25">
      <c r="A1217">
        <v>1240</v>
      </c>
      <c r="B1217" s="2">
        <v>1</v>
      </c>
      <c r="C1217" s="3">
        <v>2</v>
      </c>
      <c r="D1217" s="5">
        <v>3</v>
      </c>
    </row>
    <row r="1218" spans="1:5" x14ac:dyDescent="0.25">
      <c r="A1218">
        <v>1241</v>
      </c>
      <c r="B1218" s="2">
        <v>1</v>
      </c>
      <c r="C1218" s="3">
        <v>2</v>
      </c>
      <c r="D1218" s="5">
        <v>3</v>
      </c>
    </row>
    <row r="1219" spans="1:5" x14ac:dyDescent="0.25">
      <c r="A1219">
        <v>1242</v>
      </c>
      <c r="B1219" s="2">
        <v>1</v>
      </c>
      <c r="C1219" s="3">
        <v>2</v>
      </c>
      <c r="D1219" s="5">
        <v>3</v>
      </c>
      <c r="E1219" s="4">
        <v>4</v>
      </c>
    </row>
    <row r="1220" spans="1:5" x14ac:dyDescent="0.25">
      <c r="A1220">
        <v>1243</v>
      </c>
      <c r="B1220" s="2">
        <v>1</v>
      </c>
      <c r="E1220" s="4">
        <v>4</v>
      </c>
    </row>
    <row r="1221" spans="1:5" x14ac:dyDescent="0.25">
      <c r="A1221">
        <v>1244</v>
      </c>
      <c r="B1221" s="2">
        <v>1</v>
      </c>
      <c r="E1221" s="4">
        <v>4</v>
      </c>
    </row>
    <row r="1222" spans="1:5" x14ac:dyDescent="0.25">
      <c r="A1222">
        <v>1245</v>
      </c>
      <c r="B1222" s="2">
        <v>1</v>
      </c>
      <c r="E1222" s="4">
        <v>4</v>
      </c>
    </row>
    <row r="1223" spans="1:5" x14ac:dyDescent="0.25">
      <c r="A1223">
        <v>1246</v>
      </c>
      <c r="B1223" s="2">
        <v>1</v>
      </c>
      <c r="E1223" s="4">
        <v>4</v>
      </c>
    </row>
    <row r="1224" spans="1:5" x14ac:dyDescent="0.25">
      <c r="A1224">
        <v>1247</v>
      </c>
      <c r="B1224" s="2">
        <v>1</v>
      </c>
      <c r="E1224" s="4">
        <v>4</v>
      </c>
    </row>
    <row r="1225" spans="1:5" x14ac:dyDescent="0.25">
      <c r="A1225">
        <v>1248</v>
      </c>
      <c r="B1225" s="2">
        <v>1</v>
      </c>
      <c r="E1225" s="4">
        <v>4</v>
      </c>
    </row>
    <row r="1226" spans="1:5" x14ac:dyDescent="0.25">
      <c r="A1226">
        <v>1249</v>
      </c>
      <c r="B1226" s="2">
        <v>1</v>
      </c>
      <c r="E1226" s="4">
        <v>4</v>
      </c>
    </row>
    <row r="1227" spans="1:5" x14ac:dyDescent="0.25">
      <c r="A1227">
        <v>1250</v>
      </c>
      <c r="B1227" s="2">
        <v>1</v>
      </c>
      <c r="E1227" s="4">
        <v>4</v>
      </c>
    </row>
    <row r="1228" spans="1:5" x14ac:dyDescent="0.25">
      <c r="A1228">
        <v>1251</v>
      </c>
      <c r="B1228" s="2">
        <v>1</v>
      </c>
      <c r="E1228" s="4">
        <v>4</v>
      </c>
    </row>
    <row r="1229" spans="1:5" x14ac:dyDescent="0.25">
      <c r="A1229">
        <v>1252</v>
      </c>
      <c r="B1229" s="2">
        <v>1</v>
      </c>
      <c r="E1229" s="4">
        <v>4</v>
      </c>
    </row>
    <row r="1230" spans="1:5" x14ac:dyDescent="0.25">
      <c r="A1230">
        <v>1253</v>
      </c>
      <c r="B1230" s="2">
        <v>1</v>
      </c>
      <c r="E1230" s="4">
        <v>4</v>
      </c>
    </row>
    <row r="1231" spans="1:5" x14ac:dyDescent="0.25">
      <c r="A1231">
        <v>1254</v>
      </c>
      <c r="B1231" s="2">
        <v>1</v>
      </c>
      <c r="E1231" s="4">
        <v>4</v>
      </c>
    </row>
    <row r="1232" spans="1:5" x14ac:dyDescent="0.25">
      <c r="A1232">
        <v>1255</v>
      </c>
      <c r="B1232" s="2">
        <v>1</v>
      </c>
      <c r="E1232" s="4">
        <v>4</v>
      </c>
    </row>
    <row r="1233" spans="1:5" x14ac:dyDescent="0.25">
      <c r="A1233">
        <v>1256</v>
      </c>
      <c r="B1233" s="2">
        <v>1</v>
      </c>
      <c r="E1233" s="4">
        <v>4</v>
      </c>
    </row>
    <row r="1234" spans="1:5" x14ac:dyDescent="0.25">
      <c r="A1234">
        <v>1257</v>
      </c>
      <c r="B1234" s="2">
        <v>1</v>
      </c>
      <c r="C1234" s="3">
        <v>2</v>
      </c>
      <c r="E1234" s="4">
        <v>4</v>
      </c>
    </row>
    <row r="1235" spans="1:5" x14ac:dyDescent="0.25">
      <c r="A1235">
        <v>1258</v>
      </c>
      <c r="B1235" s="2">
        <v>1</v>
      </c>
      <c r="C1235" s="3">
        <v>2</v>
      </c>
      <c r="E1235" s="4">
        <v>4</v>
      </c>
    </row>
    <row r="1236" spans="1:5" x14ac:dyDescent="0.25">
      <c r="A1236">
        <v>1259</v>
      </c>
      <c r="B1236" s="2">
        <v>1</v>
      </c>
      <c r="C1236" s="3">
        <v>2</v>
      </c>
      <c r="E1236" s="4">
        <v>4</v>
      </c>
    </row>
    <row r="1237" spans="1:5" x14ac:dyDescent="0.25">
      <c r="A1237">
        <v>1260</v>
      </c>
      <c r="B1237" s="2">
        <v>1</v>
      </c>
      <c r="C1237" s="3">
        <v>2</v>
      </c>
      <c r="E1237" s="4">
        <v>4</v>
      </c>
    </row>
    <row r="1238" spans="1:5" x14ac:dyDescent="0.25">
      <c r="A1238">
        <v>1261</v>
      </c>
      <c r="B1238" s="2">
        <v>1</v>
      </c>
      <c r="C1238" s="3">
        <v>2</v>
      </c>
      <c r="E1238" s="4">
        <v>4</v>
      </c>
    </row>
    <row r="1239" spans="1:5" x14ac:dyDescent="0.25">
      <c r="A1239">
        <v>1262</v>
      </c>
      <c r="C1239" s="3">
        <v>2</v>
      </c>
      <c r="E1239" s="4">
        <v>4</v>
      </c>
    </row>
    <row r="1240" spans="1:5" x14ac:dyDescent="0.25">
      <c r="A1240">
        <v>1263</v>
      </c>
      <c r="C1240" s="3">
        <v>2</v>
      </c>
      <c r="D1240" s="5">
        <v>3</v>
      </c>
      <c r="E1240" s="4">
        <v>4</v>
      </c>
    </row>
    <row r="1241" spans="1:5" x14ac:dyDescent="0.25">
      <c r="A1241">
        <v>1264</v>
      </c>
      <c r="C1241" s="3">
        <v>2</v>
      </c>
      <c r="D1241" s="5">
        <v>3</v>
      </c>
      <c r="E1241" s="4">
        <v>4</v>
      </c>
    </row>
    <row r="1242" spans="1:5" x14ac:dyDescent="0.25">
      <c r="A1242">
        <v>1265</v>
      </c>
      <c r="C1242" s="3">
        <v>2</v>
      </c>
      <c r="D1242" s="5">
        <v>3</v>
      </c>
      <c r="E1242" s="4">
        <v>4</v>
      </c>
    </row>
    <row r="1243" spans="1:5" x14ac:dyDescent="0.25">
      <c r="A1243">
        <v>1266</v>
      </c>
      <c r="C1243" s="3">
        <v>2</v>
      </c>
      <c r="D1243" s="5">
        <v>3</v>
      </c>
      <c r="E1243" s="4">
        <v>4</v>
      </c>
    </row>
    <row r="1244" spans="1:5" x14ac:dyDescent="0.25">
      <c r="A1244">
        <v>1267</v>
      </c>
      <c r="C1244" s="3">
        <v>2</v>
      </c>
      <c r="D1244" s="5">
        <v>3</v>
      </c>
      <c r="E1244" s="4">
        <v>4</v>
      </c>
    </row>
    <row r="1245" spans="1:5" x14ac:dyDescent="0.25">
      <c r="A1245">
        <v>1268</v>
      </c>
      <c r="C1245" s="3">
        <v>2</v>
      </c>
      <c r="D1245" s="5">
        <v>3</v>
      </c>
    </row>
    <row r="1246" spans="1:5" x14ac:dyDescent="0.25">
      <c r="A1246">
        <v>1269</v>
      </c>
      <c r="C1246" s="3">
        <v>2</v>
      </c>
      <c r="D1246" s="5">
        <v>3</v>
      </c>
    </row>
    <row r="1247" spans="1:5" x14ac:dyDescent="0.25">
      <c r="A1247">
        <v>1270</v>
      </c>
      <c r="C1247" s="3">
        <v>2</v>
      </c>
      <c r="D1247" s="5">
        <v>3</v>
      </c>
    </row>
    <row r="1248" spans="1:5" x14ac:dyDescent="0.25">
      <c r="A1248">
        <v>1271</v>
      </c>
      <c r="C1248" s="3">
        <v>2</v>
      </c>
      <c r="D1248" s="5">
        <v>3</v>
      </c>
    </row>
    <row r="1249" spans="1:5" x14ac:dyDescent="0.25">
      <c r="A1249">
        <v>1272</v>
      </c>
      <c r="C1249" s="3">
        <v>2</v>
      </c>
      <c r="D1249" s="5">
        <v>3</v>
      </c>
    </row>
    <row r="1250" spans="1:5" x14ac:dyDescent="0.25">
      <c r="A1250">
        <v>1273</v>
      </c>
      <c r="C1250" s="3">
        <v>2</v>
      </c>
      <c r="D1250" s="5">
        <v>3</v>
      </c>
    </row>
    <row r="1251" spans="1:5" x14ac:dyDescent="0.25">
      <c r="A1251">
        <v>1274</v>
      </c>
      <c r="C1251" s="3">
        <v>2</v>
      </c>
      <c r="D1251" s="5">
        <v>3</v>
      </c>
    </row>
    <row r="1252" spans="1:5" x14ac:dyDescent="0.25">
      <c r="A1252">
        <v>1275</v>
      </c>
      <c r="B1252" s="2">
        <v>1</v>
      </c>
      <c r="C1252" s="3">
        <v>2</v>
      </c>
      <c r="D1252" s="5">
        <v>3</v>
      </c>
    </row>
    <row r="1253" spans="1:5" x14ac:dyDescent="0.25">
      <c r="A1253">
        <v>1276</v>
      </c>
      <c r="B1253" s="2">
        <v>1</v>
      </c>
      <c r="C1253" s="3">
        <v>2</v>
      </c>
      <c r="D1253" s="5">
        <v>3</v>
      </c>
    </row>
    <row r="1254" spans="1:5" x14ac:dyDescent="0.25">
      <c r="A1254">
        <v>1277</v>
      </c>
      <c r="B1254" s="2">
        <v>1</v>
      </c>
      <c r="C1254" s="3">
        <v>2</v>
      </c>
      <c r="D1254" s="5">
        <v>3</v>
      </c>
    </row>
    <row r="1255" spans="1:5" x14ac:dyDescent="0.25">
      <c r="A1255">
        <v>1278</v>
      </c>
      <c r="B1255" s="2">
        <v>1</v>
      </c>
      <c r="C1255" s="3">
        <v>2</v>
      </c>
      <c r="D1255" s="5">
        <v>3</v>
      </c>
    </row>
    <row r="1256" spans="1:5" x14ac:dyDescent="0.25">
      <c r="A1256">
        <v>1279</v>
      </c>
      <c r="B1256" s="2">
        <v>1</v>
      </c>
      <c r="C1256" s="3">
        <v>2</v>
      </c>
      <c r="D1256" s="5">
        <v>3</v>
      </c>
    </row>
    <row r="1257" spans="1:5" x14ac:dyDescent="0.25">
      <c r="A1257">
        <v>1280</v>
      </c>
      <c r="B1257" s="2">
        <v>1</v>
      </c>
      <c r="D1257" s="5">
        <v>3</v>
      </c>
    </row>
    <row r="1258" spans="1:5" x14ac:dyDescent="0.25">
      <c r="A1258">
        <v>1281</v>
      </c>
      <c r="B1258" s="2">
        <v>1</v>
      </c>
      <c r="D1258" s="5">
        <v>3</v>
      </c>
    </row>
    <row r="1259" spans="1:5" x14ac:dyDescent="0.25">
      <c r="A1259">
        <v>1282</v>
      </c>
      <c r="B1259" s="2">
        <v>1</v>
      </c>
      <c r="D1259" s="5">
        <v>3</v>
      </c>
    </row>
    <row r="1260" spans="1:5" x14ac:dyDescent="0.25">
      <c r="A1260">
        <v>1283</v>
      </c>
      <c r="B1260" s="2">
        <v>1</v>
      </c>
      <c r="D1260" s="5">
        <v>3</v>
      </c>
      <c r="E1260" s="4">
        <v>4</v>
      </c>
    </row>
    <row r="1261" spans="1:5" x14ac:dyDescent="0.25">
      <c r="A1261">
        <v>1284</v>
      </c>
      <c r="B1261" s="2">
        <v>1</v>
      </c>
      <c r="D1261" s="5">
        <v>3</v>
      </c>
      <c r="E1261" s="4">
        <v>4</v>
      </c>
    </row>
    <row r="1262" spans="1:5" x14ac:dyDescent="0.25">
      <c r="A1262">
        <v>1285</v>
      </c>
      <c r="B1262" s="2">
        <v>1</v>
      </c>
      <c r="D1262" s="5">
        <v>3</v>
      </c>
      <c r="E1262" s="4">
        <v>4</v>
      </c>
    </row>
    <row r="1263" spans="1:5" x14ac:dyDescent="0.25">
      <c r="A1263">
        <v>1286</v>
      </c>
      <c r="B1263" s="2">
        <v>1</v>
      </c>
      <c r="D1263" s="5">
        <v>3</v>
      </c>
      <c r="E1263" s="4">
        <v>4</v>
      </c>
    </row>
    <row r="1264" spans="1:5" x14ac:dyDescent="0.25">
      <c r="A1264">
        <v>1287</v>
      </c>
      <c r="B1264" s="2">
        <v>1</v>
      </c>
      <c r="E1264" s="4">
        <v>4</v>
      </c>
    </row>
    <row r="1265" spans="1:5" x14ac:dyDescent="0.25">
      <c r="A1265">
        <v>1288</v>
      </c>
      <c r="B1265" s="2">
        <v>1</v>
      </c>
      <c r="E1265" s="4">
        <v>4</v>
      </c>
    </row>
    <row r="1266" spans="1:5" x14ac:dyDescent="0.25">
      <c r="A1266">
        <v>1289</v>
      </c>
      <c r="B1266" s="2">
        <v>1</v>
      </c>
      <c r="E1266" s="4">
        <v>4</v>
      </c>
    </row>
    <row r="1267" spans="1:5" x14ac:dyDescent="0.25">
      <c r="A1267">
        <v>1290</v>
      </c>
      <c r="B1267" s="2">
        <v>1</v>
      </c>
      <c r="E1267" s="4">
        <v>4</v>
      </c>
    </row>
    <row r="1268" spans="1:5" x14ac:dyDescent="0.25">
      <c r="A1268">
        <v>1291</v>
      </c>
      <c r="B1268" s="2">
        <v>1</v>
      </c>
      <c r="C1268" s="3">
        <v>2</v>
      </c>
      <c r="E1268" s="4">
        <v>4</v>
      </c>
    </row>
    <row r="1269" spans="1:5" x14ac:dyDescent="0.25">
      <c r="A1269">
        <v>1292</v>
      </c>
      <c r="B1269" s="2">
        <v>1</v>
      </c>
      <c r="C1269" s="3">
        <v>2</v>
      </c>
      <c r="E1269" s="4">
        <v>4</v>
      </c>
    </row>
    <row r="1270" spans="1:5" x14ac:dyDescent="0.25">
      <c r="A1270">
        <v>1293</v>
      </c>
      <c r="B1270" s="2">
        <v>1</v>
      </c>
      <c r="C1270" s="3">
        <v>2</v>
      </c>
      <c r="E1270" s="4">
        <v>4</v>
      </c>
    </row>
    <row r="1271" spans="1:5" x14ac:dyDescent="0.25">
      <c r="A1271">
        <v>1294</v>
      </c>
      <c r="B1271" s="2">
        <v>1</v>
      </c>
      <c r="C1271" s="3">
        <v>2</v>
      </c>
      <c r="E1271" s="4">
        <v>4</v>
      </c>
    </row>
    <row r="1272" spans="1:5" x14ac:dyDescent="0.25">
      <c r="A1272">
        <v>1295</v>
      </c>
      <c r="B1272" s="2">
        <v>1</v>
      </c>
      <c r="C1272" s="3">
        <v>2</v>
      </c>
      <c r="E1272" s="4">
        <v>4</v>
      </c>
    </row>
    <row r="1273" spans="1:5" x14ac:dyDescent="0.25">
      <c r="A1273">
        <v>1296</v>
      </c>
      <c r="B1273" s="2">
        <v>1</v>
      </c>
      <c r="C1273" s="3">
        <v>2</v>
      </c>
      <c r="E1273" s="4">
        <v>4</v>
      </c>
    </row>
    <row r="1274" spans="1:5" x14ac:dyDescent="0.25">
      <c r="A1274">
        <v>1297</v>
      </c>
      <c r="B1274" s="2">
        <v>1</v>
      </c>
      <c r="C1274" s="3">
        <v>2</v>
      </c>
      <c r="E1274" s="4">
        <v>4</v>
      </c>
    </row>
    <row r="1275" spans="1:5" x14ac:dyDescent="0.25">
      <c r="A1275">
        <v>1298</v>
      </c>
      <c r="C1275" s="3">
        <v>2</v>
      </c>
      <c r="E1275" s="4">
        <v>4</v>
      </c>
    </row>
    <row r="1276" spans="1:5" x14ac:dyDescent="0.25">
      <c r="A1276">
        <v>1299</v>
      </c>
      <c r="C1276" s="3">
        <v>2</v>
      </c>
      <c r="E1276" s="4">
        <v>4</v>
      </c>
    </row>
    <row r="1277" spans="1:5" x14ac:dyDescent="0.25">
      <c r="A1277">
        <v>1300</v>
      </c>
      <c r="C1277" s="3">
        <v>2</v>
      </c>
      <c r="E1277" s="4">
        <v>4</v>
      </c>
    </row>
    <row r="1278" spans="1:5" x14ac:dyDescent="0.25">
      <c r="A1278">
        <v>1301</v>
      </c>
      <c r="C1278" s="3">
        <v>2</v>
      </c>
      <c r="D1278" s="5">
        <v>3</v>
      </c>
      <c r="E1278" s="4">
        <v>4</v>
      </c>
    </row>
    <row r="1279" spans="1:5" x14ac:dyDescent="0.25">
      <c r="A1279">
        <v>1302</v>
      </c>
      <c r="C1279" s="3">
        <v>2</v>
      </c>
      <c r="D1279" s="5">
        <v>3</v>
      </c>
      <c r="E1279" s="4">
        <v>4</v>
      </c>
    </row>
    <row r="1280" spans="1:5" x14ac:dyDescent="0.25">
      <c r="A1280">
        <v>1303</v>
      </c>
      <c r="C1280" s="3">
        <v>2</v>
      </c>
      <c r="D1280" s="5">
        <v>3</v>
      </c>
      <c r="E1280" s="4">
        <v>4</v>
      </c>
    </row>
    <row r="1281" spans="1:5" x14ac:dyDescent="0.25">
      <c r="A1281">
        <v>1304</v>
      </c>
      <c r="C1281" s="3">
        <v>2</v>
      </c>
      <c r="D1281" s="5">
        <v>3</v>
      </c>
      <c r="E1281" s="4">
        <v>4</v>
      </c>
    </row>
    <row r="1282" spans="1:5" x14ac:dyDescent="0.25">
      <c r="A1282">
        <v>1305</v>
      </c>
      <c r="C1282" s="3">
        <v>2</v>
      </c>
      <c r="D1282" s="5">
        <v>3</v>
      </c>
      <c r="E1282" s="4">
        <v>4</v>
      </c>
    </row>
    <row r="1283" spans="1:5" x14ac:dyDescent="0.25">
      <c r="A1283">
        <v>1306</v>
      </c>
      <c r="C1283" s="3">
        <v>2</v>
      </c>
      <c r="D1283" s="5">
        <v>3</v>
      </c>
      <c r="E1283" s="4">
        <v>4</v>
      </c>
    </row>
    <row r="1284" spans="1:5" x14ac:dyDescent="0.25">
      <c r="A1284">
        <v>1307</v>
      </c>
      <c r="C1284" s="3">
        <v>2</v>
      </c>
      <c r="D1284" s="5">
        <v>3</v>
      </c>
      <c r="E1284" s="4">
        <v>4</v>
      </c>
    </row>
    <row r="1285" spans="1:5" x14ac:dyDescent="0.25">
      <c r="A1285">
        <v>1308</v>
      </c>
      <c r="B1285" s="2">
        <v>1</v>
      </c>
      <c r="C1285" s="3">
        <v>2</v>
      </c>
      <c r="D1285" s="5">
        <v>3</v>
      </c>
    </row>
    <row r="1286" spans="1:5" x14ac:dyDescent="0.25">
      <c r="A1286">
        <v>1309</v>
      </c>
      <c r="B1286" s="2">
        <v>1</v>
      </c>
      <c r="C1286" s="3">
        <v>2</v>
      </c>
      <c r="D1286" s="5">
        <v>3</v>
      </c>
    </row>
    <row r="1287" spans="1:5" x14ac:dyDescent="0.25">
      <c r="A1287">
        <v>1310</v>
      </c>
      <c r="B1287" s="2">
        <v>1</v>
      </c>
      <c r="C1287" s="3">
        <v>2</v>
      </c>
      <c r="D1287" s="5">
        <v>3</v>
      </c>
    </row>
    <row r="1288" spans="1:5" x14ac:dyDescent="0.25">
      <c r="A1288">
        <v>1311</v>
      </c>
      <c r="B1288" s="2">
        <v>1</v>
      </c>
      <c r="C1288" s="3">
        <v>2</v>
      </c>
      <c r="D1288" s="5">
        <v>3</v>
      </c>
    </row>
    <row r="1289" spans="1:5" x14ac:dyDescent="0.25">
      <c r="A1289">
        <v>1312</v>
      </c>
      <c r="B1289" s="2">
        <v>1</v>
      </c>
      <c r="C1289" s="3">
        <v>2</v>
      </c>
      <c r="D1289" s="5">
        <v>3</v>
      </c>
    </row>
    <row r="1290" spans="1:5" x14ac:dyDescent="0.25">
      <c r="A1290">
        <v>1313</v>
      </c>
      <c r="B1290" s="2">
        <v>1</v>
      </c>
      <c r="C1290" s="3">
        <v>2</v>
      </c>
      <c r="D1290" s="5">
        <v>3</v>
      </c>
    </row>
    <row r="1291" spans="1:5" x14ac:dyDescent="0.25">
      <c r="A1291">
        <v>1314</v>
      </c>
      <c r="B1291" s="2">
        <v>1</v>
      </c>
      <c r="D1291" s="5">
        <v>3</v>
      </c>
    </row>
    <row r="1292" spans="1:5" x14ac:dyDescent="0.25">
      <c r="A1292">
        <v>1315</v>
      </c>
      <c r="B1292" s="2">
        <v>1</v>
      </c>
      <c r="D1292" s="5">
        <v>3</v>
      </c>
    </row>
    <row r="1293" spans="1:5" x14ac:dyDescent="0.25">
      <c r="A1293">
        <v>1316</v>
      </c>
      <c r="B1293" s="2">
        <v>1</v>
      </c>
      <c r="D1293" s="5">
        <v>3</v>
      </c>
    </row>
    <row r="1294" spans="1:5" x14ac:dyDescent="0.25">
      <c r="A1294">
        <v>1317</v>
      </c>
      <c r="B1294" s="2">
        <v>1</v>
      </c>
      <c r="D1294" s="5">
        <v>3</v>
      </c>
    </row>
    <row r="1295" spans="1:5" x14ac:dyDescent="0.25">
      <c r="A1295">
        <v>1318</v>
      </c>
      <c r="B1295" s="2">
        <v>1</v>
      </c>
      <c r="D1295" s="5">
        <v>3</v>
      </c>
    </row>
    <row r="1296" spans="1:5" x14ac:dyDescent="0.25">
      <c r="A1296">
        <v>1319</v>
      </c>
      <c r="B1296" s="2">
        <v>1</v>
      </c>
      <c r="D1296" s="5">
        <v>3</v>
      </c>
    </row>
    <row r="1297" spans="1:8" x14ac:dyDescent="0.25">
      <c r="A1297">
        <v>1320</v>
      </c>
      <c r="B1297" s="2">
        <v>1</v>
      </c>
      <c r="D1297" s="5">
        <v>3</v>
      </c>
    </row>
    <row r="1298" spans="1:8" x14ac:dyDescent="0.25">
      <c r="A1298">
        <v>1321</v>
      </c>
      <c r="B1298" s="2">
        <v>1</v>
      </c>
      <c r="D1298" s="5">
        <v>3</v>
      </c>
    </row>
    <row r="1299" spans="1:8" x14ac:dyDescent="0.25">
      <c r="A1299">
        <v>1322</v>
      </c>
      <c r="B1299" s="2">
        <v>1</v>
      </c>
      <c r="D1299" s="5">
        <v>3</v>
      </c>
    </row>
    <row r="1300" spans="1:8" x14ac:dyDescent="0.25">
      <c r="A1300">
        <v>1323</v>
      </c>
      <c r="B1300" s="2">
        <v>1</v>
      </c>
      <c r="D1300" s="5">
        <v>3</v>
      </c>
    </row>
    <row r="1301" spans="1:8" x14ac:dyDescent="0.25">
      <c r="A1301">
        <v>1324</v>
      </c>
      <c r="B1301" s="2">
        <v>1</v>
      </c>
      <c r="C1301" s="3">
        <v>2</v>
      </c>
      <c r="D1301" s="5">
        <v>3</v>
      </c>
      <c r="E1301" s="6"/>
      <c r="H1301" s="4" t="s">
        <v>233</v>
      </c>
    </row>
    <row r="1302" spans="1:8" x14ac:dyDescent="0.25">
      <c r="A1302">
        <v>1325</v>
      </c>
      <c r="B1302" s="2">
        <v>1</v>
      </c>
      <c r="C1302" s="3">
        <v>2</v>
      </c>
      <c r="D1302" s="5">
        <v>3</v>
      </c>
      <c r="E1302" s="6"/>
      <c r="H1302" s="4" t="s">
        <v>233</v>
      </c>
    </row>
    <row r="1303" spans="1:8" x14ac:dyDescent="0.25">
      <c r="A1303">
        <v>1326</v>
      </c>
      <c r="B1303" s="2">
        <v>1</v>
      </c>
      <c r="C1303" s="3">
        <v>2</v>
      </c>
      <c r="E1303" s="6"/>
      <c r="H1303" s="4" t="s">
        <v>233</v>
      </c>
    </row>
    <row r="1304" spans="1:8" x14ac:dyDescent="0.25">
      <c r="A1304">
        <v>1327</v>
      </c>
      <c r="B1304" s="2">
        <v>1</v>
      </c>
      <c r="C1304" s="3">
        <v>2</v>
      </c>
      <c r="E1304" s="6"/>
      <c r="H1304" s="4" t="s">
        <v>233</v>
      </c>
    </row>
    <row r="1305" spans="1:8" x14ac:dyDescent="0.25">
      <c r="A1305">
        <v>1328</v>
      </c>
      <c r="B1305" s="2">
        <v>1</v>
      </c>
      <c r="C1305" s="3">
        <v>2</v>
      </c>
      <c r="E1305" s="6"/>
      <c r="H1305" s="4" t="s">
        <v>233</v>
      </c>
    </row>
    <row r="1306" spans="1:8" x14ac:dyDescent="0.25">
      <c r="A1306">
        <v>1329</v>
      </c>
      <c r="B1306" s="2">
        <v>1</v>
      </c>
      <c r="C1306" s="3">
        <v>2</v>
      </c>
      <c r="E1306" s="6"/>
      <c r="H1306" s="4" t="s">
        <v>233</v>
      </c>
    </row>
    <row r="1307" spans="1:8" x14ac:dyDescent="0.25">
      <c r="A1307">
        <v>1330</v>
      </c>
      <c r="B1307" s="2">
        <v>1</v>
      </c>
      <c r="C1307" s="3">
        <v>2</v>
      </c>
      <c r="E1307" s="6"/>
      <c r="H1307" s="4" t="s">
        <v>233</v>
      </c>
    </row>
    <row r="1308" spans="1:8" x14ac:dyDescent="0.25">
      <c r="A1308">
        <v>1331</v>
      </c>
      <c r="C1308" s="3">
        <v>2</v>
      </c>
      <c r="E1308" s="6"/>
      <c r="H1308" s="4" t="s">
        <v>233</v>
      </c>
    </row>
    <row r="1309" spans="1:8" x14ac:dyDescent="0.25">
      <c r="A1309">
        <v>1332</v>
      </c>
      <c r="C1309" s="3">
        <v>2</v>
      </c>
      <c r="E1309" s="6"/>
      <c r="H1309" s="4" t="s">
        <v>233</v>
      </c>
    </row>
    <row r="1310" spans="1:8" x14ac:dyDescent="0.25">
      <c r="A1310">
        <v>1333</v>
      </c>
      <c r="C1310" s="3">
        <v>2</v>
      </c>
      <c r="E1310" s="6"/>
      <c r="H1310" s="4" t="s">
        <v>233</v>
      </c>
    </row>
    <row r="1311" spans="1:8" x14ac:dyDescent="0.25">
      <c r="A1311">
        <v>1334</v>
      </c>
      <c r="C1311" s="3">
        <v>2</v>
      </c>
      <c r="E1311" s="6"/>
      <c r="H1311" s="4" t="s">
        <v>233</v>
      </c>
    </row>
    <row r="1312" spans="1:8" x14ac:dyDescent="0.25">
      <c r="A1312">
        <v>1335</v>
      </c>
      <c r="C1312" s="3">
        <v>2</v>
      </c>
      <c r="E1312" s="6"/>
      <c r="H1312" s="4" t="s">
        <v>233</v>
      </c>
    </row>
    <row r="1313" spans="1:8" x14ac:dyDescent="0.25">
      <c r="A1313">
        <v>1336</v>
      </c>
      <c r="C1313" s="3">
        <v>2</v>
      </c>
      <c r="E1313" s="6"/>
      <c r="H1313" s="4" t="s">
        <v>233</v>
      </c>
    </row>
    <row r="1314" spans="1:8" x14ac:dyDescent="0.25">
      <c r="A1314">
        <v>1337</v>
      </c>
      <c r="C1314" s="3">
        <v>2</v>
      </c>
      <c r="E1314" s="6"/>
      <c r="H1314" s="4" t="s">
        <v>233</v>
      </c>
    </row>
    <row r="1315" spans="1:8" x14ac:dyDescent="0.25">
      <c r="A1315">
        <v>1338</v>
      </c>
      <c r="B1315" s="2">
        <v>1</v>
      </c>
      <c r="C1315" s="3">
        <v>2</v>
      </c>
      <c r="E1315" s="6"/>
      <c r="H1315" s="4" t="s">
        <v>233</v>
      </c>
    </row>
    <row r="1316" spans="1:8" x14ac:dyDescent="0.25">
      <c r="A1316">
        <v>1339</v>
      </c>
      <c r="B1316" s="2">
        <v>1</v>
      </c>
      <c r="C1316" s="3">
        <v>2</v>
      </c>
      <c r="E1316" s="6"/>
      <c r="H1316" s="4" t="s">
        <v>233</v>
      </c>
    </row>
    <row r="1317" spans="1:8" x14ac:dyDescent="0.25">
      <c r="A1317">
        <v>1340</v>
      </c>
      <c r="B1317" s="2">
        <v>1</v>
      </c>
      <c r="C1317" s="3">
        <v>2</v>
      </c>
      <c r="E1317" s="6"/>
      <c r="H1317" s="4" t="s">
        <v>233</v>
      </c>
    </row>
    <row r="1318" spans="1:8" x14ac:dyDescent="0.25">
      <c r="A1318">
        <v>1341</v>
      </c>
      <c r="B1318" s="2">
        <v>1</v>
      </c>
      <c r="C1318" s="3">
        <v>2</v>
      </c>
      <c r="E1318" s="6"/>
      <c r="H1318" s="4" t="s">
        <v>233</v>
      </c>
    </row>
    <row r="1319" spans="1:8" x14ac:dyDescent="0.25">
      <c r="A1319">
        <v>1342</v>
      </c>
      <c r="B1319" s="2">
        <v>1</v>
      </c>
      <c r="C1319" s="3">
        <v>2</v>
      </c>
      <c r="D1319" s="6"/>
      <c r="E1319" s="6"/>
      <c r="G1319" s="5" t="s">
        <v>234</v>
      </c>
      <c r="H1319" s="4" t="s">
        <v>233</v>
      </c>
    </row>
    <row r="1320" spans="1:8" x14ac:dyDescent="0.25">
      <c r="A1320">
        <v>1343</v>
      </c>
      <c r="B1320" s="2">
        <v>1</v>
      </c>
      <c r="C1320" s="3">
        <v>2</v>
      </c>
      <c r="D1320" s="6"/>
      <c r="E1320" s="6"/>
      <c r="G1320" s="5" t="s">
        <v>234</v>
      </c>
      <c r="H1320" s="4" t="s">
        <v>233</v>
      </c>
    </row>
    <row r="1321" spans="1:8" x14ac:dyDescent="0.25">
      <c r="A1321">
        <v>1344</v>
      </c>
      <c r="B1321" s="2">
        <v>1</v>
      </c>
      <c r="C1321" s="3">
        <v>2</v>
      </c>
      <c r="D1321" s="6"/>
      <c r="E1321" s="6"/>
      <c r="G1321" s="5" t="s">
        <v>234</v>
      </c>
      <c r="H1321" s="4" t="s">
        <v>233</v>
      </c>
    </row>
    <row r="1322" spans="1:8" x14ac:dyDescent="0.25">
      <c r="A1322">
        <v>1345</v>
      </c>
      <c r="B1322" s="2">
        <v>1</v>
      </c>
      <c r="C1322" s="3">
        <v>2</v>
      </c>
      <c r="D1322" s="6"/>
      <c r="E1322" s="6"/>
      <c r="G1322" s="5" t="s">
        <v>234</v>
      </c>
      <c r="H1322" s="4" t="s">
        <v>233</v>
      </c>
    </row>
    <row r="1323" spans="1:8" x14ac:dyDescent="0.25">
      <c r="A1323">
        <v>1346</v>
      </c>
      <c r="B1323" s="2">
        <v>1</v>
      </c>
      <c r="C1323" s="3">
        <v>2</v>
      </c>
      <c r="D1323" s="6"/>
      <c r="E1323" s="6"/>
      <c r="G1323" s="5" t="s">
        <v>234</v>
      </c>
      <c r="H1323" s="4" t="s">
        <v>233</v>
      </c>
    </row>
    <row r="1324" spans="1:8" x14ac:dyDescent="0.25">
      <c r="A1324">
        <v>1347</v>
      </c>
      <c r="B1324" s="2">
        <v>1</v>
      </c>
      <c r="C1324" s="3">
        <v>2</v>
      </c>
      <c r="D1324" s="6"/>
      <c r="E1324" s="6"/>
      <c r="G1324" s="5" t="s">
        <v>234</v>
      </c>
      <c r="H1324" s="4" t="s">
        <v>233</v>
      </c>
    </row>
    <row r="1325" spans="1:8" x14ac:dyDescent="0.25">
      <c r="A1325">
        <v>1348</v>
      </c>
      <c r="B1325" s="2">
        <v>1</v>
      </c>
      <c r="C1325" s="3">
        <v>2</v>
      </c>
      <c r="D1325" s="6"/>
      <c r="E1325" s="6"/>
      <c r="G1325" s="5" t="s">
        <v>234</v>
      </c>
      <c r="H1325" s="4" t="s">
        <v>233</v>
      </c>
    </row>
    <row r="1326" spans="1:8" x14ac:dyDescent="0.25">
      <c r="A1326">
        <v>1349</v>
      </c>
      <c r="B1326" s="2">
        <v>1</v>
      </c>
      <c r="C1326" s="3">
        <v>2</v>
      </c>
      <c r="D1326" s="6"/>
      <c r="E1326" s="6"/>
      <c r="G1326" s="5" t="s">
        <v>234</v>
      </c>
      <c r="H1326" s="4" t="s">
        <v>233</v>
      </c>
    </row>
    <row r="1327" spans="1:8" x14ac:dyDescent="0.25">
      <c r="A1327">
        <v>1350</v>
      </c>
      <c r="B1327" s="2">
        <v>1</v>
      </c>
      <c r="D1327" s="6"/>
      <c r="E1327" s="6"/>
      <c r="G1327" s="5" t="s">
        <v>234</v>
      </c>
      <c r="H1327" s="4" t="s">
        <v>233</v>
      </c>
    </row>
    <row r="1328" spans="1:8" x14ac:dyDescent="0.25">
      <c r="A1328">
        <v>1351</v>
      </c>
      <c r="B1328" s="2">
        <v>1</v>
      </c>
      <c r="D1328" s="6"/>
      <c r="E1328" s="6"/>
      <c r="G1328" s="5" t="s">
        <v>234</v>
      </c>
      <c r="H1328" s="4" t="s">
        <v>233</v>
      </c>
    </row>
    <row r="1329" spans="1:7" x14ac:dyDescent="0.25">
      <c r="A1329">
        <v>1352</v>
      </c>
      <c r="B1329" s="2">
        <v>1</v>
      </c>
      <c r="D1329" s="6"/>
      <c r="G1329" s="5" t="s">
        <v>234</v>
      </c>
    </row>
    <row r="1330" spans="1:7" x14ac:dyDescent="0.25">
      <c r="A1330">
        <v>1353</v>
      </c>
      <c r="B1330" s="2">
        <v>1</v>
      </c>
      <c r="D1330" s="6"/>
      <c r="G1330" s="5" t="s">
        <v>234</v>
      </c>
    </row>
    <row r="1331" spans="1:7" x14ac:dyDescent="0.25">
      <c r="A1331">
        <v>1354</v>
      </c>
      <c r="B1331" s="2">
        <v>1</v>
      </c>
      <c r="D1331" s="6"/>
      <c r="G1331" s="5" t="s">
        <v>234</v>
      </c>
    </row>
    <row r="1332" spans="1:7" x14ac:dyDescent="0.25">
      <c r="A1332">
        <v>1355</v>
      </c>
      <c r="B1332" s="2">
        <v>1</v>
      </c>
      <c r="D1332" s="6"/>
      <c r="G1332" s="5" t="s">
        <v>234</v>
      </c>
    </row>
    <row r="1333" spans="1:7" x14ac:dyDescent="0.25">
      <c r="A1333">
        <v>1356</v>
      </c>
      <c r="B1333" s="2">
        <v>1</v>
      </c>
      <c r="D1333" s="6"/>
      <c r="G1333" s="5" t="s">
        <v>234</v>
      </c>
    </row>
    <row r="1334" spans="1:7" x14ac:dyDescent="0.25">
      <c r="A1334">
        <v>1357</v>
      </c>
      <c r="B1334" s="2">
        <v>1</v>
      </c>
      <c r="D1334" s="6"/>
      <c r="G1334" s="5" t="s">
        <v>234</v>
      </c>
    </row>
    <row r="1335" spans="1:7" x14ac:dyDescent="0.25">
      <c r="A1335">
        <v>1358</v>
      </c>
      <c r="B1335" s="2">
        <v>1</v>
      </c>
      <c r="D1335" s="6"/>
      <c r="G1335" s="5" t="s">
        <v>234</v>
      </c>
    </row>
    <row r="1336" spans="1:7" x14ac:dyDescent="0.25">
      <c r="A1336">
        <v>1359</v>
      </c>
      <c r="B1336" s="2">
        <v>1</v>
      </c>
      <c r="D1336" s="6"/>
      <c r="G1336" s="5" t="s">
        <v>234</v>
      </c>
    </row>
    <row r="1337" spans="1:7" x14ac:dyDescent="0.25">
      <c r="A1337">
        <v>1360</v>
      </c>
      <c r="B1337" s="2">
        <v>1</v>
      </c>
      <c r="D1337" s="6"/>
      <c r="G1337" s="5" t="s">
        <v>234</v>
      </c>
    </row>
    <row r="1338" spans="1:7" x14ac:dyDescent="0.25">
      <c r="A1338">
        <v>1361</v>
      </c>
      <c r="B1338" s="2">
        <v>1</v>
      </c>
      <c r="C1338" s="3">
        <v>2</v>
      </c>
      <c r="D1338" s="6"/>
      <c r="G1338" s="5" t="s">
        <v>234</v>
      </c>
    </row>
    <row r="1339" spans="1:7" x14ac:dyDescent="0.25">
      <c r="A1339">
        <v>1362</v>
      </c>
      <c r="B1339" s="2">
        <v>1</v>
      </c>
      <c r="C1339" s="3">
        <v>2</v>
      </c>
      <c r="D1339" s="6"/>
      <c r="G1339" s="5" t="s">
        <v>234</v>
      </c>
    </row>
    <row r="1340" spans="1:7" x14ac:dyDescent="0.25">
      <c r="A1340">
        <v>1363</v>
      </c>
      <c r="B1340" s="2">
        <v>1</v>
      </c>
      <c r="C1340" s="3">
        <v>2</v>
      </c>
      <c r="D1340" s="6"/>
      <c r="G1340" s="5" t="s">
        <v>234</v>
      </c>
    </row>
    <row r="1341" spans="1:7" x14ac:dyDescent="0.25">
      <c r="A1341">
        <v>1364</v>
      </c>
      <c r="B1341" s="2">
        <v>1</v>
      </c>
      <c r="C1341" s="3">
        <v>2</v>
      </c>
      <c r="D1341" s="6"/>
      <c r="G1341" s="5" t="s">
        <v>234</v>
      </c>
    </row>
    <row r="1342" spans="1:7" x14ac:dyDescent="0.25">
      <c r="A1342">
        <v>1365</v>
      </c>
      <c r="B1342" s="2">
        <v>1</v>
      </c>
      <c r="C1342" s="3">
        <v>2</v>
      </c>
      <c r="D1342" s="6"/>
      <c r="G1342" s="5" t="s">
        <v>234</v>
      </c>
    </row>
    <row r="1343" spans="1:7" x14ac:dyDescent="0.25">
      <c r="A1343">
        <v>1366</v>
      </c>
      <c r="B1343" s="2">
        <v>1</v>
      </c>
      <c r="C1343" s="3">
        <v>2</v>
      </c>
      <c r="D1343" s="6"/>
      <c r="E1343" s="4">
        <v>4</v>
      </c>
      <c r="G1343" s="5" t="s">
        <v>234</v>
      </c>
    </row>
    <row r="1344" spans="1:7" x14ac:dyDescent="0.25">
      <c r="A1344">
        <v>1367</v>
      </c>
      <c r="B1344" s="2">
        <v>1</v>
      </c>
      <c r="C1344" s="3">
        <v>2</v>
      </c>
      <c r="D1344" s="6"/>
      <c r="E1344" s="4">
        <v>4</v>
      </c>
      <c r="G1344" s="5" t="s">
        <v>234</v>
      </c>
    </row>
    <row r="1345" spans="1:7" x14ac:dyDescent="0.25">
      <c r="A1345">
        <v>1368</v>
      </c>
      <c r="C1345" s="3">
        <v>2</v>
      </c>
      <c r="D1345" s="6"/>
      <c r="E1345" s="4">
        <v>4</v>
      </c>
      <c r="G1345" s="5" t="s">
        <v>234</v>
      </c>
    </row>
    <row r="1346" spans="1:7" x14ac:dyDescent="0.25">
      <c r="A1346">
        <v>1369</v>
      </c>
      <c r="C1346" s="3">
        <v>2</v>
      </c>
      <c r="D1346" s="6"/>
      <c r="E1346" s="4">
        <v>4</v>
      </c>
      <c r="G1346" s="5" t="s">
        <v>234</v>
      </c>
    </row>
    <row r="1347" spans="1:7" x14ac:dyDescent="0.25">
      <c r="A1347">
        <v>1370</v>
      </c>
      <c r="C1347" s="3">
        <v>2</v>
      </c>
      <c r="D1347" s="6"/>
      <c r="E1347" s="4">
        <v>4</v>
      </c>
      <c r="G1347" s="5" t="s">
        <v>234</v>
      </c>
    </row>
    <row r="1348" spans="1:7" x14ac:dyDescent="0.25">
      <c r="A1348">
        <v>1371</v>
      </c>
      <c r="C1348" s="3">
        <v>2</v>
      </c>
      <c r="D1348" s="6"/>
      <c r="E1348" s="4">
        <v>4</v>
      </c>
      <c r="G1348" s="5" t="s">
        <v>234</v>
      </c>
    </row>
    <row r="1349" spans="1:7" x14ac:dyDescent="0.25">
      <c r="A1349">
        <v>1372</v>
      </c>
      <c r="C1349" s="3">
        <v>2</v>
      </c>
      <c r="D1349" s="6"/>
      <c r="E1349" s="4">
        <v>4</v>
      </c>
      <c r="G1349" s="5" t="s">
        <v>234</v>
      </c>
    </row>
    <row r="1350" spans="1:7" x14ac:dyDescent="0.25">
      <c r="A1350">
        <v>1373</v>
      </c>
      <c r="C1350" s="3">
        <v>2</v>
      </c>
      <c r="E1350" s="4">
        <v>4</v>
      </c>
    </row>
    <row r="1351" spans="1:7" x14ac:dyDescent="0.25">
      <c r="A1351">
        <v>1374</v>
      </c>
      <c r="C1351" s="3">
        <v>2</v>
      </c>
      <c r="E1351" s="4">
        <v>4</v>
      </c>
    </row>
    <row r="1352" spans="1:7" x14ac:dyDescent="0.25">
      <c r="A1352">
        <v>1375</v>
      </c>
      <c r="C1352" s="3">
        <v>2</v>
      </c>
      <c r="E1352" s="4">
        <v>4</v>
      </c>
    </row>
    <row r="1353" spans="1:7" x14ac:dyDescent="0.25">
      <c r="A1353">
        <v>1376</v>
      </c>
      <c r="C1353" s="3">
        <v>2</v>
      </c>
      <c r="E1353" s="4">
        <v>4</v>
      </c>
    </row>
    <row r="1354" spans="1:7" x14ac:dyDescent="0.25">
      <c r="A1354">
        <v>1377</v>
      </c>
      <c r="C1354" s="3">
        <v>2</v>
      </c>
      <c r="E1354" s="4">
        <v>4</v>
      </c>
    </row>
    <row r="1355" spans="1:7" x14ac:dyDescent="0.25">
      <c r="A1355">
        <v>1378</v>
      </c>
      <c r="B1355" s="2">
        <v>1</v>
      </c>
      <c r="C1355" s="3">
        <v>2</v>
      </c>
      <c r="E1355" s="4">
        <v>4</v>
      </c>
    </row>
    <row r="1356" spans="1:7" x14ac:dyDescent="0.25">
      <c r="A1356">
        <v>1379</v>
      </c>
      <c r="B1356" s="2">
        <v>1</v>
      </c>
      <c r="C1356" s="3">
        <v>2</v>
      </c>
      <c r="E1356" s="4">
        <v>4</v>
      </c>
    </row>
    <row r="1357" spans="1:7" x14ac:dyDescent="0.25">
      <c r="A1357">
        <v>1380</v>
      </c>
      <c r="B1357" s="2">
        <v>1</v>
      </c>
      <c r="C1357" s="3">
        <v>2</v>
      </c>
      <c r="E1357" s="4">
        <v>4</v>
      </c>
    </row>
    <row r="1358" spans="1:7" x14ac:dyDescent="0.25">
      <c r="A1358">
        <v>1381</v>
      </c>
      <c r="B1358" s="2">
        <v>1</v>
      </c>
      <c r="C1358" s="3">
        <v>2</v>
      </c>
      <c r="E1358" s="4">
        <v>4</v>
      </c>
    </row>
    <row r="1359" spans="1:7" x14ac:dyDescent="0.25">
      <c r="A1359">
        <v>1382</v>
      </c>
      <c r="B1359" s="2">
        <v>1</v>
      </c>
      <c r="C1359" s="3">
        <v>2</v>
      </c>
      <c r="E1359" s="4">
        <v>4</v>
      </c>
    </row>
    <row r="1360" spans="1:7" x14ac:dyDescent="0.25">
      <c r="A1360">
        <v>1383</v>
      </c>
      <c r="B1360" s="2">
        <v>1</v>
      </c>
      <c r="C1360" s="3">
        <v>2</v>
      </c>
      <c r="E1360" s="4">
        <v>4</v>
      </c>
    </row>
    <row r="1361" spans="1:7" x14ac:dyDescent="0.25">
      <c r="A1361">
        <v>1384</v>
      </c>
      <c r="B1361" s="2">
        <v>1</v>
      </c>
      <c r="C1361" s="3">
        <v>2</v>
      </c>
      <c r="E1361" s="4">
        <v>4</v>
      </c>
    </row>
    <row r="1362" spans="1:7" x14ac:dyDescent="0.25">
      <c r="A1362">
        <v>1385</v>
      </c>
      <c r="B1362" s="2">
        <v>1</v>
      </c>
      <c r="E1362" s="4">
        <v>4</v>
      </c>
    </row>
    <row r="1363" spans="1:7" x14ac:dyDescent="0.25">
      <c r="A1363">
        <v>1386</v>
      </c>
      <c r="B1363" s="2">
        <v>1</v>
      </c>
      <c r="E1363" s="4">
        <v>4</v>
      </c>
    </row>
    <row r="1364" spans="1:7" x14ac:dyDescent="0.25">
      <c r="A1364">
        <v>1387</v>
      </c>
      <c r="B1364" s="2">
        <v>1</v>
      </c>
      <c r="D1364" s="6"/>
      <c r="E1364" s="4">
        <v>4</v>
      </c>
      <c r="G1364" s="5" t="s">
        <v>234</v>
      </c>
    </row>
    <row r="1365" spans="1:7" x14ac:dyDescent="0.25">
      <c r="A1365">
        <v>1388</v>
      </c>
      <c r="B1365" s="2">
        <v>1</v>
      </c>
      <c r="D1365" s="6"/>
      <c r="E1365" s="4">
        <v>4</v>
      </c>
      <c r="G1365" s="5" t="s">
        <v>234</v>
      </c>
    </row>
    <row r="1366" spans="1:7" x14ac:dyDescent="0.25">
      <c r="A1366">
        <v>1389</v>
      </c>
      <c r="B1366" s="2">
        <v>1</v>
      </c>
      <c r="D1366" s="6"/>
      <c r="E1366" s="4">
        <v>4</v>
      </c>
      <c r="G1366" s="5" t="s">
        <v>234</v>
      </c>
    </row>
    <row r="1367" spans="1:7" x14ac:dyDescent="0.25">
      <c r="A1367">
        <v>1390</v>
      </c>
      <c r="B1367" s="2">
        <v>1</v>
      </c>
      <c r="D1367" s="6"/>
      <c r="E1367" s="4">
        <v>4</v>
      </c>
      <c r="G1367" s="5" t="s">
        <v>234</v>
      </c>
    </row>
    <row r="1368" spans="1:7" x14ac:dyDescent="0.25">
      <c r="A1368">
        <v>1391</v>
      </c>
      <c r="B1368" s="2">
        <v>1</v>
      </c>
      <c r="D1368" s="6"/>
      <c r="E1368" s="4">
        <v>4</v>
      </c>
      <c r="G1368" s="5" t="s">
        <v>234</v>
      </c>
    </row>
    <row r="1369" spans="1:7" x14ac:dyDescent="0.25">
      <c r="A1369">
        <v>1392</v>
      </c>
      <c r="B1369" s="2">
        <v>1</v>
      </c>
      <c r="D1369" s="6"/>
      <c r="E1369" s="4">
        <v>4</v>
      </c>
      <c r="G1369" s="5" t="s">
        <v>234</v>
      </c>
    </row>
    <row r="1370" spans="1:7" x14ac:dyDescent="0.25">
      <c r="A1370">
        <v>1393</v>
      </c>
      <c r="B1370" s="2">
        <v>1</v>
      </c>
      <c r="D1370" s="6"/>
      <c r="E1370" s="4">
        <v>4</v>
      </c>
      <c r="G1370" s="5" t="s">
        <v>234</v>
      </c>
    </row>
    <row r="1371" spans="1:7" x14ac:dyDescent="0.25">
      <c r="A1371">
        <v>1394</v>
      </c>
      <c r="B1371" s="2">
        <v>1</v>
      </c>
      <c r="D1371" s="6"/>
      <c r="E1371" s="4">
        <v>4</v>
      </c>
      <c r="G1371" s="5" t="s">
        <v>234</v>
      </c>
    </row>
    <row r="1372" spans="1:7" x14ac:dyDescent="0.25">
      <c r="A1372">
        <v>1395</v>
      </c>
      <c r="B1372" s="2">
        <v>1</v>
      </c>
      <c r="D1372" s="6"/>
      <c r="E1372" s="4">
        <v>4</v>
      </c>
      <c r="G1372" s="5" t="s">
        <v>234</v>
      </c>
    </row>
    <row r="1373" spans="1:7" x14ac:dyDescent="0.25">
      <c r="A1373">
        <v>1396</v>
      </c>
      <c r="B1373" s="2">
        <v>1</v>
      </c>
      <c r="D1373" s="6"/>
      <c r="E1373" s="4">
        <v>4</v>
      </c>
      <c r="G1373" s="5" t="s">
        <v>234</v>
      </c>
    </row>
    <row r="1374" spans="1:7" x14ac:dyDescent="0.25">
      <c r="A1374">
        <v>1397</v>
      </c>
      <c r="B1374" s="2">
        <v>1</v>
      </c>
      <c r="D1374" s="6"/>
      <c r="E1374" s="4">
        <v>4</v>
      </c>
      <c r="G1374" s="5" t="s">
        <v>234</v>
      </c>
    </row>
    <row r="1375" spans="1:7" x14ac:dyDescent="0.25">
      <c r="A1375">
        <v>1398</v>
      </c>
      <c r="B1375" s="2">
        <v>1</v>
      </c>
      <c r="D1375" s="6"/>
      <c r="E1375" s="4">
        <v>4</v>
      </c>
      <c r="G1375" s="5" t="s">
        <v>234</v>
      </c>
    </row>
    <row r="1376" spans="1:7" x14ac:dyDescent="0.25">
      <c r="A1376">
        <v>1399</v>
      </c>
      <c r="B1376" s="2">
        <v>1</v>
      </c>
      <c r="C1376" s="3">
        <v>2</v>
      </c>
      <c r="D1376" s="6"/>
      <c r="E1376" s="4">
        <v>4</v>
      </c>
      <c r="G1376" s="5" t="s">
        <v>234</v>
      </c>
    </row>
    <row r="1377" spans="1:8" x14ac:dyDescent="0.25">
      <c r="A1377">
        <v>1400</v>
      </c>
      <c r="B1377" s="2">
        <v>1</v>
      </c>
      <c r="C1377" s="3">
        <v>2</v>
      </c>
      <c r="D1377" s="6"/>
      <c r="E1377" s="4">
        <v>4</v>
      </c>
      <c r="G1377" s="5" t="s">
        <v>234</v>
      </c>
    </row>
    <row r="1378" spans="1:8" x14ac:dyDescent="0.25">
      <c r="A1378">
        <v>1401</v>
      </c>
      <c r="B1378" s="2">
        <v>1</v>
      </c>
      <c r="C1378" s="3">
        <v>2</v>
      </c>
      <c r="D1378" s="6"/>
      <c r="E1378" s="4">
        <v>4</v>
      </c>
      <c r="G1378" s="5" t="s">
        <v>234</v>
      </c>
    </row>
    <row r="1379" spans="1:8" x14ac:dyDescent="0.25">
      <c r="A1379">
        <v>1402</v>
      </c>
      <c r="B1379" s="2">
        <v>1</v>
      </c>
      <c r="C1379" s="3">
        <v>2</v>
      </c>
      <c r="D1379" s="6"/>
      <c r="G1379" s="5" t="s">
        <v>234</v>
      </c>
    </row>
    <row r="1380" spans="1:8" x14ac:dyDescent="0.25">
      <c r="A1380">
        <v>1403</v>
      </c>
      <c r="B1380" s="2">
        <v>1</v>
      </c>
      <c r="C1380" s="3">
        <v>2</v>
      </c>
      <c r="D1380" s="6"/>
      <c r="G1380" s="5" t="s">
        <v>234</v>
      </c>
    </row>
    <row r="1381" spans="1:8" x14ac:dyDescent="0.25">
      <c r="A1381">
        <v>1404</v>
      </c>
      <c r="B1381" s="2">
        <v>1</v>
      </c>
      <c r="C1381" s="3">
        <v>2</v>
      </c>
      <c r="D1381" s="6"/>
      <c r="G1381" s="5" t="s">
        <v>234</v>
      </c>
    </row>
    <row r="1382" spans="1:8" x14ac:dyDescent="0.25">
      <c r="A1382">
        <v>1405</v>
      </c>
      <c r="B1382" s="2">
        <v>1</v>
      </c>
      <c r="C1382" s="3">
        <v>2</v>
      </c>
      <c r="D1382" s="6"/>
      <c r="G1382" s="5" t="s">
        <v>234</v>
      </c>
    </row>
    <row r="1383" spans="1:8" x14ac:dyDescent="0.25">
      <c r="A1383">
        <v>1406</v>
      </c>
      <c r="B1383" s="2">
        <v>1</v>
      </c>
      <c r="C1383" s="3">
        <v>2</v>
      </c>
      <c r="D1383" s="6"/>
      <c r="G1383" s="5" t="s">
        <v>234</v>
      </c>
    </row>
    <row r="1384" spans="1:8" x14ac:dyDescent="0.25">
      <c r="A1384">
        <v>1407</v>
      </c>
      <c r="B1384" s="2">
        <v>1</v>
      </c>
      <c r="C1384" s="3">
        <v>2</v>
      </c>
      <c r="D1384" s="6"/>
      <c r="G1384" s="5" t="s">
        <v>234</v>
      </c>
    </row>
    <row r="1385" spans="1:8" x14ac:dyDescent="0.25">
      <c r="A1385">
        <v>1408</v>
      </c>
      <c r="C1385" s="3">
        <v>2</v>
      </c>
      <c r="D1385" s="6"/>
      <c r="G1385" s="5" t="s">
        <v>234</v>
      </c>
    </row>
    <row r="1386" spans="1:8" x14ac:dyDescent="0.25">
      <c r="A1386">
        <v>1409</v>
      </c>
      <c r="C1386" s="3">
        <v>2</v>
      </c>
      <c r="D1386" s="6"/>
      <c r="G1386" s="5" t="s">
        <v>234</v>
      </c>
    </row>
    <row r="1387" spans="1:8" x14ac:dyDescent="0.25">
      <c r="A1387">
        <v>1410</v>
      </c>
      <c r="C1387" s="3">
        <v>2</v>
      </c>
      <c r="D1387" s="6"/>
      <c r="G1387" s="5" t="s">
        <v>234</v>
      </c>
    </row>
    <row r="1388" spans="1:8" x14ac:dyDescent="0.25">
      <c r="A1388">
        <v>1411</v>
      </c>
      <c r="C1388" s="3">
        <v>2</v>
      </c>
      <c r="D1388" s="6"/>
      <c r="E1388" s="6"/>
      <c r="G1388" s="5" t="s">
        <v>234</v>
      </c>
      <c r="H1388" s="4" t="s">
        <v>233</v>
      </c>
    </row>
    <row r="1389" spans="1:8" x14ac:dyDescent="0.25">
      <c r="A1389">
        <v>1412</v>
      </c>
      <c r="C1389" s="3">
        <v>2</v>
      </c>
      <c r="D1389" s="6"/>
      <c r="E1389" s="6"/>
      <c r="G1389" s="5" t="s">
        <v>234</v>
      </c>
      <c r="H1389" s="4" t="s">
        <v>233</v>
      </c>
    </row>
    <row r="1390" spans="1:8" x14ac:dyDescent="0.25">
      <c r="A1390">
        <v>1413</v>
      </c>
      <c r="C1390" s="3">
        <v>2</v>
      </c>
      <c r="D1390" s="6"/>
      <c r="E1390" s="6"/>
      <c r="G1390" s="5" t="s">
        <v>234</v>
      </c>
      <c r="H1390" s="4" t="s">
        <v>233</v>
      </c>
    </row>
    <row r="1391" spans="1:8" x14ac:dyDescent="0.25">
      <c r="A1391">
        <v>1414</v>
      </c>
      <c r="C1391" s="3">
        <v>2</v>
      </c>
      <c r="D1391" s="6"/>
      <c r="E1391" s="6"/>
      <c r="G1391" s="5" t="s">
        <v>234</v>
      </c>
      <c r="H1391" s="4" t="s">
        <v>233</v>
      </c>
    </row>
    <row r="1392" spans="1:8" x14ac:dyDescent="0.25">
      <c r="A1392">
        <v>1415</v>
      </c>
      <c r="C1392" s="3">
        <v>2</v>
      </c>
      <c r="D1392" s="6"/>
      <c r="E1392" s="6"/>
      <c r="G1392" s="5" t="s">
        <v>234</v>
      </c>
      <c r="H1392" s="4" t="s">
        <v>233</v>
      </c>
    </row>
    <row r="1393" spans="1:8" x14ac:dyDescent="0.25">
      <c r="A1393">
        <v>1416</v>
      </c>
      <c r="C1393" s="3">
        <v>2</v>
      </c>
      <c r="D1393" s="6"/>
      <c r="E1393" s="6"/>
      <c r="G1393" s="5" t="s">
        <v>234</v>
      </c>
      <c r="H1393" s="4" t="s">
        <v>233</v>
      </c>
    </row>
    <row r="1394" spans="1:8" x14ac:dyDescent="0.25">
      <c r="A1394">
        <v>1417</v>
      </c>
      <c r="C1394" s="3">
        <v>2</v>
      </c>
      <c r="D1394" s="6"/>
      <c r="E1394" s="6"/>
      <c r="G1394" s="5" t="s">
        <v>234</v>
      </c>
      <c r="H1394" s="4" t="s">
        <v>233</v>
      </c>
    </row>
    <row r="1395" spans="1:8" x14ac:dyDescent="0.25">
      <c r="A1395">
        <v>1418</v>
      </c>
      <c r="C1395" s="3">
        <v>2</v>
      </c>
      <c r="D1395" s="6"/>
      <c r="E1395" s="6"/>
      <c r="G1395" s="5" t="s">
        <v>234</v>
      </c>
      <c r="H1395" s="4" t="s">
        <v>233</v>
      </c>
    </row>
    <row r="1396" spans="1:8" x14ac:dyDescent="0.25">
      <c r="A1396">
        <v>1419</v>
      </c>
      <c r="C1396" s="3">
        <v>2</v>
      </c>
      <c r="D1396" s="6"/>
      <c r="E1396" s="6"/>
      <c r="G1396" s="5" t="s">
        <v>234</v>
      </c>
      <c r="H1396" s="4" t="s">
        <v>233</v>
      </c>
    </row>
    <row r="1397" spans="1:8" x14ac:dyDescent="0.25">
      <c r="A1397">
        <v>1420</v>
      </c>
      <c r="C1397" s="3">
        <v>2</v>
      </c>
      <c r="D1397" s="6"/>
      <c r="E1397" s="6"/>
      <c r="G1397" s="5" t="s">
        <v>234</v>
      </c>
      <c r="H1397" s="4" t="s">
        <v>233</v>
      </c>
    </row>
    <row r="1398" spans="1:8" x14ac:dyDescent="0.25">
      <c r="A1398">
        <v>1421</v>
      </c>
      <c r="B1398" s="2">
        <v>1</v>
      </c>
      <c r="C1398" s="3">
        <v>2</v>
      </c>
      <c r="E1398" s="6"/>
      <c r="H1398" s="4" t="s">
        <v>233</v>
      </c>
    </row>
    <row r="1399" spans="1:8" x14ac:dyDescent="0.25">
      <c r="A1399">
        <v>1422</v>
      </c>
      <c r="B1399" s="2">
        <v>1</v>
      </c>
      <c r="C1399" s="3">
        <v>2</v>
      </c>
      <c r="E1399" s="6"/>
      <c r="H1399" s="4" t="s">
        <v>233</v>
      </c>
    </row>
    <row r="1400" spans="1:8" x14ac:dyDescent="0.25">
      <c r="A1400">
        <v>1423</v>
      </c>
      <c r="B1400" s="2">
        <v>1</v>
      </c>
      <c r="C1400" s="3">
        <v>2</v>
      </c>
      <c r="E1400" s="6"/>
      <c r="H1400" s="4" t="s">
        <v>233</v>
      </c>
    </row>
    <row r="1401" spans="1:8" x14ac:dyDescent="0.25">
      <c r="A1401">
        <v>1424</v>
      </c>
      <c r="B1401" s="2">
        <v>1</v>
      </c>
      <c r="C1401" s="3">
        <v>2</v>
      </c>
      <c r="E1401" s="6"/>
      <c r="H1401" s="4" t="s">
        <v>233</v>
      </c>
    </row>
    <row r="1402" spans="1:8" x14ac:dyDescent="0.25">
      <c r="A1402">
        <v>1425</v>
      </c>
      <c r="B1402" s="2">
        <v>1</v>
      </c>
      <c r="C1402" s="3">
        <v>2</v>
      </c>
      <c r="E1402" s="6"/>
      <c r="H1402" s="4" t="s">
        <v>233</v>
      </c>
    </row>
    <row r="1403" spans="1:8" x14ac:dyDescent="0.25">
      <c r="A1403">
        <v>1426</v>
      </c>
      <c r="B1403" s="2">
        <v>1</v>
      </c>
      <c r="C1403" s="3">
        <v>2</v>
      </c>
      <c r="E1403" s="6"/>
      <c r="H1403" s="4" t="s">
        <v>233</v>
      </c>
    </row>
    <row r="1404" spans="1:8" x14ac:dyDescent="0.25">
      <c r="A1404">
        <v>1427</v>
      </c>
      <c r="B1404" s="2">
        <v>1</v>
      </c>
      <c r="C1404" s="3">
        <v>2</v>
      </c>
      <c r="E1404" s="6"/>
      <c r="H1404" s="4" t="s">
        <v>233</v>
      </c>
    </row>
    <row r="1405" spans="1:8" x14ac:dyDescent="0.25">
      <c r="A1405">
        <v>1428</v>
      </c>
      <c r="B1405" s="2">
        <v>1</v>
      </c>
      <c r="C1405" s="3">
        <v>2</v>
      </c>
      <c r="E1405" s="6"/>
      <c r="H1405" s="4" t="s">
        <v>233</v>
      </c>
    </row>
    <row r="1406" spans="1:8" x14ac:dyDescent="0.25">
      <c r="A1406">
        <v>1429</v>
      </c>
      <c r="B1406" s="2">
        <v>1</v>
      </c>
      <c r="C1406" s="3">
        <v>2</v>
      </c>
      <c r="E1406" s="6"/>
      <c r="H1406" s="4" t="s">
        <v>233</v>
      </c>
    </row>
    <row r="1407" spans="1:8" x14ac:dyDescent="0.25">
      <c r="A1407">
        <v>1430</v>
      </c>
      <c r="B1407" s="2">
        <v>1</v>
      </c>
      <c r="C1407" s="3">
        <v>2</v>
      </c>
      <c r="E1407" s="6"/>
      <c r="H1407" s="4" t="s">
        <v>233</v>
      </c>
    </row>
    <row r="1408" spans="1:8" x14ac:dyDescent="0.25">
      <c r="A1408">
        <v>1431</v>
      </c>
      <c r="B1408" s="2">
        <v>1</v>
      </c>
      <c r="C1408" s="3">
        <v>2</v>
      </c>
      <c r="E1408" s="6"/>
      <c r="H1408" s="4" t="s">
        <v>233</v>
      </c>
    </row>
    <row r="1409" spans="1:8" x14ac:dyDescent="0.25">
      <c r="A1409">
        <v>1432</v>
      </c>
      <c r="B1409" s="2">
        <v>1</v>
      </c>
      <c r="D1409" s="6"/>
      <c r="E1409" s="6"/>
      <c r="G1409" s="5" t="s">
        <v>234</v>
      </c>
      <c r="H1409" s="4" t="s">
        <v>233</v>
      </c>
    </row>
    <row r="1410" spans="1:8" x14ac:dyDescent="0.25">
      <c r="A1410">
        <v>1433</v>
      </c>
      <c r="B1410" s="2">
        <v>1</v>
      </c>
      <c r="D1410" s="6"/>
      <c r="E1410" s="6"/>
      <c r="G1410" s="5" t="s">
        <v>234</v>
      </c>
      <c r="H1410" s="4" t="s">
        <v>233</v>
      </c>
    </row>
    <row r="1411" spans="1:8" x14ac:dyDescent="0.25">
      <c r="A1411">
        <v>1434</v>
      </c>
      <c r="B1411" s="2">
        <v>1</v>
      </c>
      <c r="D1411" s="6"/>
      <c r="E1411" s="6"/>
      <c r="G1411" s="5" t="s">
        <v>234</v>
      </c>
      <c r="H1411" s="4" t="s">
        <v>233</v>
      </c>
    </row>
    <row r="1412" spans="1:8" x14ac:dyDescent="0.25">
      <c r="A1412">
        <v>1435</v>
      </c>
      <c r="B1412" s="2">
        <v>1</v>
      </c>
      <c r="D1412" s="6"/>
      <c r="E1412" s="6"/>
      <c r="G1412" s="5" t="s">
        <v>234</v>
      </c>
      <c r="H1412" s="4" t="s">
        <v>233</v>
      </c>
    </row>
    <row r="1413" spans="1:8" x14ac:dyDescent="0.25">
      <c r="A1413">
        <v>1436</v>
      </c>
      <c r="B1413" s="2">
        <v>1</v>
      </c>
      <c r="D1413" s="6"/>
      <c r="E1413" s="6"/>
      <c r="G1413" s="5" t="s">
        <v>234</v>
      </c>
      <c r="H1413" s="4" t="s">
        <v>233</v>
      </c>
    </row>
    <row r="1414" spans="1:8" x14ac:dyDescent="0.25">
      <c r="A1414">
        <v>1437</v>
      </c>
      <c r="B1414" s="2">
        <v>1</v>
      </c>
      <c r="D1414" s="6"/>
      <c r="E1414" s="6"/>
      <c r="G1414" s="5" t="s">
        <v>234</v>
      </c>
      <c r="H1414" s="4" t="s">
        <v>233</v>
      </c>
    </row>
    <row r="1415" spans="1:8" x14ac:dyDescent="0.25">
      <c r="A1415">
        <v>1438</v>
      </c>
      <c r="B1415" s="2">
        <v>1</v>
      </c>
      <c r="D1415" s="6"/>
      <c r="E1415" s="6"/>
      <c r="G1415" s="5" t="s">
        <v>234</v>
      </c>
      <c r="H1415" s="4" t="s">
        <v>233</v>
      </c>
    </row>
    <row r="1416" spans="1:8" x14ac:dyDescent="0.25">
      <c r="A1416">
        <v>1439</v>
      </c>
      <c r="B1416" s="2">
        <v>1</v>
      </c>
      <c r="D1416" s="6"/>
      <c r="E1416" s="6"/>
      <c r="G1416" s="5" t="s">
        <v>234</v>
      </c>
      <c r="H1416" s="4" t="s">
        <v>233</v>
      </c>
    </row>
    <row r="1417" spans="1:8" x14ac:dyDescent="0.25">
      <c r="A1417">
        <v>1440</v>
      </c>
      <c r="B1417" s="2">
        <v>1</v>
      </c>
      <c r="C1417" s="3">
        <v>2</v>
      </c>
      <c r="D1417" s="6"/>
      <c r="E1417" s="6"/>
      <c r="G1417" s="5" t="s">
        <v>234</v>
      </c>
      <c r="H1417" s="4" t="s">
        <v>233</v>
      </c>
    </row>
    <row r="1418" spans="1:8" x14ac:dyDescent="0.25">
      <c r="A1418">
        <v>1441</v>
      </c>
      <c r="B1418" s="2">
        <v>1</v>
      </c>
      <c r="C1418" s="3">
        <v>2</v>
      </c>
      <c r="D1418" s="6"/>
      <c r="E1418" s="6"/>
      <c r="G1418" s="5" t="s">
        <v>234</v>
      </c>
      <c r="H1418" s="4" t="s">
        <v>233</v>
      </c>
    </row>
    <row r="1419" spans="1:8" x14ac:dyDescent="0.25">
      <c r="A1419">
        <v>1442</v>
      </c>
      <c r="B1419" s="2">
        <v>1</v>
      </c>
      <c r="C1419" s="3">
        <v>2</v>
      </c>
      <c r="D1419" s="6"/>
      <c r="E1419" s="6"/>
      <c r="G1419" s="5" t="s">
        <v>234</v>
      </c>
      <c r="H1419" s="4" t="s">
        <v>233</v>
      </c>
    </row>
    <row r="1420" spans="1:8" x14ac:dyDescent="0.25">
      <c r="A1420">
        <v>1443</v>
      </c>
      <c r="B1420" s="2">
        <v>1</v>
      </c>
      <c r="C1420" s="3">
        <v>2</v>
      </c>
      <c r="D1420" s="6"/>
      <c r="E1420" s="6"/>
      <c r="G1420" s="5" t="s">
        <v>234</v>
      </c>
      <c r="H1420" s="4" t="s">
        <v>233</v>
      </c>
    </row>
    <row r="1421" spans="1:8" x14ac:dyDescent="0.25">
      <c r="A1421">
        <v>1444</v>
      </c>
      <c r="B1421" s="2">
        <v>1</v>
      </c>
      <c r="C1421" s="3">
        <v>2</v>
      </c>
      <c r="D1421" s="6"/>
      <c r="E1421" s="6"/>
      <c r="G1421" s="5" t="s">
        <v>234</v>
      </c>
      <c r="H1421" s="4" t="s">
        <v>233</v>
      </c>
    </row>
    <row r="1422" spans="1:8" x14ac:dyDescent="0.25">
      <c r="A1422">
        <v>1445</v>
      </c>
      <c r="B1422" s="2">
        <v>1</v>
      </c>
      <c r="C1422" s="3">
        <v>2</v>
      </c>
      <c r="D1422" s="6"/>
      <c r="E1422" s="6"/>
      <c r="G1422" s="5" t="s">
        <v>234</v>
      </c>
      <c r="H1422" s="4" t="s">
        <v>233</v>
      </c>
    </row>
    <row r="1423" spans="1:8" x14ac:dyDescent="0.25">
      <c r="A1423">
        <v>1446</v>
      </c>
      <c r="B1423" s="2">
        <v>1</v>
      </c>
      <c r="C1423" s="3">
        <v>2</v>
      </c>
      <c r="D1423" s="6"/>
      <c r="E1423" s="6"/>
      <c r="G1423" s="5" t="s">
        <v>234</v>
      </c>
      <c r="H1423" s="4" t="s">
        <v>233</v>
      </c>
    </row>
    <row r="1424" spans="1:8" x14ac:dyDescent="0.25">
      <c r="A1424">
        <v>1447</v>
      </c>
      <c r="B1424" s="2">
        <v>1</v>
      </c>
      <c r="C1424" s="3">
        <v>2</v>
      </c>
      <c r="D1424" s="6"/>
      <c r="G1424" s="5" t="s">
        <v>234</v>
      </c>
    </row>
    <row r="1425" spans="1:7" x14ac:dyDescent="0.25">
      <c r="A1425">
        <v>1448</v>
      </c>
      <c r="B1425" s="2">
        <v>1</v>
      </c>
      <c r="C1425" s="3">
        <v>2</v>
      </c>
      <c r="D1425" s="6"/>
      <c r="G1425" s="5" t="s">
        <v>234</v>
      </c>
    </row>
    <row r="1426" spans="1:7" x14ac:dyDescent="0.25">
      <c r="A1426">
        <v>1449</v>
      </c>
      <c r="B1426" s="2">
        <v>1</v>
      </c>
      <c r="C1426" s="3">
        <v>2</v>
      </c>
      <c r="D1426" s="6"/>
      <c r="G1426" s="5" t="s">
        <v>234</v>
      </c>
    </row>
    <row r="1427" spans="1:7" x14ac:dyDescent="0.25">
      <c r="A1427">
        <v>1450</v>
      </c>
      <c r="B1427" s="2">
        <v>1</v>
      </c>
      <c r="C1427" s="3">
        <v>2</v>
      </c>
      <c r="D1427" s="6"/>
      <c r="G1427" s="5" t="s">
        <v>234</v>
      </c>
    </row>
    <row r="1428" spans="1:7" x14ac:dyDescent="0.25">
      <c r="A1428">
        <v>1451</v>
      </c>
      <c r="B1428" s="2">
        <v>1</v>
      </c>
      <c r="C1428" s="3">
        <v>2</v>
      </c>
      <c r="D1428" s="6"/>
      <c r="G1428" s="5" t="s">
        <v>234</v>
      </c>
    </row>
    <row r="1429" spans="1:7" x14ac:dyDescent="0.25">
      <c r="A1429">
        <v>1452</v>
      </c>
      <c r="B1429" s="2">
        <v>1</v>
      </c>
      <c r="C1429" s="3">
        <v>2</v>
      </c>
      <c r="D1429" s="6"/>
      <c r="G1429" s="5" t="s">
        <v>234</v>
      </c>
    </row>
    <row r="1430" spans="1:7" x14ac:dyDescent="0.25">
      <c r="A1430">
        <v>1453</v>
      </c>
      <c r="B1430" s="2">
        <v>1</v>
      </c>
      <c r="C1430" s="3">
        <v>2</v>
      </c>
      <c r="D1430" s="6"/>
      <c r="G1430" s="5" t="s">
        <v>234</v>
      </c>
    </row>
    <row r="1431" spans="1:7" x14ac:dyDescent="0.25">
      <c r="A1431">
        <v>1454</v>
      </c>
      <c r="B1431" s="2">
        <v>1</v>
      </c>
      <c r="C1431" s="3">
        <v>2</v>
      </c>
      <c r="D1431" s="6"/>
      <c r="G1431" s="5" t="s">
        <v>234</v>
      </c>
    </row>
    <row r="1432" spans="1:7" x14ac:dyDescent="0.25">
      <c r="A1432">
        <v>1455</v>
      </c>
      <c r="B1432" s="2">
        <v>1</v>
      </c>
      <c r="C1432" s="3">
        <v>2</v>
      </c>
      <c r="D1432" s="6"/>
      <c r="G1432" s="5" t="s">
        <v>234</v>
      </c>
    </row>
    <row r="1433" spans="1:7" x14ac:dyDescent="0.25">
      <c r="A1433">
        <v>1456</v>
      </c>
      <c r="B1433" s="2">
        <v>1</v>
      </c>
      <c r="C1433" s="3">
        <v>2</v>
      </c>
      <c r="D1433" s="6"/>
      <c r="G1433" s="5" t="s">
        <v>234</v>
      </c>
    </row>
    <row r="1434" spans="1:7" x14ac:dyDescent="0.25">
      <c r="A1434">
        <v>1457</v>
      </c>
      <c r="B1434" s="2">
        <v>1</v>
      </c>
      <c r="C1434" s="3">
        <v>2</v>
      </c>
      <c r="D1434" s="6"/>
      <c r="G1434" s="5" t="s">
        <v>234</v>
      </c>
    </row>
    <row r="1435" spans="1:7" x14ac:dyDescent="0.25">
      <c r="A1435">
        <v>1458</v>
      </c>
      <c r="B1435" s="2">
        <v>1</v>
      </c>
      <c r="C1435" s="3">
        <v>2</v>
      </c>
      <c r="D1435" s="6"/>
      <c r="E1435" s="4">
        <v>4</v>
      </c>
      <c r="G1435" s="5" t="s">
        <v>234</v>
      </c>
    </row>
    <row r="1436" spans="1:7" x14ac:dyDescent="0.25">
      <c r="A1436">
        <v>1459</v>
      </c>
      <c r="B1436" s="2">
        <v>1</v>
      </c>
      <c r="C1436" s="3">
        <v>2</v>
      </c>
      <c r="D1436" s="6"/>
      <c r="E1436" s="4">
        <v>4</v>
      </c>
      <c r="G1436" s="5" t="s">
        <v>234</v>
      </c>
    </row>
    <row r="1437" spans="1:7" x14ac:dyDescent="0.25">
      <c r="A1437">
        <v>1460</v>
      </c>
      <c r="C1437" s="3">
        <v>2</v>
      </c>
      <c r="D1437" s="6"/>
      <c r="E1437" s="4">
        <v>4</v>
      </c>
      <c r="G1437" s="5" t="s">
        <v>234</v>
      </c>
    </row>
    <row r="1438" spans="1:7" x14ac:dyDescent="0.25">
      <c r="A1438">
        <v>1461</v>
      </c>
      <c r="C1438" s="3">
        <v>2</v>
      </c>
      <c r="D1438" s="6"/>
      <c r="E1438" s="4">
        <v>4</v>
      </c>
      <c r="G1438" s="5" t="s">
        <v>234</v>
      </c>
    </row>
    <row r="1439" spans="1:7" x14ac:dyDescent="0.25">
      <c r="A1439">
        <v>1462</v>
      </c>
      <c r="C1439" s="3">
        <v>2</v>
      </c>
      <c r="D1439" s="6"/>
      <c r="E1439" s="4">
        <v>4</v>
      </c>
      <c r="G1439" s="5" t="s">
        <v>234</v>
      </c>
    </row>
    <row r="1440" spans="1:7" x14ac:dyDescent="0.25">
      <c r="A1440">
        <v>1463</v>
      </c>
      <c r="C1440" s="3">
        <v>2</v>
      </c>
      <c r="D1440" s="6"/>
      <c r="E1440" s="4">
        <v>4</v>
      </c>
      <c r="G1440" s="5" t="s">
        <v>234</v>
      </c>
    </row>
    <row r="1441" spans="1:7" x14ac:dyDescent="0.25">
      <c r="A1441">
        <v>1464</v>
      </c>
      <c r="C1441" s="3">
        <v>2</v>
      </c>
      <c r="D1441" s="6"/>
      <c r="E1441" s="4">
        <v>4</v>
      </c>
      <c r="G1441" s="5" t="s">
        <v>234</v>
      </c>
    </row>
    <row r="1442" spans="1:7" x14ac:dyDescent="0.25">
      <c r="A1442">
        <v>1465</v>
      </c>
      <c r="C1442" s="3">
        <v>2</v>
      </c>
      <c r="D1442" s="6"/>
      <c r="E1442" s="4">
        <v>4</v>
      </c>
      <c r="G1442" s="5" t="s">
        <v>234</v>
      </c>
    </row>
    <row r="1443" spans="1:7" x14ac:dyDescent="0.25">
      <c r="A1443">
        <v>1466</v>
      </c>
      <c r="C1443" s="3">
        <v>2</v>
      </c>
      <c r="D1443" s="6"/>
      <c r="E1443" s="4">
        <v>4</v>
      </c>
      <c r="G1443" s="5" t="s">
        <v>234</v>
      </c>
    </row>
    <row r="1444" spans="1:7" x14ac:dyDescent="0.25">
      <c r="A1444">
        <v>1467</v>
      </c>
      <c r="C1444" s="3">
        <v>2</v>
      </c>
      <c r="D1444" s="6"/>
      <c r="E1444" s="4">
        <v>4</v>
      </c>
      <c r="G1444" s="5" t="s">
        <v>234</v>
      </c>
    </row>
    <row r="1445" spans="1:7" x14ac:dyDescent="0.25">
      <c r="A1445">
        <v>1468</v>
      </c>
      <c r="B1445" s="2">
        <v>1</v>
      </c>
      <c r="C1445" s="3">
        <v>2</v>
      </c>
      <c r="E1445" s="4">
        <v>4</v>
      </c>
    </row>
    <row r="1446" spans="1:7" x14ac:dyDescent="0.25">
      <c r="A1446">
        <v>1469</v>
      </c>
      <c r="B1446" s="2">
        <v>1</v>
      </c>
      <c r="C1446" s="3">
        <v>2</v>
      </c>
      <c r="E1446" s="4">
        <v>4</v>
      </c>
    </row>
    <row r="1447" spans="1:7" x14ac:dyDescent="0.25">
      <c r="A1447">
        <v>1470</v>
      </c>
      <c r="B1447" s="2">
        <v>1</v>
      </c>
      <c r="C1447" s="3">
        <v>2</v>
      </c>
      <c r="E1447" s="4">
        <v>4</v>
      </c>
    </row>
    <row r="1448" spans="1:7" x14ac:dyDescent="0.25">
      <c r="A1448">
        <v>1471</v>
      </c>
      <c r="B1448" s="2">
        <v>1</v>
      </c>
      <c r="C1448" s="3">
        <v>2</v>
      </c>
      <c r="E1448" s="4">
        <v>4</v>
      </c>
    </row>
    <row r="1449" spans="1:7" x14ac:dyDescent="0.25">
      <c r="A1449">
        <v>1472</v>
      </c>
      <c r="B1449" s="2">
        <v>1</v>
      </c>
      <c r="C1449" s="3">
        <v>2</v>
      </c>
      <c r="E1449" s="4">
        <v>4</v>
      </c>
    </row>
    <row r="1450" spans="1:7" x14ac:dyDescent="0.25">
      <c r="A1450">
        <v>1473</v>
      </c>
      <c r="B1450" s="2">
        <v>1</v>
      </c>
      <c r="E1450" s="4">
        <v>4</v>
      </c>
    </row>
    <row r="1451" spans="1:7" x14ac:dyDescent="0.25">
      <c r="A1451">
        <v>1474</v>
      </c>
      <c r="B1451" s="2">
        <v>1</v>
      </c>
      <c r="E1451" s="4">
        <v>4</v>
      </c>
    </row>
    <row r="1452" spans="1:7" x14ac:dyDescent="0.25">
      <c r="A1452">
        <v>1475</v>
      </c>
      <c r="B1452" s="2">
        <v>1</v>
      </c>
      <c r="E1452" s="4">
        <v>4</v>
      </c>
    </row>
    <row r="1453" spans="1:7" x14ac:dyDescent="0.25">
      <c r="A1453">
        <v>1476</v>
      </c>
      <c r="B1453" s="2">
        <v>1</v>
      </c>
      <c r="E1453" s="4">
        <v>4</v>
      </c>
    </row>
    <row r="1454" spans="1:7" x14ac:dyDescent="0.25">
      <c r="A1454">
        <v>1477</v>
      </c>
      <c r="B1454" s="2">
        <v>1</v>
      </c>
      <c r="E1454" s="4">
        <v>4</v>
      </c>
    </row>
    <row r="1455" spans="1:7" x14ac:dyDescent="0.25">
      <c r="A1455">
        <v>1478</v>
      </c>
      <c r="B1455" s="2">
        <v>1</v>
      </c>
      <c r="E1455" s="4">
        <v>4</v>
      </c>
    </row>
    <row r="1456" spans="1:7" x14ac:dyDescent="0.25">
      <c r="A1456">
        <v>1479</v>
      </c>
      <c r="B1456" s="2">
        <v>1</v>
      </c>
      <c r="E1456" s="4">
        <v>4</v>
      </c>
    </row>
    <row r="1457" spans="1:5" x14ac:dyDescent="0.25">
      <c r="A1457">
        <v>1480</v>
      </c>
      <c r="B1457" s="2">
        <v>1</v>
      </c>
      <c r="E1457" s="4">
        <v>4</v>
      </c>
    </row>
    <row r="1458" spans="1:5" x14ac:dyDescent="0.25">
      <c r="A1458">
        <v>1481</v>
      </c>
      <c r="B1458" s="2">
        <v>1</v>
      </c>
      <c r="E1458" s="4">
        <v>4</v>
      </c>
    </row>
    <row r="1459" spans="1:5" x14ac:dyDescent="0.25">
      <c r="A1459">
        <v>1482</v>
      </c>
      <c r="B1459" s="2">
        <v>1</v>
      </c>
      <c r="D1459" s="5">
        <v>3</v>
      </c>
      <c r="E1459" s="4">
        <v>4</v>
      </c>
    </row>
    <row r="1460" spans="1:5" x14ac:dyDescent="0.25">
      <c r="A1460">
        <v>1483</v>
      </c>
      <c r="B1460" s="2">
        <v>1</v>
      </c>
      <c r="D1460" s="5">
        <v>3</v>
      </c>
      <c r="E1460" s="4">
        <v>4</v>
      </c>
    </row>
    <row r="1461" spans="1:5" x14ac:dyDescent="0.25">
      <c r="A1461">
        <v>1484</v>
      </c>
      <c r="B1461" s="2">
        <v>1</v>
      </c>
      <c r="D1461" s="5">
        <v>3</v>
      </c>
      <c r="E1461" s="4">
        <v>4</v>
      </c>
    </row>
    <row r="1462" spans="1:5" x14ac:dyDescent="0.25">
      <c r="A1462">
        <v>1485</v>
      </c>
      <c r="B1462" s="2">
        <v>1</v>
      </c>
      <c r="D1462" s="5">
        <v>3</v>
      </c>
      <c r="E1462" s="4">
        <v>4</v>
      </c>
    </row>
    <row r="1463" spans="1:5" x14ac:dyDescent="0.25">
      <c r="A1463">
        <v>1486</v>
      </c>
      <c r="B1463" s="2">
        <v>1</v>
      </c>
      <c r="C1463" s="3">
        <v>2</v>
      </c>
      <c r="D1463" s="5">
        <v>3</v>
      </c>
      <c r="E1463" s="4">
        <v>4</v>
      </c>
    </row>
    <row r="1464" spans="1:5" x14ac:dyDescent="0.25">
      <c r="A1464">
        <v>1487</v>
      </c>
      <c r="B1464" s="2">
        <v>1</v>
      </c>
      <c r="C1464" s="3">
        <v>2</v>
      </c>
      <c r="D1464" s="5">
        <v>3</v>
      </c>
      <c r="E1464" s="4">
        <v>4</v>
      </c>
    </row>
    <row r="1465" spans="1:5" x14ac:dyDescent="0.25">
      <c r="A1465">
        <v>1488</v>
      </c>
      <c r="B1465" s="2">
        <v>1</v>
      </c>
      <c r="C1465" s="3">
        <v>2</v>
      </c>
      <c r="D1465" s="5">
        <v>3</v>
      </c>
      <c r="E1465" s="4">
        <v>4</v>
      </c>
    </row>
    <row r="1466" spans="1:5" x14ac:dyDescent="0.25">
      <c r="A1466">
        <v>1489</v>
      </c>
      <c r="B1466" s="2">
        <v>1</v>
      </c>
      <c r="C1466" s="3">
        <v>2</v>
      </c>
      <c r="D1466" s="5">
        <v>3</v>
      </c>
      <c r="E1466" s="4">
        <v>4</v>
      </c>
    </row>
    <row r="1467" spans="1:5" x14ac:dyDescent="0.25">
      <c r="A1467">
        <v>1490</v>
      </c>
      <c r="B1467" s="2">
        <v>1</v>
      </c>
      <c r="C1467" s="3">
        <v>2</v>
      </c>
      <c r="D1467" s="5">
        <v>3</v>
      </c>
    </row>
    <row r="1468" spans="1:5" x14ac:dyDescent="0.25">
      <c r="A1468">
        <v>1491</v>
      </c>
      <c r="B1468" s="2">
        <v>1</v>
      </c>
      <c r="C1468" s="3">
        <v>2</v>
      </c>
      <c r="D1468" s="5">
        <v>3</v>
      </c>
    </row>
    <row r="1469" spans="1:5" x14ac:dyDescent="0.25">
      <c r="A1469">
        <v>1492</v>
      </c>
      <c r="C1469" s="3">
        <v>2</v>
      </c>
      <c r="D1469" s="5">
        <v>3</v>
      </c>
    </row>
    <row r="1470" spans="1:5" x14ac:dyDescent="0.25">
      <c r="A1470">
        <v>1493</v>
      </c>
      <c r="C1470" s="3">
        <v>2</v>
      </c>
      <c r="D1470" s="5">
        <v>3</v>
      </c>
    </row>
    <row r="1471" spans="1:5" x14ac:dyDescent="0.25">
      <c r="A1471">
        <v>1494</v>
      </c>
      <c r="C1471" s="3">
        <v>2</v>
      </c>
      <c r="D1471" s="5">
        <v>3</v>
      </c>
    </row>
    <row r="1472" spans="1:5" x14ac:dyDescent="0.25">
      <c r="A1472">
        <v>1495</v>
      </c>
      <c r="C1472" s="3">
        <v>2</v>
      </c>
      <c r="D1472" s="5">
        <v>3</v>
      </c>
    </row>
    <row r="1473" spans="1:8" x14ac:dyDescent="0.25">
      <c r="A1473">
        <v>1496</v>
      </c>
      <c r="C1473" s="3">
        <v>2</v>
      </c>
      <c r="D1473" s="5">
        <v>3</v>
      </c>
    </row>
    <row r="1474" spans="1:8" x14ac:dyDescent="0.25">
      <c r="A1474">
        <v>1497</v>
      </c>
      <c r="C1474" s="3">
        <v>2</v>
      </c>
      <c r="D1474" s="5">
        <v>3</v>
      </c>
    </row>
    <row r="1475" spans="1:8" x14ac:dyDescent="0.25">
      <c r="A1475">
        <v>1498</v>
      </c>
      <c r="C1475" s="3">
        <v>2</v>
      </c>
      <c r="D1475" s="5">
        <v>3</v>
      </c>
    </row>
    <row r="1476" spans="1:8" x14ac:dyDescent="0.25">
      <c r="A1476">
        <v>1499</v>
      </c>
      <c r="C1476" s="3">
        <v>2</v>
      </c>
      <c r="D1476" s="5">
        <v>3</v>
      </c>
    </row>
    <row r="1477" spans="1:8" x14ac:dyDescent="0.25">
      <c r="A1477">
        <v>1500</v>
      </c>
      <c r="C1477" s="3">
        <v>2</v>
      </c>
      <c r="D1477" s="5">
        <v>3</v>
      </c>
    </row>
    <row r="1478" spans="1:8" x14ac:dyDescent="0.25">
      <c r="A1478">
        <v>1501</v>
      </c>
      <c r="C1478" s="3">
        <v>2</v>
      </c>
      <c r="D1478" s="5">
        <v>3</v>
      </c>
    </row>
    <row r="1479" spans="1:8" x14ac:dyDescent="0.25">
      <c r="A1479">
        <v>1502</v>
      </c>
      <c r="C1479" s="3">
        <v>2</v>
      </c>
      <c r="D1479" s="5">
        <v>3</v>
      </c>
    </row>
    <row r="1480" spans="1:8" x14ac:dyDescent="0.25">
      <c r="A1480">
        <v>1503</v>
      </c>
      <c r="C1480" s="3">
        <v>2</v>
      </c>
      <c r="D1480" s="5">
        <v>3</v>
      </c>
    </row>
    <row r="1481" spans="1:8" x14ac:dyDescent="0.25">
      <c r="A1481">
        <v>1504</v>
      </c>
      <c r="C1481" s="3">
        <v>2</v>
      </c>
      <c r="D1481" s="5">
        <v>3</v>
      </c>
      <c r="E1481" s="6"/>
      <c r="H1481" s="4" t="s">
        <v>233</v>
      </c>
    </row>
    <row r="1482" spans="1:8" x14ac:dyDescent="0.25">
      <c r="A1482">
        <v>1505</v>
      </c>
      <c r="C1482" s="3">
        <v>2</v>
      </c>
      <c r="D1482" s="5">
        <v>3</v>
      </c>
      <c r="E1482" s="6"/>
      <c r="H1482" s="4" t="s">
        <v>233</v>
      </c>
    </row>
    <row r="1483" spans="1:8" x14ac:dyDescent="0.25">
      <c r="A1483">
        <v>1506</v>
      </c>
      <c r="B1483" s="2">
        <v>1</v>
      </c>
      <c r="C1483" s="3">
        <v>2</v>
      </c>
      <c r="D1483" s="5">
        <v>3</v>
      </c>
      <c r="E1483" s="6"/>
      <c r="H1483" s="4" t="s">
        <v>233</v>
      </c>
    </row>
    <row r="1484" spans="1:8" x14ac:dyDescent="0.25">
      <c r="A1484">
        <v>1507</v>
      </c>
      <c r="B1484" s="2">
        <v>1</v>
      </c>
      <c r="C1484" s="3">
        <v>2</v>
      </c>
      <c r="D1484" s="5">
        <v>3</v>
      </c>
      <c r="E1484" s="6"/>
      <c r="H1484" s="4" t="s">
        <v>233</v>
      </c>
    </row>
    <row r="1485" spans="1:8" x14ac:dyDescent="0.25">
      <c r="A1485">
        <v>1508</v>
      </c>
      <c r="B1485" s="2">
        <v>1</v>
      </c>
      <c r="C1485" s="3">
        <v>2</v>
      </c>
      <c r="D1485" s="5">
        <v>3</v>
      </c>
      <c r="E1485" s="6"/>
      <c r="H1485" s="4" t="s">
        <v>233</v>
      </c>
    </row>
    <row r="1486" spans="1:8" x14ac:dyDescent="0.25">
      <c r="A1486">
        <v>1509</v>
      </c>
      <c r="B1486" s="2">
        <v>1</v>
      </c>
      <c r="C1486" s="3">
        <v>2</v>
      </c>
      <c r="E1486" s="6"/>
      <c r="H1486" s="4" t="s">
        <v>233</v>
      </c>
    </row>
    <row r="1487" spans="1:8" x14ac:dyDescent="0.25">
      <c r="A1487">
        <v>1510</v>
      </c>
      <c r="B1487" s="2">
        <v>1</v>
      </c>
      <c r="C1487" s="3">
        <v>2</v>
      </c>
      <c r="E1487" s="6"/>
      <c r="H1487" s="4" t="s">
        <v>233</v>
      </c>
    </row>
    <row r="1488" spans="1:8" x14ac:dyDescent="0.25">
      <c r="A1488">
        <v>1511</v>
      </c>
      <c r="B1488" s="2">
        <v>1</v>
      </c>
      <c r="C1488" s="3">
        <v>2</v>
      </c>
      <c r="E1488" s="6"/>
      <c r="H1488" s="4" t="s">
        <v>233</v>
      </c>
    </row>
    <row r="1489" spans="1:8" x14ac:dyDescent="0.25">
      <c r="A1489">
        <v>1512</v>
      </c>
      <c r="B1489" s="2">
        <v>1</v>
      </c>
      <c r="C1489" s="3">
        <v>2</v>
      </c>
      <c r="E1489" s="6"/>
      <c r="H1489" s="4" t="s">
        <v>233</v>
      </c>
    </row>
    <row r="1490" spans="1:8" x14ac:dyDescent="0.25">
      <c r="A1490">
        <v>1513</v>
      </c>
      <c r="B1490" s="2">
        <v>1</v>
      </c>
      <c r="C1490" s="3">
        <v>2</v>
      </c>
      <c r="E1490" s="6"/>
      <c r="H1490" s="4" t="s">
        <v>233</v>
      </c>
    </row>
    <row r="1491" spans="1:8" x14ac:dyDescent="0.25">
      <c r="A1491">
        <v>1514</v>
      </c>
      <c r="B1491" s="2">
        <v>1</v>
      </c>
      <c r="E1491" s="6"/>
      <c r="H1491" s="4" t="s">
        <v>233</v>
      </c>
    </row>
    <row r="1492" spans="1:8" x14ac:dyDescent="0.25">
      <c r="A1492">
        <v>1515</v>
      </c>
      <c r="B1492" s="2">
        <v>1</v>
      </c>
      <c r="E1492" s="6"/>
      <c r="H1492" s="4" t="s">
        <v>233</v>
      </c>
    </row>
    <row r="1493" spans="1:8" x14ac:dyDescent="0.25">
      <c r="A1493">
        <v>1516</v>
      </c>
      <c r="B1493" s="2">
        <v>1</v>
      </c>
      <c r="E1493" s="6"/>
      <c r="H1493" s="4" t="s">
        <v>233</v>
      </c>
    </row>
    <row r="1494" spans="1:8" x14ac:dyDescent="0.25">
      <c r="A1494">
        <v>1517</v>
      </c>
      <c r="B1494" s="2">
        <v>1</v>
      </c>
      <c r="E1494" s="6"/>
      <c r="H1494" s="4" t="s">
        <v>233</v>
      </c>
    </row>
    <row r="1495" spans="1:8" x14ac:dyDescent="0.25">
      <c r="A1495">
        <v>1518</v>
      </c>
      <c r="B1495" s="2">
        <v>1</v>
      </c>
      <c r="E1495" s="6"/>
      <c r="H1495" s="4" t="s">
        <v>233</v>
      </c>
    </row>
    <row r="1496" spans="1:8" x14ac:dyDescent="0.25">
      <c r="A1496">
        <v>1519</v>
      </c>
      <c r="B1496" s="2">
        <v>1</v>
      </c>
      <c r="E1496" s="6"/>
      <c r="H1496" s="4" t="s">
        <v>233</v>
      </c>
    </row>
    <row r="1497" spans="1:8" x14ac:dyDescent="0.25">
      <c r="A1497">
        <v>1520</v>
      </c>
      <c r="B1497" s="2">
        <v>1</v>
      </c>
      <c r="E1497" s="6"/>
      <c r="H1497" s="4" t="s">
        <v>233</v>
      </c>
    </row>
    <row r="1498" spans="1:8" x14ac:dyDescent="0.25">
      <c r="A1498">
        <v>1521</v>
      </c>
      <c r="B1498" s="2">
        <v>1</v>
      </c>
      <c r="E1498" s="6"/>
      <c r="H1498" s="4" t="s">
        <v>233</v>
      </c>
    </row>
    <row r="1499" spans="1:8" x14ac:dyDescent="0.25">
      <c r="A1499">
        <v>1522</v>
      </c>
      <c r="B1499" s="2">
        <v>1</v>
      </c>
      <c r="E1499" s="6"/>
      <c r="H1499" s="4" t="s">
        <v>233</v>
      </c>
    </row>
    <row r="1500" spans="1:8" x14ac:dyDescent="0.25">
      <c r="A1500">
        <v>1523</v>
      </c>
      <c r="B1500" s="2">
        <v>1</v>
      </c>
      <c r="E1500" s="6"/>
      <c r="H1500" s="4" t="s">
        <v>233</v>
      </c>
    </row>
    <row r="1501" spans="1:8" x14ac:dyDescent="0.25">
      <c r="A1501">
        <v>1524</v>
      </c>
      <c r="B1501" s="2">
        <v>1</v>
      </c>
      <c r="C1501" s="3">
        <v>2</v>
      </c>
      <c r="E1501" s="6"/>
      <c r="H1501" s="4" t="s">
        <v>233</v>
      </c>
    </row>
    <row r="1502" spans="1:8" x14ac:dyDescent="0.25">
      <c r="A1502">
        <v>1525</v>
      </c>
      <c r="B1502" s="2">
        <v>1</v>
      </c>
      <c r="C1502" s="3">
        <v>2</v>
      </c>
      <c r="E1502" s="6"/>
      <c r="H1502" s="4" t="s">
        <v>233</v>
      </c>
    </row>
    <row r="1503" spans="1:8" x14ac:dyDescent="0.25">
      <c r="A1503">
        <v>1526</v>
      </c>
      <c r="B1503" s="2">
        <v>1</v>
      </c>
      <c r="C1503" s="3">
        <v>2</v>
      </c>
      <c r="E1503" s="6"/>
      <c r="H1503" s="4" t="s">
        <v>233</v>
      </c>
    </row>
    <row r="1504" spans="1:8" x14ac:dyDescent="0.25">
      <c r="A1504">
        <v>1527</v>
      </c>
      <c r="B1504" s="2">
        <v>1</v>
      </c>
      <c r="C1504" s="3">
        <v>2</v>
      </c>
      <c r="E1504" s="6"/>
      <c r="H1504" s="4" t="s">
        <v>233</v>
      </c>
    </row>
    <row r="1505" spans="1:8" x14ac:dyDescent="0.25">
      <c r="A1505">
        <v>1528</v>
      </c>
      <c r="B1505" s="2">
        <v>1</v>
      </c>
      <c r="C1505" s="3">
        <v>2</v>
      </c>
      <c r="E1505" s="6"/>
      <c r="H1505" s="4" t="s">
        <v>233</v>
      </c>
    </row>
    <row r="1506" spans="1:8" x14ac:dyDescent="0.25">
      <c r="A1506">
        <v>1529</v>
      </c>
      <c r="B1506" s="2">
        <v>1</v>
      </c>
      <c r="C1506" s="3">
        <v>2</v>
      </c>
      <c r="D1506" s="6"/>
      <c r="E1506" s="6"/>
      <c r="G1506" s="5" t="s">
        <v>234</v>
      </c>
      <c r="H1506" s="4" t="s">
        <v>233</v>
      </c>
    </row>
    <row r="1507" spans="1:8" x14ac:dyDescent="0.25">
      <c r="A1507">
        <v>1530</v>
      </c>
      <c r="B1507" s="2">
        <v>1</v>
      </c>
      <c r="C1507" s="3">
        <v>2</v>
      </c>
      <c r="D1507" s="6"/>
      <c r="E1507" s="6"/>
      <c r="G1507" s="5" t="s">
        <v>234</v>
      </c>
      <c r="H1507" s="4" t="s">
        <v>233</v>
      </c>
    </row>
    <row r="1508" spans="1:8" x14ac:dyDescent="0.25">
      <c r="A1508">
        <v>1531</v>
      </c>
      <c r="B1508" s="2">
        <v>1</v>
      </c>
      <c r="C1508" s="3">
        <v>2</v>
      </c>
      <c r="D1508" s="6"/>
      <c r="E1508" s="6"/>
      <c r="G1508" s="5" t="s">
        <v>234</v>
      </c>
      <c r="H1508" s="4" t="s">
        <v>233</v>
      </c>
    </row>
    <row r="1509" spans="1:8" x14ac:dyDescent="0.25">
      <c r="A1509">
        <v>1532</v>
      </c>
      <c r="B1509" s="2">
        <v>1</v>
      </c>
      <c r="C1509" s="3">
        <v>2</v>
      </c>
      <c r="D1509" s="6"/>
      <c r="E1509" s="6"/>
      <c r="G1509" s="5" t="s">
        <v>234</v>
      </c>
      <c r="H1509" s="4" t="s">
        <v>233</v>
      </c>
    </row>
    <row r="1510" spans="1:8" x14ac:dyDescent="0.25">
      <c r="A1510">
        <v>1533</v>
      </c>
      <c r="B1510" s="2">
        <v>1</v>
      </c>
      <c r="C1510" s="3">
        <v>2</v>
      </c>
      <c r="D1510" s="6"/>
      <c r="E1510" s="6"/>
      <c r="G1510" s="5" t="s">
        <v>234</v>
      </c>
      <c r="H1510" s="4" t="s">
        <v>233</v>
      </c>
    </row>
    <row r="1511" spans="1:8" x14ac:dyDescent="0.25">
      <c r="A1511">
        <v>1534</v>
      </c>
      <c r="B1511" s="2">
        <v>1</v>
      </c>
      <c r="C1511" s="3">
        <v>2</v>
      </c>
      <c r="D1511" s="6"/>
      <c r="E1511" s="6"/>
      <c r="G1511" s="5" t="s">
        <v>234</v>
      </c>
      <c r="H1511" s="4" t="s">
        <v>233</v>
      </c>
    </row>
    <row r="1512" spans="1:8" x14ac:dyDescent="0.25">
      <c r="A1512">
        <v>1535</v>
      </c>
      <c r="B1512" s="2">
        <v>1</v>
      </c>
      <c r="C1512" s="3">
        <v>2</v>
      </c>
      <c r="D1512" s="6"/>
      <c r="E1512" s="6"/>
      <c r="G1512" s="5" t="s">
        <v>234</v>
      </c>
      <c r="H1512" s="4" t="s">
        <v>233</v>
      </c>
    </row>
    <row r="1513" spans="1:8" x14ac:dyDescent="0.25">
      <c r="A1513">
        <v>1536</v>
      </c>
      <c r="B1513" s="2">
        <v>1</v>
      </c>
      <c r="C1513" s="3">
        <v>2</v>
      </c>
      <c r="D1513" s="6"/>
      <c r="E1513" s="6"/>
      <c r="G1513" s="5" t="s">
        <v>234</v>
      </c>
      <c r="H1513" s="4" t="s">
        <v>233</v>
      </c>
    </row>
    <row r="1514" spans="1:8" x14ac:dyDescent="0.25">
      <c r="A1514">
        <v>1537</v>
      </c>
      <c r="B1514" s="2">
        <v>1</v>
      </c>
      <c r="C1514" s="3">
        <v>2</v>
      </c>
      <c r="D1514" s="6"/>
      <c r="E1514" s="6"/>
      <c r="G1514" s="5" t="s">
        <v>234</v>
      </c>
      <c r="H1514" s="4" t="s">
        <v>233</v>
      </c>
    </row>
    <row r="1515" spans="1:8" x14ac:dyDescent="0.25">
      <c r="A1515">
        <v>1538</v>
      </c>
      <c r="B1515" s="2">
        <v>1</v>
      </c>
      <c r="C1515" s="3">
        <v>2</v>
      </c>
      <c r="D1515" s="6"/>
      <c r="E1515" s="6"/>
      <c r="G1515" s="5" t="s">
        <v>234</v>
      </c>
      <c r="H1515" s="4" t="s">
        <v>233</v>
      </c>
    </row>
    <row r="1516" spans="1:8" x14ac:dyDescent="0.25">
      <c r="A1516">
        <v>1539</v>
      </c>
      <c r="B1516" s="2">
        <v>1</v>
      </c>
      <c r="C1516" s="3">
        <v>2</v>
      </c>
      <c r="D1516" s="6"/>
      <c r="G1516" s="5" t="s">
        <v>234</v>
      </c>
    </row>
    <row r="1517" spans="1:8" x14ac:dyDescent="0.25">
      <c r="A1517">
        <v>1540</v>
      </c>
      <c r="B1517" s="2">
        <v>1</v>
      </c>
      <c r="C1517" s="3">
        <v>2</v>
      </c>
      <c r="D1517" s="6"/>
      <c r="G1517" s="5" t="s">
        <v>234</v>
      </c>
    </row>
    <row r="1518" spans="1:8" x14ac:dyDescent="0.25">
      <c r="A1518">
        <v>1541</v>
      </c>
      <c r="C1518" s="3">
        <v>2</v>
      </c>
      <c r="D1518" s="6"/>
      <c r="G1518" s="5" t="s">
        <v>234</v>
      </c>
    </row>
    <row r="1519" spans="1:8" x14ac:dyDescent="0.25">
      <c r="A1519">
        <v>1542</v>
      </c>
      <c r="C1519" s="3">
        <v>2</v>
      </c>
      <c r="D1519" s="6"/>
      <c r="G1519" s="5" t="s">
        <v>234</v>
      </c>
    </row>
    <row r="1520" spans="1:8" x14ac:dyDescent="0.25">
      <c r="A1520">
        <v>1543</v>
      </c>
      <c r="C1520" s="3">
        <v>2</v>
      </c>
      <c r="D1520" s="6"/>
      <c r="G1520" s="5" t="s">
        <v>234</v>
      </c>
    </row>
    <row r="1521" spans="1:8" x14ac:dyDescent="0.25">
      <c r="A1521">
        <v>1544</v>
      </c>
      <c r="C1521" s="3">
        <v>2</v>
      </c>
      <c r="D1521" s="6"/>
      <c r="G1521" s="5" t="s">
        <v>234</v>
      </c>
    </row>
    <row r="1522" spans="1:8" x14ac:dyDescent="0.25">
      <c r="A1522">
        <v>1545</v>
      </c>
      <c r="C1522" s="3">
        <v>2</v>
      </c>
      <c r="D1522" s="6"/>
      <c r="G1522" s="5" t="s">
        <v>234</v>
      </c>
    </row>
    <row r="1523" spans="1:8" x14ac:dyDescent="0.25">
      <c r="A1523">
        <v>1546</v>
      </c>
      <c r="C1523" s="3">
        <v>2</v>
      </c>
      <c r="D1523" s="6"/>
      <c r="G1523" s="5" t="s">
        <v>234</v>
      </c>
    </row>
    <row r="1524" spans="1:8" x14ac:dyDescent="0.25">
      <c r="A1524">
        <v>1547</v>
      </c>
      <c r="C1524" s="3">
        <v>2</v>
      </c>
      <c r="D1524" s="6"/>
      <c r="G1524" s="5" t="s">
        <v>234</v>
      </c>
    </row>
    <row r="1525" spans="1:8" x14ac:dyDescent="0.25">
      <c r="A1525">
        <v>1548</v>
      </c>
      <c r="B1525" s="2">
        <v>1</v>
      </c>
      <c r="C1525" s="3">
        <v>2</v>
      </c>
      <c r="D1525" s="6"/>
      <c r="G1525" s="5" t="s">
        <v>234</v>
      </c>
    </row>
    <row r="1526" spans="1:8" x14ac:dyDescent="0.25">
      <c r="A1526">
        <v>1549</v>
      </c>
      <c r="B1526" s="2">
        <v>1</v>
      </c>
      <c r="C1526" s="3">
        <v>2</v>
      </c>
      <c r="D1526" s="6"/>
      <c r="G1526" s="5" t="s">
        <v>234</v>
      </c>
    </row>
    <row r="1527" spans="1:8" x14ac:dyDescent="0.25">
      <c r="A1527">
        <v>1550</v>
      </c>
      <c r="B1527" s="2">
        <v>1</v>
      </c>
      <c r="C1527" s="3">
        <v>2</v>
      </c>
      <c r="D1527" s="6"/>
      <c r="G1527" s="5" t="s">
        <v>234</v>
      </c>
    </row>
    <row r="1528" spans="1:8" x14ac:dyDescent="0.25">
      <c r="A1528">
        <v>1551</v>
      </c>
      <c r="B1528" s="2">
        <v>1</v>
      </c>
      <c r="C1528" s="3">
        <v>2</v>
      </c>
      <c r="D1528" s="6"/>
      <c r="G1528" s="5" t="s">
        <v>234</v>
      </c>
    </row>
    <row r="1529" spans="1:8" x14ac:dyDescent="0.25">
      <c r="A1529">
        <v>1552</v>
      </c>
      <c r="B1529" s="2">
        <v>1</v>
      </c>
      <c r="C1529" s="3">
        <v>2</v>
      </c>
      <c r="D1529" s="6"/>
      <c r="G1529" s="5" t="s">
        <v>234</v>
      </c>
    </row>
    <row r="1530" spans="1:8" x14ac:dyDescent="0.25">
      <c r="A1530">
        <v>1553</v>
      </c>
      <c r="B1530" s="2">
        <v>1</v>
      </c>
      <c r="C1530" s="3">
        <v>2</v>
      </c>
      <c r="D1530" s="6"/>
      <c r="G1530" s="5" t="s">
        <v>234</v>
      </c>
    </row>
    <row r="1531" spans="1:8" x14ac:dyDescent="0.25">
      <c r="A1531">
        <v>1554</v>
      </c>
      <c r="B1531" s="2">
        <v>1</v>
      </c>
      <c r="C1531" s="3">
        <v>2</v>
      </c>
      <c r="D1531" s="6"/>
      <c r="E1531" s="6"/>
      <c r="G1531" s="5" t="s">
        <v>234</v>
      </c>
      <c r="H1531" s="4" t="s">
        <v>233</v>
      </c>
    </row>
    <row r="1532" spans="1:8" x14ac:dyDescent="0.25">
      <c r="A1532">
        <v>1555</v>
      </c>
      <c r="B1532" s="2">
        <v>1</v>
      </c>
      <c r="C1532" s="3">
        <v>2</v>
      </c>
      <c r="D1532" s="6"/>
      <c r="E1532" s="6"/>
      <c r="G1532" s="5" t="s">
        <v>234</v>
      </c>
      <c r="H1532" s="4" t="s">
        <v>233</v>
      </c>
    </row>
    <row r="1533" spans="1:8" x14ac:dyDescent="0.25">
      <c r="A1533">
        <v>1556</v>
      </c>
      <c r="B1533" s="2">
        <v>1</v>
      </c>
      <c r="C1533" s="3">
        <v>2</v>
      </c>
      <c r="D1533" s="6"/>
      <c r="E1533" s="6"/>
      <c r="G1533" s="5" t="s">
        <v>234</v>
      </c>
      <c r="H1533" s="4" t="s">
        <v>233</v>
      </c>
    </row>
    <row r="1534" spans="1:8" x14ac:dyDescent="0.25">
      <c r="A1534">
        <v>1557</v>
      </c>
      <c r="B1534" s="2">
        <v>1</v>
      </c>
      <c r="C1534" s="3">
        <v>2</v>
      </c>
      <c r="D1534" s="6"/>
      <c r="E1534" s="6"/>
      <c r="G1534" s="5" t="s">
        <v>234</v>
      </c>
      <c r="H1534" s="4" t="s">
        <v>233</v>
      </c>
    </row>
    <row r="1535" spans="1:8" x14ac:dyDescent="0.25">
      <c r="A1535">
        <v>1558</v>
      </c>
      <c r="B1535" s="2">
        <v>1</v>
      </c>
      <c r="C1535" s="3">
        <v>2</v>
      </c>
      <c r="D1535" s="6"/>
      <c r="E1535" s="6"/>
      <c r="G1535" s="5" t="s">
        <v>234</v>
      </c>
      <c r="H1535" s="4" t="s">
        <v>233</v>
      </c>
    </row>
    <row r="1536" spans="1:8" x14ac:dyDescent="0.25">
      <c r="A1536">
        <v>1559</v>
      </c>
      <c r="B1536" s="2">
        <v>1</v>
      </c>
      <c r="D1536" s="6"/>
      <c r="E1536" s="6"/>
      <c r="G1536" s="5" t="s">
        <v>234</v>
      </c>
      <c r="H1536" s="4" t="s">
        <v>233</v>
      </c>
    </row>
    <row r="1537" spans="1:8" x14ac:dyDescent="0.25">
      <c r="A1537">
        <v>1560</v>
      </c>
      <c r="B1537" s="2">
        <v>1</v>
      </c>
      <c r="D1537" s="6"/>
      <c r="E1537" s="6"/>
      <c r="G1537" s="5" t="s">
        <v>234</v>
      </c>
      <c r="H1537" s="4" t="s">
        <v>233</v>
      </c>
    </row>
    <row r="1538" spans="1:8" x14ac:dyDescent="0.25">
      <c r="A1538">
        <v>1561</v>
      </c>
      <c r="B1538" s="2">
        <v>1</v>
      </c>
      <c r="D1538" s="6"/>
      <c r="E1538" s="6"/>
      <c r="G1538" s="5" t="s">
        <v>234</v>
      </c>
      <c r="H1538" s="4" t="s">
        <v>233</v>
      </c>
    </row>
    <row r="1539" spans="1:8" x14ac:dyDescent="0.25">
      <c r="A1539">
        <v>1562</v>
      </c>
      <c r="B1539" s="2">
        <v>1</v>
      </c>
      <c r="D1539" s="6"/>
      <c r="E1539" s="6"/>
      <c r="G1539" s="5" t="s">
        <v>234</v>
      </c>
      <c r="H1539" s="4" t="s">
        <v>233</v>
      </c>
    </row>
    <row r="1540" spans="1:8" x14ac:dyDescent="0.25">
      <c r="A1540">
        <v>1563</v>
      </c>
      <c r="B1540" s="2">
        <v>1</v>
      </c>
      <c r="D1540" s="6"/>
      <c r="E1540" s="6"/>
      <c r="G1540" s="5" t="s">
        <v>234</v>
      </c>
      <c r="H1540" s="4" t="s">
        <v>233</v>
      </c>
    </row>
    <row r="1541" spans="1:8" x14ac:dyDescent="0.25">
      <c r="A1541">
        <v>1564</v>
      </c>
      <c r="B1541" s="2">
        <v>1</v>
      </c>
      <c r="D1541" s="6"/>
      <c r="E1541" s="6"/>
      <c r="G1541" s="5" t="s">
        <v>234</v>
      </c>
      <c r="H1541" s="4" t="s">
        <v>233</v>
      </c>
    </row>
    <row r="1542" spans="1:8" x14ac:dyDescent="0.25">
      <c r="A1542">
        <v>1565</v>
      </c>
      <c r="B1542" s="2">
        <v>1</v>
      </c>
      <c r="D1542" s="6"/>
      <c r="E1542" s="6"/>
      <c r="G1542" s="5" t="s">
        <v>234</v>
      </c>
      <c r="H1542" s="4" t="s">
        <v>233</v>
      </c>
    </row>
    <row r="1543" spans="1:8" x14ac:dyDescent="0.25">
      <c r="A1543">
        <v>1566</v>
      </c>
      <c r="B1543" s="2">
        <v>1</v>
      </c>
      <c r="C1543" s="3">
        <v>2</v>
      </c>
      <c r="E1543" s="6"/>
      <c r="H1543" s="4" t="s">
        <v>233</v>
      </c>
    </row>
    <row r="1544" spans="1:8" x14ac:dyDescent="0.25">
      <c r="A1544">
        <v>1567</v>
      </c>
      <c r="B1544" s="2">
        <v>1</v>
      </c>
      <c r="C1544" s="3">
        <v>2</v>
      </c>
      <c r="E1544" s="6"/>
      <c r="H1544" s="4" t="s">
        <v>233</v>
      </c>
    </row>
    <row r="1545" spans="1:8" x14ac:dyDescent="0.25">
      <c r="A1545">
        <v>1568</v>
      </c>
      <c r="B1545" s="2">
        <v>1</v>
      </c>
      <c r="C1545" s="3">
        <v>2</v>
      </c>
      <c r="E1545" s="6"/>
      <c r="H1545" s="4" t="s">
        <v>233</v>
      </c>
    </row>
    <row r="1546" spans="1:8" x14ac:dyDescent="0.25">
      <c r="A1546">
        <v>1569</v>
      </c>
      <c r="B1546" s="2">
        <v>1</v>
      </c>
      <c r="C1546" s="3">
        <v>2</v>
      </c>
      <c r="E1546" s="6"/>
      <c r="H1546" s="4" t="s">
        <v>233</v>
      </c>
    </row>
    <row r="1547" spans="1:8" x14ac:dyDescent="0.25">
      <c r="A1547">
        <v>1570</v>
      </c>
      <c r="B1547" s="2">
        <v>1</v>
      </c>
      <c r="C1547" s="3">
        <v>2</v>
      </c>
      <c r="E1547" s="6"/>
      <c r="H1547" s="4" t="s">
        <v>233</v>
      </c>
    </row>
    <row r="1548" spans="1:8" x14ac:dyDescent="0.25">
      <c r="A1548">
        <v>1571</v>
      </c>
      <c r="B1548" s="2">
        <v>1</v>
      </c>
      <c r="C1548" s="3">
        <v>2</v>
      </c>
      <c r="E1548" s="6"/>
      <c r="H1548" s="4" t="s">
        <v>233</v>
      </c>
    </row>
    <row r="1549" spans="1:8" x14ac:dyDescent="0.25">
      <c r="A1549">
        <v>1572</v>
      </c>
      <c r="B1549" s="2">
        <v>1</v>
      </c>
      <c r="C1549" s="3">
        <v>2</v>
      </c>
      <c r="E1549" s="6"/>
      <c r="H1549" s="4" t="s">
        <v>233</v>
      </c>
    </row>
    <row r="1550" spans="1:8" x14ac:dyDescent="0.25">
      <c r="A1550">
        <v>1573</v>
      </c>
      <c r="B1550" s="2">
        <v>1</v>
      </c>
      <c r="C1550" s="3">
        <v>2</v>
      </c>
      <c r="E1550" s="6"/>
      <c r="H1550" s="4" t="s">
        <v>233</v>
      </c>
    </row>
    <row r="1551" spans="1:8" x14ac:dyDescent="0.25">
      <c r="A1551">
        <v>1574</v>
      </c>
      <c r="B1551" s="2">
        <v>1</v>
      </c>
      <c r="C1551" s="3">
        <v>2</v>
      </c>
      <c r="E1551" s="6"/>
      <c r="H1551" s="4" t="s">
        <v>233</v>
      </c>
    </row>
    <row r="1552" spans="1:8" x14ac:dyDescent="0.25">
      <c r="A1552">
        <v>1575</v>
      </c>
      <c r="B1552" s="2">
        <v>1</v>
      </c>
      <c r="C1552" s="3">
        <v>2</v>
      </c>
      <c r="E1552" s="6"/>
      <c r="H1552" s="4" t="s">
        <v>233</v>
      </c>
    </row>
    <row r="1553" spans="1:8" x14ac:dyDescent="0.25">
      <c r="A1553">
        <v>1576</v>
      </c>
      <c r="B1553" s="2">
        <v>1</v>
      </c>
      <c r="C1553" s="3">
        <v>2</v>
      </c>
      <c r="E1553" s="6"/>
      <c r="H1553" s="4" t="s">
        <v>233</v>
      </c>
    </row>
    <row r="1554" spans="1:8" x14ac:dyDescent="0.25">
      <c r="A1554">
        <v>1577</v>
      </c>
      <c r="B1554" s="2">
        <v>1</v>
      </c>
      <c r="C1554" s="3">
        <v>2</v>
      </c>
      <c r="E1554" s="6"/>
      <c r="H1554" s="4" t="s">
        <v>233</v>
      </c>
    </row>
    <row r="1555" spans="1:8" x14ac:dyDescent="0.25">
      <c r="A1555">
        <v>1578</v>
      </c>
      <c r="B1555" s="2">
        <v>1</v>
      </c>
      <c r="C1555" s="3">
        <v>2</v>
      </c>
      <c r="E1555" s="6"/>
      <c r="H1555" s="4" t="s">
        <v>233</v>
      </c>
    </row>
    <row r="1556" spans="1:8" x14ac:dyDescent="0.25">
      <c r="A1556">
        <v>1579</v>
      </c>
      <c r="B1556" s="2">
        <v>1</v>
      </c>
      <c r="C1556" s="3">
        <v>2</v>
      </c>
      <c r="E1556" s="6"/>
      <c r="H1556" s="4" t="s">
        <v>233</v>
      </c>
    </row>
    <row r="1557" spans="1:8" x14ac:dyDescent="0.25">
      <c r="A1557">
        <v>1580</v>
      </c>
      <c r="C1557" s="3">
        <v>2</v>
      </c>
      <c r="D1557" s="6"/>
      <c r="E1557" s="6"/>
      <c r="G1557" s="5" t="s">
        <v>234</v>
      </c>
      <c r="H1557" s="4" t="s">
        <v>233</v>
      </c>
    </row>
    <row r="1558" spans="1:8" x14ac:dyDescent="0.25">
      <c r="A1558">
        <v>1581</v>
      </c>
      <c r="C1558" s="3">
        <v>2</v>
      </c>
      <c r="D1558" s="6"/>
      <c r="E1558" s="6"/>
      <c r="G1558" s="5" t="s">
        <v>234</v>
      </c>
      <c r="H1558" s="4" t="s">
        <v>233</v>
      </c>
    </row>
    <row r="1559" spans="1:8" x14ac:dyDescent="0.25">
      <c r="A1559">
        <v>1582</v>
      </c>
      <c r="C1559" s="3">
        <v>2</v>
      </c>
      <c r="D1559" s="6"/>
      <c r="E1559" s="6"/>
      <c r="G1559" s="5" t="s">
        <v>234</v>
      </c>
      <c r="H1559" s="4" t="s">
        <v>233</v>
      </c>
    </row>
    <row r="1560" spans="1:8" x14ac:dyDescent="0.25">
      <c r="A1560">
        <v>1583</v>
      </c>
      <c r="C1560" s="3">
        <v>2</v>
      </c>
      <c r="D1560" s="6"/>
      <c r="E1560" s="6"/>
      <c r="G1560" s="5" t="s">
        <v>234</v>
      </c>
      <c r="H1560" s="4" t="s">
        <v>233</v>
      </c>
    </row>
    <row r="1561" spans="1:8" x14ac:dyDescent="0.25">
      <c r="A1561">
        <v>1584</v>
      </c>
      <c r="C1561" s="3">
        <v>2</v>
      </c>
      <c r="D1561" s="6"/>
      <c r="E1561" s="6"/>
      <c r="G1561" s="5" t="s">
        <v>234</v>
      </c>
      <c r="H1561" s="4" t="s">
        <v>233</v>
      </c>
    </row>
    <row r="1562" spans="1:8" x14ac:dyDescent="0.25">
      <c r="A1562">
        <v>1585</v>
      </c>
      <c r="C1562" s="3">
        <v>2</v>
      </c>
      <c r="D1562" s="6"/>
      <c r="E1562" s="6"/>
      <c r="G1562" s="5" t="s">
        <v>234</v>
      </c>
      <c r="H1562" s="4" t="s">
        <v>233</v>
      </c>
    </row>
    <row r="1563" spans="1:8" x14ac:dyDescent="0.25">
      <c r="A1563">
        <v>1586</v>
      </c>
      <c r="C1563" s="3">
        <v>2</v>
      </c>
      <c r="D1563" s="6"/>
      <c r="E1563" s="6"/>
      <c r="G1563" s="5" t="s">
        <v>234</v>
      </c>
      <c r="H1563" s="4" t="s">
        <v>233</v>
      </c>
    </row>
    <row r="1564" spans="1:8" x14ac:dyDescent="0.25">
      <c r="A1564">
        <v>1587</v>
      </c>
      <c r="C1564" s="3">
        <v>2</v>
      </c>
      <c r="D1564" s="6"/>
      <c r="E1564" s="6"/>
      <c r="G1564" s="5" t="s">
        <v>234</v>
      </c>
      <c r="H1564" s="4" t="s">
        <v>233</v>
      </c>
    </row>
    <row r="1565" spans="1:8" x14ac:dyDescent="0.25">
      <c r="A1565">
        <v>1588</v>
      </c>
      <c r="B1565" s="2">
        <v>1</v>
      </c>
      <c r="C1565" s="3">
        <v>2</v>
      </c>
      <c r="D1565" s="6"/>
      <c r="E1565" s="6"/>
      <c r="G1565" s="5" t="s">
        <v>234</v>
      </c>
      <c r="H1565" s="4" t="s">
        <v>233</v>
      </c>
    </row>
    <row r="1566" spans="1:8" x14ac:dyDescent="0.25">
      <c r="A1566">
        <v>1589</v>
      </c>
      <c r="B1566" s="2">
        <v>1</v>
      </c>
      <c r="C1566" s="3">
        <v>2</v>
      </c>
      <c r="D1566" s="6"/>
      <c r="E1566" s="6"/>
      <c r="G1566" s="5" t="s">
        <v>234</v>
      </c>
      <c r="H1566" s="4" t="s">
        <v>233</v>
      </c>
    </row>
    <row r="1567" spans="1:8" x14ac:dyDescent="0.25">
      <c r="A1567">
        <v>1590</v>
      </c>
      <c r="B1567" s="2">
        <v>1</v>
      </c>
      <c r="C1567" s="3">
        <v>2</v>
      </c>
      <c r="D1567" s="6"/>
      <c r="G1567" s="5" t="s">
        <v>234</v>
      </c>
    </row>
    <row r="1568" spans="1:8" x14ac:dyDescent="0.25">
      <c r="A1568">
        <v>1591</v>
      </c>
      <c r="B1568" s="2">
        <v>1</v>
      </c>
      <c r="C1568" s="3">
        <v>2</v>
      </c>
      <c r="D1568" s="6"/>
      <c r="G1568" s="5" t="s">
        <v>234</v>
      </c>
    </row>
    <row r="1569" spans="1:7" x14ac:dyDescent="0.25">
      <c r="A1569">
        <v>1592</v>
      </c>
      <c r="B1569" s="2">
        <v>1</v>
      </c>
      <c r="C1569" s="3">
        <v>2</v>
      </c>
      <c r="D1569" s="6"/>
      <c r="G1569" s="5" t="s">
        <v>234</v>
      </c>
    </row>
    <row r="1570" spans="1:7" x14ac:dyDescent="0.25">
      <c r="A1570">
        <v>1593</v>
      </c>
      <c r="B1570" s="2">
        <v>1</v>
      </c>
      <c r="C1570" s="3">
        <v>2</v>
      </c>
      <c r="D1570" s="6"/>
      <c r="G1570" s="5" t="s">
        <v>234</v>
      </c>
    </row>
    <row r="1571" spans="1:7" x14ac:dyDescent="0.25">
      <c r="A1571">
        <v>1594</v>
      </c>
      <c r="B1571" s="2">
        <v>1</v>
      </c>
      <c r="C1571" s="3">
        <v>2</v>
      </c>
      <c r="D1571" s="6"/>
      <c r="G1571" s="5" t="s">
        <v>234</v>
      </c>
    </row>
    <row r="1572" spans="1:7" x14ac:dyDescent="0.25">
      <c r="A1572">
        <v>1595</v>
      </c>
      <c r="B1572" s="2">
        <v>1</v>
      </c>
      <c r="C1572" s="3">
        <v>2</v>
      </c>
      <c r="D1572" s="6"/>
      <c r="G1572" s="5" t="s">
        <v>234</v>
      </c>
    </row>
    <row r="1573" spans="1:7" x14ac:dyDescent="0.25">
      <c r="A1573">
        <v>1596</v>
      </c>
      <c r="B1573" s="2">
        <v>1</v>
      </c>
      <c r="C1573" s="3">
        <v>2</v>
      </c>
      <c r="D1573" s="6"/>
      <c r="G1573" s="5" t="s">
        <v>234</v>
      </c>
    </row>
    <row r="1574" spans="1:7" x14ac:dyDescent="0.25">
      <c r="A1574">
        <v>1597</v>
      </c>
      <c r="B1574" s="2">
        <v>1</v>
      </c>
      <c r="C1574" s="3">
        <v>2</v>
      </c>
      <c r="D1574" s="6"/>
      <c r="G1574" s="5" t="s">
        <v>234</v>
      </c>
    </row>
    <row r="1575" spans="1:7" x14ac:dyDescent="0.25">
      <c r="A1575">
        <v>1598</v>
      </c>
      <c r="B1575" s="2">
        <v>1</v>
      </c>
      <c r="C1575" s="3">
        <v>2</v>
      </c>
      <c r="D1575" s="6"/>
      <c r="G1575" s="5" t="s">
        <v>234</v>
      </c>
    </row>
    <row r="1576" spans="1:7" x14ac:dyDescent="0.25">
      <c r="A1576">
        <v>1599</v>
      </c>
      <c r="B1576" s="2">
        <v>1</v>
      </c>
      <c r="C1576" s="3">
        <v>2</v>
      </c>
      <c r="D1576" s="6"/>
      <c r="G1576" s="5" t="s">
        <v>234</v>
      </c>
    </row>
    <row r="1577" spans="1:7" x14ac:dyDescent="0.25">
      <c r="A1577">
        <v>1600</v>
      </c>
      <c r="B1577" s="2">
        <v>1</v>
      </c>
      <c r="C1577" s="3">
        <v>2</v>
      </c>
      <c r="D1577" s="6"/>
      <c r="G1577" s="5" t="s">
        <v>234</v>
      </c>
    </row>
    <row r="1578" spans="1:7" x14ac:dyDescent="0.25">
      <c r="A1578">
        <v>1601</v>
      </c>
      <c r="B1578" s="2">
        <v>1</v>
      </c>
      <c r="C1578" s="3">
        <v>2</v>
      </c>
      <c r="D1578" s="6"/>
      <c r="E1578" s="4">
        <v>4</v>
      </c>
      <c r="G1578" s="5" t="s">
        <v>234</v>
      </c>
    </row>
    <row r="1579" spans="1:7" x14ac:dyDescent="0.25">
      <c r="A1579">
        <v>1602</v>
      </c>
      <c r="B1579" s="2">
        <v>1</v>
      </c>
      <c r="D1579" s="6"/>
      <c r="E1579" s="4">
        <v>4</v>
      </c>
      <c r="G1579" s="5" t="s">
        <v>234</v>
      </c>
    </row>
    <row r="1580" spans="1:7" x14ac:dyDescent="0.25">
      <c r="A1580">
        <v>1603</v>
      </c>
      <c r="B1580" s="2">
        <v>1</v>
      </c>
      <c r="D1580" s="6"/>
      <c r="E1580" s="4">
        <v>4</v>
      </c>
      <c r="F1580" t="s">
        <v>22</v>
      </c>
      <c r="G1580" s="5" t="s">
        <v>234</v>
      </c>
    </row>
    <row r="1581" spans="1:7" x14ac:dyDescent="0.25">
      <c r="A1581">
        <v>1604</v>
      </c>
    </row>
    <row r="1582" spans="1:7" x14ac:dyDescent="0.25">
      <c r="A1582">
        <v>1605</v>
      </c>
      <c r="F1582" t="s">
        <v>22</v>
      </c>
    </row>
    <row r="1583" spans="1:7" x14ac:dyDescent="0.25">
      <c r="A1583">
        <v>1606</v>
      </c>
      <c r="B1583" s="2">
        <v>1</v>
      </c>
    </row>
    <row r="1584" spans="1:7" x14ac:dyDescent="0.25">
      <c r="A1584">
        <v>1607</v>
      </c>
      <c r="B1584" s="2">
        <v>1</v>
      </c>
    </row>
    <row r="1585" spans="1:3" x14ac:dyDescent="0.25">
      <c r="A1585">
        <v>1608</v>
      </c>
      <c r="B1585" s="2">
        <v>1</v>
      </c>
    </row>
    <row r="1586" spans="1:3" x14ac:dyDescent="0.25">
      <c r="A1586">
        <v>1609</v>
      </c>
      <c r="B1586" s="2">
        <v>1</v>
      </c>
    </row>
    <row r="1587" spans="1:3" x14ac:dyDescent="0.25">
      <c r="A1587">
        <v>1610</v>
      </c>
      <c r="B1587" s="2">
        <v>1</v>
      </c>
    </row>
    <row r="1588" spans="1:3" x14ac:dyDescent="0.25">
      <c r="A1588">
        <v>1611</v>
      </c>
      <c r="B1588" s="2">
        <v>1</v>
      </c>
    </row>
    <row r="1589" spans="1:3" x14ac:dyDescent="0.25">
      <c r="A1589">
        <v>1612</v>
      </c>
      <c r="B1589" s="2">
        <v>1</v>
      </c>
    </row>
    <row r="1590" spans="1:3" x14ac:dyDescent="0.25">
      <c r="A1590">
        <v>1613</v>
      </c>
      <c r="B1590" s="2">
        <v>1</v>
      </c>
    </row>
    <row r="1591" spans="1:3" x14ac:dyDescent="0.25">
      <c r="A1591">
        <v>1614</v>
      </c>
      <c r="B1591" s="2">
        <v>1</v>
      </c>
    </row>
    <row r="1592" spans="1:3" x14ac:dyDescent="0.25">
      <c r="A1592">
        <v>1615</v>
      </c>
      <c r="B1592" s="2">
        <v>1</v>
      </c>
    </row>
    <row r="1593" spans="1:3" x14ac:dyDescent="0.25">
      <c r="A1593">
        <v>1616</v>
      </c>
      <c r="B1593" s="2">
        <v>1</v>
      </c>
    </row>
    <row r="1594" spans="1:3" x14ac:dyDescent="0.25">
      <c r="A1594">
        <v>1617</v>
      </c>
      <c r="B1594" s="2">
        <v>1</v>
      </c>
    </row>
    <row r="1595" spans="1:3" x14ac:dyDescent="0.25">
      <c r="A1595">
        <v>1618</v>
      </c>
      <c r="B1595" s="2">
        <v>1</v>
      </c>
    </row>
    <row r="1596" spans="1:3" x14ac:dyDescent="0.25">
      <c r="A1596">
        <v>1619</v>
      </c>
      <c r="B1596" s="2">
        <v>1</v>
      </c>
    </row>
    <row r="1597" spans="1:3" x14ac:dyDescent="0.25">
      <c r="A1597">
        <v>1620</v>
      </c>
      <c r="B1597" s="2">
        <v>1</v>
      </c>
    </row>
    <row r="1598" spans="1:3" x14ac:dyDescent="0.25">
      <c r="A1598">
        <v>1621</v>
      </c>
      <c r="B1598" s="2">
        <v>1</v>
      </c>
      <c r="C1598" s="3">
        <v>2</v>
      </c>
    </row>
    <row r="1599" spans="1:3" x14ac:dyDescent="0.25">
      <c r="A1599">
        <v>1622</v>
      </c>
      <c r="B1599" s="2">
        <v>1</v>
      </c>
      <c r="C1599" s="3">
        <v>2</v>
      </c>
    </row>
    <row r="1600" spans="1:3" x14ac:dyDescent="0.25">
      <c r="A1600">
        <v>1623</v>
      </c>
      <c r="B1600" s="2">
        <v>1</v>
      </c>
      <c r="C1600" s="3">
        <v>2</v>
      </c>
    </row>
    <row r="1601" spans="1:4" x14ac:dyDescent="0.25">
      <c r="A1601">
        <v>1624</v>
      </c>
      <c r="B1601" s="2">
        <v>1</v>
      </c>
      <c r="C1601" s="3">
        <v>2</v>
      </c>
    </row>
    <row r="1602" spans="1:4" x14ac:dyDescent="0.25">
      <c r="A1602">
        <v>1625</v>
      </c>
      <c r="B1602" s="2">
        <v>1</v>
      </c>
      <c r="C1602" s="3">
        <v>2</v>
      </c>
    </row>
    <row r="1603" spans="1:4" x14ac:dyDescent="0.25">
      <c r="A1603">
        <v>1626</v>
      </c>
      <c r="B1603" s="2">
        <v>1</v>
      </c>
      <c r="C1603" s="3">
        <v>2</v>
      </c>
      <c r="D1603" s="5">
        <v>3</v>
      </c>
    </row>
    <row r="1604" spans="1:4" x14ac:dyDescent="0.25">
      <c r="A1604">
        <v>1627</v>
      </c>
      <c r="B1604" s="2">
        <v>1</v>
      </c>
      <c r="C1604" s="3">
        <v>2</v>
      </c>
      <c r="D1604" s="5">
        <v>3</v>
      </c>
    </row>
    <row r="1605" spans="1:4" x14ac:dyDescent="0.25">
      <c r="A1605">
        <v>1628</v>
      </c>
      <c r="B1605" s="2">
        <v>1</v>
      </c>
      <c r="C1605" s="3">
        <v>2</v>
      </c>
      <c r="D1605" s="5">
        <v>3</v>
      </c>
    </row>
    <row r="1606" spans="1:4" x14ac:dyDescent="0.25">
      <c r="A1606">
        <v>1629</v>
      </c>
      <c r="C1606" s="3">
        <v>2</v>
      </c>
      <c r="D1606" s="5">
        <v>3</v>
      </c>
    </row>
    <row r="1607" spans="1:4" x14ac:dyDescent="0.25">
      <c r="A1607">
        <v>1630</v>
      </c>
      <c r="C1607" s="3">
        <v>2</v>
      </c>
      <c r="D1607" s="5">
        <v>3</v>
      </c>
    </row>
    <row r="1608" spans="1:4" x14ac:dyDescent="0.25">
      <c r="A1608">
        <v>1631</v>
      </c>
      <c r="C1608" s="3">
        <v>2</v>
      </c>
      <c r="D1608" s="5">
        <v>3</v>
      </c>
    </row>
    <row r="1609" spans="1:4" x14ac:dyDescent="0.25">
      <c r="A1609">
        <v>1632</v>
      </c>
      <c r="C1609" s="3">
        <v>2</v>
      </c>
      <c r="D1609" s="5">
        <v>3</v>
      </c>
    </row>
    <row r="1610" spans="1:4" x14ac:dyDescent="0.25">
      <c r="A1610">
        <v>1633</v>
      </c>
      <c r="C1610" s="3">
        <v>2</v>
      </c>
      <c r="D1610" s="5">
        <v>3</v>
      </c>
    </row>
    <row r="1611" spans="1:4" x14ac:dyDescent="0.25">
      <c r="A1611">
        <v>1634</v>
      </c>
      <c r="C1611" s="3">
        <v>2</v>
      </c>
      <c r="D1611" s="5">
        <v>3</v>
      </c>
    </row>
    <row r="1612" spans="1:4" x14ac:dyDescent="0.25">
      <c r="A1612">
        <v>1635</v>
      </c>
      <c r="C1612" s="3">
        <v>2</v>
      </c>
      <c r="D1612" s="5">
        <v>3</v>
      </c>
    </row>
    <row r="1613" spans="1:4" x14ac:dyDescent="0.25">
      <c r="A1613">
        <v>1636</v>
      </c>
      <c r="C1613" s="3">
        <v>2</v>
      </c>
      <c r="D1613" s="5">
        <v>3</v>
      </c>
    </row>
    <row r="1614" spans="1:4" x14ac:dyDescent="0.25">
      <c r="A1614">
        <v>1637</v>
      </c>
      <c r="C1614" s="3">
        <v>2</v>
      </c>
      <c r="D1614" s="5">
        <v>3</v>
      </c>
    </row>
    <row r="1615" spans="1:4" x14ac:dyDescent="0.25">
      <c r="A1615">
        <v>1638</v>
      </c>
      <c r="C1615" s="3">
        <v>2</v>
      </c>
      <c r="D1615" s="5">
        <v>3</v>
      </c>
    </row>
    <row r="1616" spans="1:4" x14ac:dyDescent="0.25">
      <c r="A1616">
        <v>1639</v>
      </c>
      <c r="C1616" s="3">
        <v>2</v>
      </c>
      <c r="D1616" s="5">
        <v>3</v>
      </c>
    </row>
    <row r="1617" spans="1:5" x14ac:dyDescent="0.25">
      <c r="A1617">
        <v>1640</v>
      </c>
      <c r="B1617" s="2">
        <v>1</v>
      </c>
      <c r="C1617" s="3">
        <v>2</v>
      </c>
      <c r="D1617" s="5">
        <v>3</v>
      </c>
    </row>
    <row r="1618" spans="1:5" x14ac:dyDescent="0.25">
      <c r="A1618">
        <v>1641</v>
      </c>
      <c r="B1618" s="2">
        <v>1</v>
      </c>
      <c r="C1618" s="3">
        <v>2</v>
      </c>
      <c r="D1618" s="5">
        <v>3</v>
      </c>
    </row>
    <row r="1619" spans="1:5" x14ac:dyDescent="0.25">
      <c r="A1619">
        <v>1642</v>
      </c>
      <c r="B1619" s="2">
        <v>1</v>
      </c>
      <c r="C1619" s="3">
        <v>2</v>
      </c>
      <c r="D1619" s="5">
        <v>3</v>
      </c>
    </row>
    <row r="1620" spans="1:5" x14ac:dyDescent="0.25">
      <c r="A1620">
        <v>1643</v>
      </c>
      <c r="B1620" s="2">
        <v>1</v>
      </c>
      <c r="D1620" s="5">
        <v>3</v>
      </c>
    </row>
    <row r="1621" spans="1:5" x14ac:dyDescent="0.25">
      <c r="A1621">
        <v>1644</v>
      </c>
      <c r="B1621" s="2">
        <v>1</v>
      </c>
      <c r="D1621" s="5">
        <v>3</v>
      </c>
      <c r="E1621" s="4">
        <v>4</v>
      </c>
    </row>
    <row r="1622" spans="1:5" x14ac:dyDescent="0.25">
      <c r="A1622">
        <v>1645</v>
      </c>
      <c r="B1622" s="2">
        <v>1</v>
      </c>
      <c r="D1622" s="5">
        <v>3</v>
      </c>
      <c r="E1622" s="4">
        <v>4</v>
      </c>
    </row>
    <row r="1623" spans="1:5" x14ac:dyDescent="0.25">
      <c r="A1623">
        <v>1646</v>
      </c>
      <c r="B1623" s="2">
        <v>1</v>
      </c>
      <c r="D1623" s="5">
        <v>3</v>
      </c>
      <c r="E1623" s="4">
        <v>4</v>
      </c>
    </row>
    <row r="1624" spans="1:5" x14ac:dyDescent="0.25">
      <c r="A1624">
        <v>1647</v>
      </c>
      <c r="B1624" s="2">
        <v>1</v>
      </c>
      <c r="D1624" s="5">
        <v>3</v>
      </c>
      <c r="E1624" s="4">
        <v>4</v>
      </c>
    </row>
    <row r="1625" spans="1:5" x14ac:dyDescent="0.25">
      <c r="A1625">
        <v>1648</v>
      </c>
      <c r="B1625" s="2">
        <v>1</v>
      </c>
      <c r="D1625" s="5">
        <v>3</v>
      </c>
      <c r="E1625" s="4">
        <v>4</v>
      </c>
    </row>
    <row r="1626" spans="1:5" x14ac:dyDescent="0.25">
      <c r="A1626">
        <v>1649</v>
      </c>
      <c r="B1626" s="2">
        <v>1</v>
      </c>
      <c r="E1626" s="4">
        <v>4</v>
      </c>
    </row>
    <row r="1627" spans="1:5" x14ac:dyDescent="0.25">
      <c r="A1627">
        <v>1650</v>
      </c>
      <c r="B1627" s="2">
        <v>1</v>
      </c>
      <c r="E1627" s="4">
        <v>4</v>
      </c>
    </row>
    <row r="1628" spans="1:5" x14ac:dyDescent="0.25">
      <c r="A1628">
        <v>1651</v>
      </c>
      <c r="B1628" s="2">
        <v>1</v>
      </c>
      <c r="E1628" s="4">
        <v>4</v>
      </c>
    </row>
    <row r="1629" spans="1:5" x14ac:dyDescent="0.25">
      <c r="A1629">
        <v>1652</v>
      </c>
      <c r="B1629" s="2">
        <v>1</v>
      </c>
      <c r="E1629" s="4">
        <v>4</v>
      </c>
    </row>
    <row r="1630" spans="1:5" x14ac:dyDescent="0.25">
      <c r="A1630">
        <v>1653</v>
      </c>
      <c r="B1630" s="2">
        <v>1</v>
      </c>
      <c r="E1630" s="4">
        <v>4</v>
      </c>
    </row>
    <row r="1631" spans="1:5" x14ac:dyDescent="0.25">
      <c r="A1631">
        <v>1654</v>
      </c>
      <c r="B1631" s="2">
        <v>1</v>
      </c>
      <c r="E1631" s="4">
        <v>4</v>
      </c>
    </row>
    <row r="1632" spans="1:5" x14ac:dyDescent="0.25">
      <c r="A1632">
        <v>1655</v>
      </c>
      <c r="B1632" s="2">
        <v>1</v>
      </c>
      <c r="E1632" s="4">
        <v>4</v>
      </c>
    </row>
    <row r="1633" spans="1:5" x14ac:dyDescent="0.25">
      <c r="A1633">
        <v>1656</v>
      </c>
      <c r="B1633" s="2">
        <v>1</v>
      </c>
      <c r="E1633" s="4">
        <v>4</v>
      </c>
    </row>
    <row r="1634" spans="1:5" x14ac:dyDescent="0.25">
      <c r="A1634">
        <v>1657</v>
      </c>
      <c r="B1634" s="2">
        <v>1</v>
      </c>
      <c r="C1634" s="3">
        <v>2</v>
      </c>
      <c r="E1634" s="4">
        <v>4</v>
      </c>
    </row>
    <row r="1635" spans="1:5" x14ac:dyDescent="0.25">
      <c r="A1635">
        <v>1658</v>
      </c>
      <c r="B1635" s="2">
        <v>1</v>
      </c>
      <c r="C1635" s="3">
        <v>2</v>
      </c>
      <c r="E1635" s="4">
        <v>4</v>
      </c>
    </row>
    <row r="1636" spans="1:5" x14ac:dyDescent="0.25">
      <c r="A1636">
        <v>1659</v>
      </c>
      <c r="B1636" s="2">
        <v>1</v>
      </c>
      <c r="C1636" s="3">
        <v>2</v>
      </c>
      <c r="E1636" s="4">
        <v>4</v>
      </c>
    </row>
    <row r="1637" spans="1:5" x14ac:dyDescent="0.25">
      <c r="A1637">
        <v>1660</v>
      </c>
      <c r="B1637" s="2">
        <v>1</v>
      </c>
      <c r="C1637" s="3">
        <v>2</v>
      </c>
      <c r="E1637" s="4">
        <v>4</v>
      </c>
    </row>
    <row r="1638" spans="1:5" x14ac:dyDescent="0.25">
      <c r="A1638">
        <v>1661</v>
      </c>
      <c r="B1638" s="2">
        <v>1</v>
      </c>
      <c r="C1638" s="3">
        <v>2</v>
      </c>
      <c r="E1638" s="4">
        <v>4</v>
      </c>
    </row>
    <row r="1639" spans="1:5" x14ac:dyDescent="0.25">
      <c r="A1639">
        <v>1662</v>
      </c>
      <c r="C1639" s="3">
        <v>2</v>
      </c>
      <c r="E1639" s="4">
        <v>4</v>
      </c>
    </row>
    <row r="1640" spans="1:5" x14ac:dyDescent="0.25">
      <c r="A1640">
        <v>1663</v>
      </c>
      <c r="C1640" s="3">
        <v>2</v>
      </c>
      <c r="E1640" s="4">
        <v>4</v>
      </c>
    </row>
    <row r="1641" spans="1:5" x14ac:dyDescent="0.25">
      <c r="A1641">
        <v>1664</v>
      </c>
      <c r="C1641" s="3">
        <v>2</v>
      </c>
      <c r="D1641" s="5">
        <v>3</v>
      </c>
      <c r="E1641" s="4">
        <v>4</v>
      </c>
    </row>
    <row r="1642" spans="1:5" x14ac:dyDescent="0.25">
      <c r="A1642">
        <v>1665</v>
      </c>
      <c r="C1642" s="3">
        <v>2</v>
      </c>
      <c r="D1642" s="5">
        <v>3</v>
      </c>
      <c r="E1642" s="4">
        <v>4</v>
      </c>
    </row>
    <row r="1643" spans="1:5" x14ac:dyDescent="0.25">
      <c r="A1643">
        <v>1666</v>
      </c>
      <c r="C1643" s="3">
        <v>2</v>
      </c>
      <c r="D1643" s="5">
        <v>3</v>
      </c>
      <c r="E1643" s="4">
        <v>4</v>
      </c>
    </row>
    <row r="1644" spans="1:5" x14ac:dyDescent="0.25">
      <c r="A1644">
        <v>1667</v>
      </c>
      <c r="C1644" s="3">
        <v>2</v>
      </c>
      <c r="D1644" s="5">
        <v>3</v>
      </c>
      <c r="E1644" s="4">
        <v>4</v>
      </c>
    </row>
    <row r="1645" spans="1:5" x14ac:dyDescent="0.25">
      <c r="A1645">
        <v>1668</v>
      </c>
      <c r="C1645" s="3">
        <v>2</v>
      </c>
      <c r="D1645" s="5">
        <v>3</v>
      </c>
      <c r="E1645" s="4">
        <v>4</v>
      </c>
    </row>
    <row r="1646" spans="1:5" x14ac:dyDescent="0.25">
      <c r="A1646">
        <v>1669</v>
      </c>
      <c r="C1646" s="3">
        <v>2</v>
      </c>
      <c r="D1646" s="5">
        <v>3</v>
      </c>
    </row>
    <row r="1647" spans="1:5" x14ac:dyDescent="0.25">
      <c r="A1647">
        <v>1670</v>
      </c>
      <c r="C1647" s="3">
        <v>2</v>
      </c>
      <c r="D1647" s="5">
        <v>3</v>
      </c>
    </row>
    <row r="1648" spans="1:5" x14ac:dyDescent="0.25">
      <c r="A1648">
        <v>1671</v>
      </c>
      <c r="C1648" s="3">
        <v>2</v>
      </c>
      <c r="D1648" s="5">
        <v>3</v>
      </c>
    </row>
    <row r="1649" spans="1:5" x14ac:dyDescent="0.25">
      <c r="A1649">
        <v>1672</v>
      </c>
      <c r="C1649" s="3">
        <v>2</v>
      </c>
      <c r="D1649" s="5">
        <v>3</v>
      </c>
    </row>
    <row r="1650" spans="1:5" x14ac:dyDescent="0.25">
      <c r="A1650">
        <v>1673</v>
      </c>
      <c r="C1650" s="3">
        <v>2</v>
      </c>
      <c r="D1650" s="5">
        <v>3</v>
      </c>
    </row>
    <row r="1651" spans="1:5" x14ac:dyDescent="0.25">
      <c r="A1651">
        <v>1674</v>
      </c>
      <c r="B1651" s="2">
        <v>1</v>
      </c>
      <c r="C1651" s="3">
        <v>2</v>
      </c>
      <c r="D1651" s="5">
        <v>3</v>
      </c>
    </row>
    <row r="1652" spans="1:5" x14ac:dyDescent="0.25">
      <c r="A1652">
        <v>1675</v>
      </c>
      <c r="B1652" s="2">
        <v>1</v>
      </c>
      <c r="C1652" s="3">
        <v>2</v>
      </c>
      <c r="D1652" s="5">
        <v>3</v>
      </c>
    </row>
    <row r="1653" spans="1:5" x14ac:dyDescent="0.25">
      <c r="A1653">
        <v>1676</v>
      </c>
      <c r="B1653" s="2">
        <v>1</v>
      </c>
      <c r="C1653" s="3">
        <v>2</v>
      </c>
      <c r="D1653" s="5">
        <v>3</v>
      </c>
    </row>
    <row r="1654" spans="1:5" x14ac:dyDescent="0.25">
      <c r="A1654">
        <v>1677</v>
      </c>
      <c r="B1654" s="2">
        <v>1</v>
      </c>
      <c r="D1654" s="5">
        <v>3</v>
      </c>
    </row>
    <row r="1655" spans="1:5" x14ac:dyDescent="0.25">
      <c r="A1655">
        <v>1678</v>
      </c>
      <c r="B1655" s="2">
        <v>1</v>
      </c>
      <c r="D1655" s="5">
        <v>3</v>
      </c>
    </row>
    <row r="1656" spans="1:5" x14ac:dyDescent="0.25">
      <c r="A1656">
        <v>1679</v>
      </c>
      <c r="B1656" s="2">
        <v>1</v>
      </c>
      <c r="D1656" s="5">
        <v>3</v>
      </c>
    </row>
    <row r="1657" spans="1:5" x14ac:dyDescent="0.25">
      <c r="A1657">
        <v>1680</v>
      </c>
      <c r="B1657" s="2">
        <v>1</v>
      </c>
      <c r="D1657" s="5">
        <v>3</v>
      </c>
    </row>
    <row r="1658" spans="1:5" x14ac:dyDescent="0.25">
      <c r="A1658">
        <v>1681</v>
      </c>
      <c r="B1658" s="2">
        <v>1</v>
      </c>
      <c r="D1658" s="5">
        <v>3</v>
      </c>
      <c r="E1658" s="4">
        <v>4</v>
      </c>
    </row>
    <row r="1659" spans="1:5" x14ac:dyDescent="0.25">
      <c r="A1659">
        <v>1682</v>
      </c>
      <c r="B1659" s="2">
        <v>1</v>
      </c>
      <c r="D1659" s="5">
        <v>3</v>
      </c>
      <c r="E1659" s="4">
        <v>4</v>
      </c>
    </row>
    <row r="1660" spans="1:5" x14ac:dyDescent="0.25">
      <c r="A1660">
        <v>1683</v>
      </c>
      <c r="B1660" s="2">
        <v>1</v>
      </c>
      <c r="D1660" s="5">
        <v>3</v>
      </c>
      <c r="E1660" s="4">
        <v>4</v>
      </c>
    </row>
    <row r="1661" spans="1:5" x14ac:dyDescent="0.25">
      <c r="A1661">
        <v>1684</v>
      </c>
      <c r="B1661" s="2">
        <v>1</v>
      </c>
      <c r="D1661" s="5">
        <v>3</v>
      </c>
      <c r="E1661" s="4">
        <v>4</v>
      </c>
    </row>
    <row r="1662" spans="1:5" x14ac:dyDescent="0.25">
      <c r="A1662">
        <v>1685</v>
      </c>
      <c r="B1662" s="2">
        <v>1</v>
      </c>
      <c r="D1662" s="5">
        <v>3</v>
      </c>
      <c r="E1662" s="4">
        <v>4</v>
      </c>
    </row>
    <row r="1663" spans="1:5" x14ac:dyDescent="0.25">
      <c r="A1663">
        <v>1686</v>
      </c>
      <c r="B1663" s="2">
        <v>1</v>
      </c>
      <c r="E1663" s="4">
        <v>4</v>
      </c>
    </row>
    <row r="1664" spans="1:5" x14ac:dyDescent="0.25">
      <c r="A1664">
        <v>1687</v>
      </c>
      <c r="B1664" s="2">
        <v>1</v>
      </c>
      <c r="E1664" s="4">
        <v>4</v>
      </c>
    </row>
    <row r="1665" spans="1:5" x14ac:dyDescent="0.25">
      <c r="A1665">
        <v>1688</v>
      </c>
      <c r="B1665" s="2">
        <v>1</v>
      </c>
      <c r="E1665" s="4">
        <v>4</v>
      </c>
    </row>
    <row r="1666" spans="1:5" x14ac:dyDescent="0.25">
      <c r="A1666">
        <v>1689</v>
      </c>
      <c r="B1666" s="2">
        <v>1</v>
      </c>
      <c r="C1666" s="3">
        <v>2</v>
      </c>
      <c r="E1666" s="4">
        <v>4</v>
      </c>
    </row>
    <row r="1667" spans="1:5" x14ac:dyDescent="0.25">
      <c r="A1667">
        <v>1690</v>
      </c>
      <c r="B1667" s="2">
        <v>1</v>
      </c>
      <c r="C1667" s="3">
        <v>2</v>
      </c>
      <c r="E1667" s="4">
        <v>4</v>
      </c>
    </row>
    <row r="1668" spans="1:5" x14ac:dyDescent="0.25">
      <c r="A1668">
        <v>1691</v>
      </c>
      <c r="B1668" s="2">
        <v>1</v>
      </c>
      <c r="C1668" s="3">
        <v>2</v>
      </c>
      <c r="E1668" s="4">
        <v>4</v>
      </c>
    </row>
    <row r="1669" spans="1:5" x14ac:dyDescent="0.25">
      <c r="A1669">
        <v>1692</v>
      </c>
      <c r="B1669" s="2">
        <v>1</v>
      </c>
      <c r="C1669" s="3">
        <v>2</v>
      </c>
      <c r="E1669" s="4">
        <v>4</v>
      </c>
    </row>
    <row r="1670" spans="1:5" x14ac:dyDescent="0.25">
      <c r="A1670">
        <v>1693</v>
      </c>
      <c r="C1670" s="3">
        <v>2</v>
      </c>
      <c r="E1670" s="4">
        <v>4</v>
      </c>
    </row>
    <row r="1671" spans="1:5" x14ac:dyDescent="0.25">
      <c r="A1671">
        <v>1694</v>
      </c>
      <c r="C1671" s="3">
        <v>2</v>
      </c>
      <c r="E1671" s="4">
        <v>4</v>
      </c>
    </row>
    <row r="1672" spans="1:5" x14ac:dyDescent="0.25">
      <c r="A1672">
        <v>1695</v>
      </c>
      <c r="C1672" s="3">
        <v>2</v>
      </c>
      <c r="E1672" s="4">
        <v>4</v>
      </c>
    </row>
    <row r="1673" spans="1:5" x14ac:dyDescent="0.25">
      <c r="A1673">
        <v>1696</v>
      </c>
      <c r="C1673" s="3">
        <v>2</v>
      </c>
      <c r="E1673" s="4">
        <v>4</v>
      </c>
    </row>
    <row r="1674" spans="1:5" x14ac:dyDescent="0.25">
      <c r="A1674">
        <v>1697</v>
      </c>
      <c r="C1674" s="3">
        <v>2</v>
      </c>
      <c r="E1674" s="4">
        <v>4</v>
      </c>
    </row>
    <row r="1675" spans="1:5" x14ac:dyDescent="0.25">
      <c r="A1675">
        <v>1698</v>
      </c>
      <c r="C1675" s="3">
        <v>2</v>
      </c>
      <c r="E1675" s="4">
        <v>4</v>
      </c>
    </row>
    <row r="1676" spans="1:5" x14ac:dyDescent="0.25">
      <c r="A1676">
        <v>1699</v>
      </c>
      <c r="C1676" s="3">
        <v>2</v>
      </c>
      <c r="E1676" s="4">
        <v>4</v>
      </c>
    </row>
    <row r="1677" spans="1:5" x14ac:dyDescent="0.25">
      <c r="A1677">
        <v>1700</v>
      </c>
      <c r="C1677" s="3">
        <v>2</v>
      </c>
      <c r="E1677" s="4">
        <v>4</v>
      </c>
    </row>
    <row r="1678" spans="1:5" x14ac:dyDescent="0.25">
      <c r="A1678">
        <v>1701</v>
      </c>
      <c r="C1678" s="3">
        <v>2</v>
      </c>
      <c r="D1678" s="5">
        <v>3</v>
      </c>
    </row>
    <row r="1679" spans="1:5" x14ac:dyDescent="0.25">
      <c r="A1679">
        <v>1702</v>
      </c>
      <c r="B1679" s="2">
        <v>1</v>
      </c>
      <c r="C1679" s="3">
        <v>2</v>
      </c>
      <c r="D1679" s="5">
        <v>3</v>
      </c>
    </row>
    <row r="1680" spans="1:5" x14ac:dyDescent="0.25">
      <c r="A1680">
        <v>1703</v>
      </c>
      <c r="B1680" s="2">
        <v>1</v>
      </c>
      <c r="C1680" s="3">
        <v>2</v>
      </c>
      <c r="D1680" s="5">
        <v>3</v>
      </c>
    </row>
    <row r="1681" spans="1:5" x14ac:dyDescent="0.25">
      <c r="A1681">
        <v>1704</v>
      </c>
      <c r="B1681" s="2">
        <v>1</v>
      </c>
      <c r="C1681" s="3">
        <v>2</v>
      </c>
      <c r="D1681" s="5">
        <v>3</v>
      </c>
    </row>
    <row r="1682" spans="1:5" x14ac:dyDescent="0.25">
      <c r="A1682">
        <v>1705</v>
      </c>
      <c r="B1682" s="2">
        <v>1</v>
      </c>
      <c r="C1682" s="3">
        <v>2</v>
      </c>
      <c r="D1682" s="5">
        <v>3</v>
      </c>
    </row>
    <row r="1683" spans="1:5" x14ac:dyDescent="0.25">
      <c r="A1683">
        <v>1706</v>
      </c>
      <c r="B1683" s="2">
        <v>1</v>
      </c>
      <c r="D1683" s="5">
        <v>3</v>
      </c>
    </row>
    <row r="1684" spans="1:5" x14ac:dyDescent="0.25">
      <c r="A1684">
        <v>1707</v>
      </c>
      <c r="B1684" s="2">
        <v>1</v>
      </c>
      <c r="D1684" s="5">
        <v>3</v>
      </c>
    </row>
    <row r="1685" spans="1:5" x14ac:dyDescent="0.25">
      <c r="A1685">
        <v>1708</v>
      </c>
      <c r="B1685" s="2">
        <v>1</v>
      </c>
      <c r="D1685" s="5">
        <v>3</v>
      </c>
    </row>
    <row r="1686" spans="1:5" x14ac:dyDescent="0.25">
      <c r="A1686">
        <v>1709</v>
      </c>
      <c r="B1686" s="2">
        <v>1</v>
      </c>
      <c r="D1686" s="5">
        <v>3</v>
      </c>
    </row>
    <row r="1687" spans="1:5" x14ac:dyDescent="0.25">
      <c r="A1687">
        <v>1710</v>
      </c>
      <c r="B1687" s="2">
        <v>1</v>
      </c>
      <c r="D1687" s="5">
        <v>3</v>
      </c>
    </row>
    <row r="1688" spans="1:5" x14ac:dyDescent="0.25">
      <c r="A1688">
        <v>1711</v>
      </c>
      <c r="B1688" s="2">
        <v>1</v>
      </c>
      <c r="D1688" s="5">
        <v>3</v>
      </c>
    </row>
    <row r="1689" spans="1:5" x14ac:dyDescent="0.25">
      <c r="A1689">
        <v>1712</v>
      </c>
      <c r="B1689" s="2">
        <v>1</v>
      </c>
      <c r="D1689" s="5">
        <v>3</v>
      </c>
    </row>
    <row r="1690" spans="1:5" x14ac:dyDescent="0.25">
      <c r="A1690">
        <v>1713</v>
      </c>
      <c r="B1690" s="2">
        <v>1</v>
      </c>
      <c r="D1690" s="5">
        <v>3</v>
      </c>
    </row>
    <row r="1691" spans="1:5" x14ac:dyDescent="0.25">
      <c r="A1691">
        <v>1714</v>
      </c>
      <c r="B1691" s="2">
        <v>1</v>
      </c>
      <c r="D1691" s="5">
        <v>3</v>
      </c>
    </row>
    <row r="1692" spans="1:5" x14ac:dyDescent="0.25">
      <c r="A1692">
        <v>1715</v>
      </c>
      <c r="B1692" s="2">
        <v>1</v>
      </c>
      <c r="D1692" s="5">
        <v>3</v>
      </c>
    </row>
    <row r="1693" spans="1:5" x14ac:dyDescent="0.25">
      <c r="A1693">
        <v>1716</v>
      </c>
      <c r="B1693" s="2">
        <v>1</v>
      </c>
      <c r="D1693" s="5">
        <v>3</v>
      </c>
    </row>
    <row r="1694" spans="1:5" x14ac:dyDescent="0.25">
      <c r="A1694">
        <v>1717</v>
      </c>
      <c r="B1694" s="2">
        <v>1</v>
      </c>
      <c r="D1694" s="5">
        <v>3</v>
      </c>
    </row>
    <row r="1695" spans="1:5" x14ac:dyDescent="0.25">
      <c r="A1695">
        <v>1718</v>
      </c>
      <c r="B1695" s="2">
        <v>1</v>
      </c>
      <c r="D1695" s="5">
        <v>3</v>
      </c>
    </row>
    <row r="1696" spans="1:5" x14ac:dyDescent="0.25">
      <c r="A1696">
        <v>1719</v>
      </c>
      <c r="B1696" s="2">
        <v>1</v>
      </c>
      <c r="C1696" s="3">
        <v>2</v>
      </c>
      <c r="D1696" s="5">
        <v>3</v>
      </c>
      <c r="E1696" s="4">
        <v>4</v>
      </c>
    </row>
    <row r="1697" spans="1:5" x14ac:dyDescent="0.25">
      <c r="A1697">
        <v>1720</v>
      </c>
      <c r="C1697" s="3">
        <v>2</v>
      </c>
      <c r="E1697" s="4">
        <v>4</v>
      </c>
    </row>
    <row r="1698" spans="1:5" x14ac:dyDescent="0.25">
      <c r="A1698">
        <v>1721</v>
      </c>
      <c r="C1698" s="3">
        <v>2</v>
      </c>
      <c r="E1698" s="4">
        <v>4</v>
      </c>
    </row>
    <row r="1699" spans="1:5" x14ac:dyDescent="0.25">
      <c r="A1699">
        <v>1722</v>
      </c>
      <c r="C1699" s="3">
        <v>2</v>
      </c>
      <c r="E1699" s="4">
        <v>4</v>
      </c>
    </row>
    <row r="1700" spans="1:5" x14ac:dyDescent="0.25">
      <c r="A1700">
        <v>1723</v>
      </c>
      <c r="C1700" s="3">
        <v>2</v>
      </c>
      <c r="E1700" s="4">
        <v>4</v>
      </c>
    </row>
    <row r="1701" spans="1:5" x14ac:dyDescent="0.25">
      <c r="A1701">
        <v>1724</v>
      </c>
      <c r="C1701" s="3">
        <v>2</v>
      </c>
      <c r="E1701" s="4">
        <v>4</v>
      </c>
    </row>
    <row r="1702" spans="1:5" x14ac:dyDescent="0.25">
      <c r="A1702">
        <v>1725</v>
      </c>
      <c r="C1702" s="3">
        <v>2</v>
      </c>
      <c r="E1702" s="4">
        <v>4</v>
      </c>
    </row>
    <row r="1703" spans="1:5" x14ac:dyDescent="0.25">
      <c r="A1703">
        <v>1726</v>
      </c>
      <c r="C1703" s="3">
        <v>2</v>
      </c>
      <c r="E1703" s="4">
        <v>4</v>
      </c>
    </row>
    <row r="1704" spans="1:5" x14ac:dyDescent="0.25">
      <c r="A1704">
        <v>1727</v>
      </c>
      <c r="C1704" s="3">
        <v>2</v>
      </c>
      <c r="E1704" s="4">
        <v>4</v>
      </c>
    </row>
    <row r="1705" spans="1:5" x14ac:dyDescent="0.25">
      <c r="A1705">
        <v>1728</v>
      </c>
      <c r="C1705" s="3">
        <v>2</v>
      </c>
      <c r="E1705" s="4">
        <v>4</v>
      </c>
    </row>
    <row r="1706" spans="1:5" x14ac:dyDescent="0.25">
      <c r="A1706">
        <v>1729</v>
      </c>
      <c r="C1706" s="3">
        <v>2</v>
      </c>
      <c r="E1706" s="4">
        <v>4</v>
      </c>
    </row>
    <row r="1707" spans="1:5" x14ac:dyDescent="0.25">
      <c r="A1707">
        <v>1730</v>
      </c>
      <c r="C1707" s="3">
        <v>2</v>
      </c>
      <c r="E1707" s="4">
        <v>4</v>
      </c>
    </row>
    <row r="1708" spans="1:5" x14ac:dyDescent="0.25">
      <c r="A1708">
        <v>1731</v>
      </c>
      <c r="C1708" s="3">
        <v>2</v>
      </c>
      <c r="E1708" s="4">
        <v>4</v>
      </c>
    </row>
    <row r="1709" spans="1:5" x14ac:dyDescent="0.25">
      <c r="A1709">
        <v>1732</v>
      </c>
      <c r="C1709" s="3">
        <v>2</v>
      </c>
      <c r="D1709" s="5">
        <v>3</v>
      </c>
      <c r="E1709" s="4">
        <v>4</v>
      </c>
    </row>
    <row r="1710" spans="1:5" x14ac:dyDescent="0.25">
      <c r="A1710">
        <v>1733</v>
      </c>
      <c r="B1710" s="2">
        <v>1</v>
      </c>
      <c r="C1710" s="3">
        <v>2</v>
      </c>
      <c r="D1710" s="5">
        <v>3</v>
      </c>
      <c r="E1710" s="4">
        <v>4</v>
      </c>
    </row>
    <row r="1711" spans="1:5" x14ac:dyDescent="0.25">
      <c r="A1711">
        <v>1734</v>
      </c>
      <c r="B1711" s="2">
        <v>1</v>
      </c>
      <c r="C1711" s="3">
        <v>2</v>
      </c>
      <c r="D1711" s="5">
        <v>3</v>
      </c>
      <c r="E1711" s="4">
        <v>4</v>
      </c>
    </row>
    <row r="1712" spans="1:5" x14ac:dyDescent="0.25">
      <c r="A1712">
        <v>1735</v>
      </c>
      <c r="B1712" s="2">
        <v>1</v>
      </c>
      <c r="C1712" s="3">
        <v>2</v>
      </c>
      <c r="D1712" s="5">
        <v>3</v>
      </c>
      <c r="E1712" s="4">
        <v>4</v>
      </c>
    </row>
    <row r="1713" spans="1:5" x14ac:dyDescent="0.25">
      <c r="A1713">
        <v>1736</v>
      </c>
      <c r="B1713" s="2">
        <v>1</v>
      </c>
      <c r="C1713" s="3">
        <v>2</v>
      </c>
      <c r="D1713" s="5">
        <v>3</v>
      </c>
      <c r="E1713" s="4">
        <v>4</v>
      </c>
    </row>
    <row r="1714" spans="1:5" x14ac:dyDescent="0.25">
      <c r="A1714">
        <v>1737</v>
      </c>
      <c r="B1714" s="2">
        <v>1</v>
      </c>
      <c r="D1714" s="5">
        <v>3</v>
      </c>
    </row>
    <row r="1715" spans="1:5" x14ac:dyDescent="0.25">
      <c r="A1715">
        <v>1738</v>
      </c>
      <c r="B1715" s="2">
        <v>1</v>
      </c>
      <c r="D1715" s="5">
        <v>3</v>
      </c>
    </row>
    <row r="1716" spans="1:5" x14ac:dyDescent="0.25">
      <c r="A1716">
        <v>1739</v>
      </c>
      <c r="B1716" s="2">
        <v>1</v>
      </c>
      <c r="D1716" s="5">
        <v>3</v>
      </c>
    </row>
    <row r="1717" spans="1:5" x14ac:dyDescent="0.25">
      <c r="A1717">
        <v>1740</v>
      </c>
      <c r="B1717" s="2">
        <v>1</v>
      </c>
      <c r="D1717" s="5">
        <v>3</v>
      </c>
    </row>
    <row r="1718" spans="1:5" x14ac:dyDescent="0.25">
      <c r="A1718">
        <v>1741</v>
      </c>
      <c r="B1718" s="2">
        <v>1</v>
      </c>
      <c r="D1718" s="5">
        <v>3</v>
      </c>
    </row>
    <row r="1719" spans="1:5" x14ac:dyDescent="0.25">
      <c r="A1719">
        <v>1742</v>
      </c>
      <c r="B1719" s="2">
        <v>1</v>
      </c>
      <c r="D1719" s="5">
        <v>3</v>
      </c>
    </row>
    <row r="1720" spans="1:5" x14ac:dyDescent="0.25">
      <c r="A1720">
        <v>1743</v>
      </c>
      <c r="B1720" s="2">
        <v>1</v>
      </c>
      <c r="D1720" s="5">
        <v>3</v>
      </c>
    </row>
    <row r="1721" spans="1:5" x14ac:dyDescent="0.25">
      <c r="A1721">
        <v>1744</v>
      </c>
      <c r="B1721" s="2">
        <v>1</v>
      </c>
      <c r="D1721" s="5">
        <v>3</v>
      </c>
    </row>
    <row r="1722" spans="1:5" x14ac:dyDescent="0.25">
      <c r="A1722">
        <v>1745</v>
      </c>
      <c r="B1722" s="2">
        <v>1</v>
      </c>
      <c r="D1722" s="5">
        <v>3</v>
      </c>
    </row>
    <row r="1723" spans="1:5" x14ac:dyDescent="0.25">
      <c r="A1723">
        <v>1746</v>
      </c>
      <c r="B1723" s="2">
        <v>1</v>
      </c>
      <c r="D1723" s="5">
        <v>3</v>
      </c>
    </row>
    <row r="1724" spans="1:5" x14ac:dyDescent="0.25">
      <c r="A1724">
        <v>1747</v>
      </c>
      <c r="B1724" s="2">
        <v>1</v>
      </c>
      <c r="C1724" s="3">
        <v>2</v>
      </c>
      <c r="D1724" s="5">
        <v>3</v>
      </c>
    </row>
    <row r="1725" spans="1:5" x14ac:dyDescent="0.25">
      <c r="A1725">
        <v>1748</v>
      </c>
      <c r="B1725" s="2">
        <v>1</v>
      </c>
      <c r="C1725" s="3">
        <v>2</v>
      </c>
      <c r="D1725" s="5">
        <v>3</v>
      </c>
    </row>
    <row r="1726" spans="1:5" x14ac:dyDescent="0.25">
      <c r="A1726">
        <v>1749</v>
      </c>
      <c r="B1726" s="2">
        <v>1</v>
      </c>
      <c r="C1726" s="3">
        <v>2</v>
      </c>
      <c r="D1726" s="5">
        <v>3</v>
      </c>
    </row>
    <row r="1727" spans="1:5" x14ac:dyDescent="0.25">
      <c r="A1727">
        <v>1750</v>
      </c>
      <c r="B1727" s="2">
        <v>1</v>
      </c>
      <c r="C1727" s="3">
        <v>2</v>
      </c>
      <c r="D1727" s="5">
        <v>3</v>
      </c>
      <c r="E1727" s="4">
        <v>4</v>
      </c>
    </row>
    <row r="1728" spans="1:5" x14ac:dyDescent="0.25">
      <c r="A1728">
        <v>1751</v>
      </c>
      <c r="C1728" s="3">
        <v>2</v>
      </c>
      <c r="D1728" s="5">
        <v>3</v>
      </c>
      <c r="E1728" s="4">
        <v>4</v>
      </c>
    </row>
    <row r="1729" spans="1:5" x14ac:dyDescent="0.25">
      <c r="A1729">
        <v>1752</v>
      </c>
      <c r="C1729" s="3">
        <v>2</v>
      </c>
      <c r="E1729" s="4">
        <v>4</v>
      </c>
    </row>
    <row r="1730" spans="1:5" x14ac:dyDescent="0.25">
      <c r="A1730">
        <v>1753</v>
      </c>
      <c r="C1730" s="3">
        <v>2</v>
      </c>
      <c r="E1730" s="4">
        <v>4</v>
      </c>
    </row>
    <row r="1731" spans="1:5" x14ac:dyDescent="0.25">
      <c r="A1731">
        <v>1754</v>
      </c>
      <c r="C1731" s="3">
        <v>2</v>
      </c>
      <c r="E1731" s="4">
        <v>4</v>
      </c>
    </row>
    <row r="1732" spans="1:5" x14ac:dyDescent="0.25">
      <c r="A1732">
        <v>1755</v>
      </c>
      <c r="C1732" s="3">
        <v>2</v>
      </c>
      <c r="E1732" s="4">
        <v>4</v>
      </c>
    </row>
    <row r="1733" spans="1:5" x14ac:dyDescent="0.25">
      <c r="A1733">
        <v>1756</v>
      </c>
      <c r="C1733" s="3">
        <v>2</v>
      </c>
      <c r="E1733" s="4">
        <v>4</v>
      </c>
    </row>
    <row r="1734" spans="1:5" x14ac:dyDescent="0.25">
      <c r="A1734">
        <v>1757</v>
      </c>
      <c r="C1734" s="3">
        <v>2</v>
      </c>
      <c r="E1734" s="4">
        <v>4</v>
      </c>
    </row>
    <row r="1735" spans="1:5" x14ac:dyDescent="0.25">
      <c r="A1735">
        <v>1758</v>
      </c>
      <c r="C1735" s="3">
        <v>2</v>
      </c>
      <c r="E1735" s="4">
        <v>4</v>
      </c>
    </row>
    <row r="1736" spans="1:5" x14ac:dyDescent="0.25">
      <c r="A1736">
        <v>1759</v>
      </c>
      <c r="C1736" s="3">
        <v>2</v>
      </c>
      <c r="E1736" s="4">
        <v>4</v>
      </c>
    </row>
    <row r="1737" spans="1:5" x14ac:dyDescent="0.25">
      <c r="A1737">
        <v>1760</v>
      </c>
      <c r="C1737" s="3">
        <v>2</v>
      </c>
      <c r="E1737" s="4">
        <v>4</v>
      </c>
    </row>
    <row r="1738" spans="1:5" x14ac:dyDescent="0.25">
      <c r="A1738">
        <v>1761</v>
      </c>
      <c r="C1738" s="3">
        <v>2</v>
      </c>
      <c r="E1738" s="4">
        <v>4</v>
      </c>
    </row>
    <row r="1739" spans="1:5" x14ac:dyDescent="0.25">
      <c r="A1739">
        <v>1762</v>
      </c>
      <c r="C1739" s="3">
        <v>2</v>
      </c>
      <c r="E1739" s="4">
        <v>4</v>
      </c>
    </row>
    <row r="1740" spans="1:5" x14ac:dyDescent="0.25">
      <c r="A1740">
        <v>1763</v>
      </c>
      <c r="C1740" s="3">
        <v>2</v>
      </c>
      <c r="E1740" s="4">
        <v>4</v>
      </c>
    </row>
    <row r="1741" spans="1:5" x14ac:dyDescent="0.25">
      <c r="A1741">
        <v>1764</v>
      </c>
      <c r="B1741" s="2">
        <v>1</v>
      </c>
      <c r="C1741" s="3">
        <v>2</v>
      </c>
      <c r="E1741" s="4">
        <v>4</v>
      </c>
    </row>
    <row r="1742" spans="1:5" x14ac:dyDescent="0.25">
      <c r="A1742">
        <v>1765</v>
      </c>
      <c r="B1742" s="2">
        <v>1</v>
      </c>
      <c r="C1742" s="3">
        <v>2</v>
      </c>
      <c r="E1742" s="4">
        <v>4</v>
      </c>
    </row>
    <row r="1743" spans="1:5" x14ac:dyDescent="0.25">
      <c r="A1743">
        <v>1766</v>
      </c>
      <c r="B1743" s="2">
        <v>1</v>
      </c>
      <c r="C1743" s="3">
        <v>2</v>
      </c>
      <c r="E1743" s="4">
        <v>4</v>
      </c>
    </row>
    <row r="1744" spans="1:5" x14ac:dyDescent="0.25">
      <c r="A1744">
        <v>1767</v>
      </c>
      <c r="B1744" s="2">
        <v>1</v>
      </c>
    </row>
    <row r="1745" spans="1:8" x14ac:dyDescent="0.25">
      <c r="A1745">
        <v>1768</v>
      </c>
      <c r="B1745" s="2">
        <v>1</v>
      </c>
      <c r="D1745" s="5">
        <v>3</v>
      </c>
    </row>
    <row r="1746" spans="1:8" x14ac:dyDescent="0.25">
      <c r="A1746">
        <v>1769</v>
      </c>
      <c r="B1746" s="2">
        <v>1</v>
      </c>
      <c r="D1746" s="5">
        <v>3</v>
      </c>
    </row>
    <row r="1747" spans="1:8" x14ac:dyDescent="0.25">
      <c r="A1747">
        <v>1770</v>
      </c>
      <c r="B1747" s="2">
        <v>1</v>
      </c>
      <c r="D1747" s="5">
        <v>3</v>
      </c>
    </row>
    <row r="1748" spans="1:8" x14ac:dyDescent="0.25">
      <c r="A1748">
        <v>1771</v>
      </c>
      <c r="B1748" s="2">
        <v>1</v>
      </c>
      <c r="D1748" s="5">
        <v>3</v>
      </c>
    </row>
    <row r="1749" spans="1:8" x14ac:dyDescent="0.25">
      <c r="A1749">
        <v>1772</v>
      </c>
      <c r="B1749" s="2">
        <v>1</v>
      </c>
      <c r="D1749" s="5">
        <v>3</v>
      </c>
    </row>
    <row r="1750" spans="1:8" x14ac:dyDescent="0.25">
      <c r="A1750">
        <v>1773</v>
      </c>
      <c r="B1750" s="2">
        <v>1</v>
      </c>
      <c r="D1750" s="5">
        <v>3</v>
      </c>
    </row>
    <row r="1751" spans="1:8" x14ac:dyDescent="0.25">
      <c r="A1751">
        <v>1774</v>
      </c>
      <c r="B1751" s="2">
        <v>1</v>
      </c>
      <c r="D1751" s="5">
        <v>3</v>
      </c>
    </row>
    <row r="1752" spans="1:8" x14ac:dyDescent="0.25">
      <c r="A1752">
        <v>1775</v>
      </c>
      <c r="B1752" s="2">
        <v>1</v>
      </c>
      <c r="D1752" s="5">
        <v>3</v>
      </c>
    </row>
    <row r="1753" spans="1:8" x14ac:dyDescent="0.25">
      <c r="A1753">
        <v>1776</v>
      </c>
      <c r="B1753" s="2">
        <v>1</v>
      </c>
      <c r="D1753" s="5">
        <v>3</v>
      </c>
    </row>
    <row r="1754" spans="1:8" x14ac:dyDescent="0.25">
      <c r="A1754">
        <v>1777</v>
      </c>
      <c r="B1754" s="2">
        <v>1</v>
      </c>
      <c r="C1754" s="3">
        <v>2</v>
      </c>
      <c r="D1754" s="5">
        <v>3</v>
      </c>
      <c r="E1754" s="6"/>
      <c r="H1754" s="4" t="s">
        <v>233</v>
      </c>
    </row>
    <row r="1755" spans="1:8" x14ac:dyDescent="0.25">
      <c r="A1755">
        <v>1778</v>
      </c>
      <c r="B1755" s="2">
        <v>1</v>
      </c>
      <c r="C1755" s="3">
        <v>2</v>
      </c>
      <c r="D1755" s="5">
        <v>3</v>
      </c>
      <c r="E1755" s="6"/>
      <c r="H1755" s="4" t="s">
        <v>233</v>
      </c>
    </row>
    <row r="1756" spans="1:8" x14ac:dyDescent="0.25">
      <c r="A1756">
        <v>1779</v>
      </c>
      <c r="B1756" s="2">
        <v>1</v>
      </c>
      <c r="C1756" s="3">
        <v>2</v>
      </c>
      <c r="D1756" s="5">
        <v>3</v>
      </c>
      <c r="E1756" s="6"/>
      <c r="H1756" s="4" t="s">
        <v>233</v>
      </c>
    </row>
    <row r="1757" spans="1:8" x14ac:dyDescent="0.25">
      <c r="A1757">
        <v>1780</v>
      </c>
      <c r="B1757" s="2">
        <v>1</v>
      </c>
      <c r="C1757" s="3">
        <v>2</v>
      </c>
      <c r="D1757" s="5">
        <v>3</v>
      </c>
      <c r="E1757" s="6"/>
      <c r="H1757" s="4" t="s">
        <v>233</v>
      </c>
    </row>
    <row r="1758" spans="1:8" x14ac:dyDescent="0.25">
      <c r="A1758">
        <v>1781</v>
      </c>
      <c r="B1758" s="2">
        <v>1</v>
      </c>
      <c r="C1758" s="3">
        <v>2</v>
      </c>
      <c r="D1758" s="5">
        <v>3</v>
      </c>
      <c r="E1758" s="6"/>
      <c r="H1758" s="4" t="s">
        <v>233</v>
      </c>
    </row>
    <row r="1759" spans="1:8" x14ac:dyDescent="0.25">
      <c r="A1759">
        <v>1782</v>
      </c>
      <c r="B1759" s="2">
        <v>1</v>
      </c>
      <c r="C1759" s="3">
        <v>2</v>
      </c>
      <c r="D1759" s="5">
        <v>3</v>
      </c>
      <c r="E1759" s="6"/>
      <c r="H1759" s="4" t="s">
        <v>233</v>
      </c>
    </row>
    <row r="1760" spans="1:8" x14ac:dyDescent="0.25">
      <c r="A1760">
        <v>1783</v>
      </c>
      <c r="C1760" s="3">
        <v>2</v>
      </c>
      <c r="D1760" s="5">
        <v>3</v>
      </c>
      <c r="E1760" s="6"/>
      <c r="H1760" s="4" t="s">
        <v>233</v>
      </c>
    </row>
    <row r="1761" spans="1:8" x14ac:dyDescent="0.25">
      <c r="A1761">
        <v>1784</v>
      </c>
      <c r="C1761" s="3">
        <v>2</v>
      </c>
      <c r="E1761" s="6"/>
      <c r="H1761" s="4" t="s">
        <v>233</v>
      </c>
    </row>
    <row r="1762" spans="1:8" x14ac:dyDescent="0.25">
      <c r="A1762">
        <v>1785</v>
      </c>
      <c r="C1762" s="3">
        <v>2</v>
      </c>
    </row>
    <row r="1763" spans="1:8" x14ac:dyDescent="0.25">
      <c r="A1763">
        <v>1786</v>
      </c>
      <c r="C1763" s="3">
        <v>2</v>
      </c>
    </row>
    <row r="1764" spans="1:8" x14ac:dyDescent="0.25">
      <c r="A1764">
        <v>1787</v>
      </c>
      <c r="C1764" s="3">
        <v>2</v>
      </c>
    </row>
    <row r="1765" spans="1:8" x14ac:dyDescent="0.25">
      <c r="A1765">
        <v>1788</v>
      </c>
      <c r="C1765" s="3">
        <v>2</v>
      </c>
    </row>
    <row r="1766" spans="1:8" x14ac:dyDescent="0.25">
      <c r="A1766">
        <v>1789</v>
      </c>
      <c r="C1766" s="3">
        <v>2</v>
      </c>
    </row>
    <row r="1767" spans="1:8" x14ac:dyDescent="0.25">
      <c r="A1767">
        <v>1790</v>
      </c>
      <c r="C1767" s="3">
        <v>2</v>
      </c>
    </row>
    <row r="1768" spans="1:8" x14ac:dyDescent="0.25">
      <c r="A1768">
        <v>1791</v>
      </c>
      <c r="C1768" s="3">
        <v>2</v>
      </c>
    </row>
    <row r="1769" spans="1:8" x14ac:dyDescent="0.25">
      <c r="A1769">
        <v>1792</v>
      </c>
      <c r="C1769" s="3">
        <v>2</v>
      </c>
    </row>
    <row r="1770" spans="1:8" x14ac:dyDescent="0.25">
      <c r="A1770">
        <v>1793</v>
      </c>
      <c r="C1770" s="3">
        <v>2</v>
      </c>
      <c r="D1770" s="5">
        <v>3</v>
      </c>
    </row>
    <row r="1771" spans="1:8" x14ac:dyDescent="0.25">
      <c r="A1771">
        <v>1794</v>
      </c>
      <c r="C1771" s="3">
        <v>2</v>
      </c>
      <c r="D1771" s="5">
        <v>3</v>
      </c>
    </row>
    <row r="1772" spans="1:8" x14ac:dyDescent="0.25">
      <c r="A1772">
        <v>1795</v>
      </c>
      <c r="B1772" s="2">
        <v>1</v>
      </c>
      <c r="C1772" s="3">
        <v>2</v>
      </c>
      <c r="D1772" s="5">
        <v>3</v>
      </c>
    </row>
    <row r="1773" spans="1:8" x14ac:dyDescent="0.25">
      <c r="A1773">
        <v>1796</v>
      </c>
      <c r="B1773" s="2">
        <v>1</v>
      </c>
      <c r="C1773" s="3">
        <v>2</v>
      </c>
      <c r="D1773" s="5">
        <v>3</v>
      </c>
    </row>
    <row r="1774" spans="1:8" x14ac:dyDescent="0.25">
      <c r="A1774">
        <v>1797</v>
      </c>
      <c r="B1774" s="2">
        <v>1</v>
      </c>
      <c r="D1774" s="5">
        <v>3</v>
      </c>
    </row>
    <row r="1775" spans="1:8" x14ac:dyDescent="0.25">
      <c r="A1775">
        <v>1798</v>
      </c>
      <c r="B1775" s="2">
        <v>1</v>
      </c>
      <c r="D1775" s="5">
        <v>3</v>
      </c>
    </row>
    <row r="1776" spans="1:8" x14ac:dyDescent="0.25">
      <c r="A1776">
        <v>1799</v>
      </c>
      <c r="B1776" s="2">
        <v>1</v>
      </c>
      <c r="D1776" s="5">
        <v>3</v>
      </c>
    </row>
    <row r="1777" spans="1:8" x14ac:dyDescent="0.25">
      <c r="A1777">
        <v>1800</v>
      </c>
      <c r="B1777" s="2">
        <v>1</v>
      </c>
      <c r="D1777" s="5">
        <v>3</v>
      </c>
    </row>
    <row r="1778" spans="1:8" x14ac:dyDescent="0.25">
      <c r="A1778">
        <v>1801</v>
      </c>
      <c r="B1778" s="2">
        <v>1</v>
      </c>
      <c r="D1778" s="5">
        <v>3</v>
      </c>
    </row>
    <row r="1779" spans="1:8" x14ac:dyDescent="0.25">
      <c r="A1779">
        <v>1802</v>
      </c>
      <c r="B1779" s="2">
        <v>1</v>
      </c>
      <c r="D1779" s="5">
        <v>3</v>
      </c>
    </row>
    <row r="1780" spans="1:8" x14ac:dyDescent="0.25">
      <c r="A1780">
        <v>1803</v>
      </c>
      <c r="B1780" s="2">
        <v>1</v>
      </c>
      <c r="C1780" s="3">
        <v>2</v>
      </c>
      <c r="D1780" s="5">
        <v>3</v>
      </c>
    </row>
    <row r="1781" spans="1:8" x14ac:dyDescent="0.25">
      <c r="A1781">
        <v>1804</v>
      </c>
      <c r="B1781" s="2">
        <v>1</v>
      </c>
      <c r="C1781" s="3">
        <v>2</v>
      </c>
      <c r="D1781" s="5">
        <v>3</v>
      </c>
    </row>
    <row r="1782" spans="1:8" x14ac:dyDescent="0.25">
      <c r="A1782">
        <v>1805</v>
      </c>
      <c r="B1782" s="2">
        <v>1</v>
      </c>
      <c r="C1782" s="3">
        <v>2</v>
      </c>
      <c r="D1782" s="5">
        <v>3</v>
      </c>
    </row>
    <row r="1783" spans="1:8" x14ac:dyDescent="0.25">
      <c r="A1783">
        <v>1806</v>
      </c>
      <c r="B1783" s="2">
        <v>1</v>
      </c>
      <c r="C1783" s="3">
        <v>2</v>
      </c>
      <c r="D1783" s="5">
        <v>3</v>
      </c>
    </row>
    <row r="1784" spans="1:8" x14ac:dyDescent="0.25">
      <c r="A1784">
        <v>1807</v>
      </c>
      <c r="B1784" s="2">
        <v>1</v>
      </c>
      <c r="C1784" s="3">
        <v>2</v>
      </c>
      <c r="D1784" s="5">
        <v>3</v>
      </c>
    </row>
    <row r="1785" spans="1:8" x14ac:dyDescent="0.25">
      <c r="A1785">
        <v>1808</v>
      </c>
      <c r="B1785" s="2">
        <v>1</v>
      </c>
      <c r="C1785" s="3">
        <v>2</v>
      </c>
      <c r="D1785" s="5">
        <v>3</v>
      </c>
    </row>
    <row r="1786" spans="1:8" x14ac:dyDescent="0.25">
      <c r="A1786">
        <v>1809</v>
      </c>
      <c r="B1786" s="2">
        <v>1</v>
      </c>
      <c r="C1786" s="3">
        <v>2</v>
      </c>
      <c r="D1786" s="5">
        <v>3</v>
      </c>
    </row>
    <row r="1787" spans="1:8" x14ac:dyDescent="0.25">
      <c r="A1787">
        <v>1810</v>
      </c>
      <c r="B1787" s="2">
        <v>1</v>
      </c>
      <c r="C1787" s="3">
        <v>2</v>
      </c>
      <c r="D1787" s="5">
        <v>3</v>
      </c>
    </row>
    <row r="1788" spans="1:8" x14ac:dyDescent="0.25">
      <c r="A1788">
        <v>1811</v>
      </c>
      <c r="B1788" s="2">
        <v>1</v>
      </c>
      <c r="C1788" s="3">
        <v>2</v>
      </c>
      <c r="D1788" s="5">
        <v>3</v>
      </c>
    </row>
    <row r="1789" spans="1:8" x14ac:dyDescent="0.25">
      <c r="A1789">
        <v>1812</v>
      </c>
      <c r="C1789" s="3">
        <v>2</v>
      </c>
      <c r="D1789" s="5">
        <v>3</v>
      </c>
      <c r="E1789" s="6"/>
      <c r="H1789" s="4" t="s">
        <v>233</v>
      </c>
    </row>
    <row r="1790" spans="1:8" x14ac:dyDescent="0.25">
      <c r="A1790">
        <v>1813</v>
      </c>
      <c r="C1790" s="3">
        <v>2</v>
      </c>
      <c r="D1790" s="5">
        <v>3</v>
      </c>
      <c r="E1790" s="6"/>
      <c r="H1790" s="4" t="s">
        <v>233</v>
      </c>
    </row>
    <row r="1791" spans="1:8" x14ac:dyDescent="0.25">
      <c r="A1791">
        <v>1814</v>
      </c>
      <c r="C1791" s="3">
        <v>2</v>
      </c>
      <c r="D1791" s="5">
        <v>3</v>
      </c>
      <c r="E1791" s="6"/>
      <c r="H1791" s="4" t="s">
        <v>233</v>
      </c>
    </row>
    <row r="1792" spans="1:8" x14ac:dyDescent="0.25">
      <c r="A1792">
        <v>1815</v>
      </c>
      <c r="C1792" s="3">
        <v>2</v>
      </c>
      <c r="D1792" s="5">
        <v>3</v>
      </c>
      <c r="E1792" s="6"/>
      <c r="H1792" s="4" t="s">
        <v>233</v>
      </c>
    </row>
    <row r="1793" spans="1:8" x14ac:dyDescent="0.25">
      <c r="A1793">
        <v>1816</v>
      </c>
      <c r="C1793" s="3">
        <v>2</v>
      </c>
      <c r="D1793" s="5">
        <v>3</v>
      </c>
      <c r="E1793" s="6"/>
      <c r="H1793" s="4" t="s">
        <v>233</v>
      </c>
    </row>
    <row r="1794" spans="1:8" x14ac:dyDescent="0.25">
      <c r="A1794">
        <v>1817</v>
      </c>
      <c r="C1794" s="3">
        <v>2</v>
      </c>
      <c r="E1794" s="6"/>
      <c r="H1794" s="4" t="s">
        <v>233</v>
      </c>
    </row>
    <row r="1795" spans="1:8" x14ac:dyDescent="0.25">
      <c r="A1795">
        <v>1818</v>
      </c>
      <c r="B1795" s="2">
        <v>1</v>
      </c>
      <c r="C1795" s="3">
        <v>2</v>
      </c>
      <c r="E1795" s="6"/>
      <c r="H1795" s="4" t="s">
        <v>233</v>
      </c>
    </row>
    <row r="1796" spans="1:8" x14ac:dyDescent="0.25">
      <c r="A1796">
        <v>1819</v>
      </c>
      <c r="B1796" s="2">
        <v>1</v>
      </c>
      <c r="C1796" s="3">
        <v>2</v>
      </c>
      <c r="E1796" s="6"/>
      <c r="H1796" s="4" t="s">
        <v>233</v>
      </c>
    </row>
    <row r="1797" spans="1:8" x14ac:dyDescent="0.25">
      <c r="A1797">
        <v>1820</v>
      </c>
      <c r="B1797" s="2">
        <v>1</v>
      </c>
      <c r="C1797" s="3">
        <v>2</v>
      </c>
      <c r="E1797" s="6"/>
      <c r="H1797" s="4" t="s">
        <v>233</v>
      </c>
    </row>
    <row r="1798" spans="1:8" x14ac:dyDescent="0.25">
      <c r="A1798">
        <v>1821</v>
      </c>
      <c r="B1798" s="2">
        <v>1</v>
      </c>
      <c r="C1798" s="3">
        <v>2</v>
      </c>
      <c r="E1798" s="6"/>
      <c r="H1798" s="4" t="s">
        <v>233</v>
      </c>
    </row>
    <row r="1799" spans="1:8" x14ac:dyDescent="0.25">
      <c r="A1799">
        <v>1822</v>
      </c>
      <c r="B1799" s="2">
        <v>1</v>
      </c>
      <c r="C1799" s="3">
        <v>2</v>
      </c>
      <c r="E1799" s="6"/>
      <c r="H1799" s="4" t="s">
        <v>233</v>
      </c>
    </row>
    <row r="1800" spans="1:8" x14ac:dyDescent="0.25">
      <c r="A1800">
        <v>1823</v>
      </c>
      <c r="B1800" s="2">
        <v>1</v>
      </c>
      <c r="E1800" s="6"/>
      <c r="H1800" s="4" t="s">
        <v>233</v>
      </c>
    </row>
    <row r="1801" spans="1:8" x14ac:dyDescent="0.25">
      <c r="A1801">
        <v>1824</v>
      </c>
      <c r="B1801" s="2">
        <v>1</v>
      </c>
      <c r="E1801" s="6"/>
      <c r="H1801" s="4" t="s">
        <v>233</v>
      </c>
    </row>
    <row r="1802" spans="1:8" x14ac:dyDescent="0.25">
      <c r="A1802">
        <v>1825</v>
      </c>
      <c r="B1802" s="2">
        <v>1</v>
      </c>
      <c r="E1802" s="6"/>
      <c r="H1802" s="4" t="s">
        <v>233</v>
      </c>
    </row>
    <row r="1803" spans="1:8" x14ac:dyDescent="0.25">
      <c r="A1803">
        <v>1826</v>
      </c>
      <c r="B1803" s="2">
        <v>1</v>
      </c>
      <c r="E1803" s="6"/>
      <c r="H1803" s="4" t="s">
        <v>233</v>
      </c>
    </row>
    <row r="1804" spans="1:8" x14ac:dyDescent="0.25">
      <c r="A1804">
        <v>1827</v>
      </c>
      <c r="B1804" s="2">
        <v>1</v>
      </c>
      <c r="E1804" s="6"/>
      <c r="H1804" s="4" t="s">
        <v>233</v>
      </c>
    </row>
    <row r="1805" spans="1:8" x14ac:dyDescent="0.25">
      <c r="A1805">
        <v>1828</v>
      </c>
      <c r="B1805" s="2">
        <v>1</v>
      </c>
      <c r="E1805" s="6"/>
      <c r="H1805" s="4" t="s">
        <v>233</v>
      </c>
    </row>
    <row r="1806" spans="1:8" x14ac:dyDescent="0.25">
      <c r="A1806">
        <v>1829</v>
      </c>
      <c r="B1806" s="2">
        <v>1</v>
      </c>
      <c r="E1806" s="6"/>
      <c r="H1806" s="4" t="s">
        <v>233</v>
      </c>
    </row>
    <row r="1807" spans="1:8" x14ac:dyDescent="0.25">
      <c r="A1807">
        <v>1830</v>
      </c>
      <c r="B1807" s="2">
        <v>1</v>
      </c>
      <c r="E1807" s="6"/>
      <c r="H1807" s="4" t="s">
        <v>233</v>
      </c>
    </row>
    <row r="1808" spans="1:8" x14ac:dyDescent="0.25">
      <c r="A1808">
        <v>1831</v>
      </c>
      <c r="B1808" s="2">
        <v>1</v>
      </c>
      <c r="E1808" s="6"/>
      <c r="H1808" s="4" t="s">
        <v>233</v>
      </c>
    </row>
    <row r="1809" spans="1:8" x14ac:dyDescent="0.25">
      <c r="A1809">
        <v>1832</v>
      </c>
      <c r="B1809" s="2">
        <v>1</v>
      </c>
      <c r="E1809" s="6"/>
      <c r="H1809" s="4" t="s">
        <v>233</v>
      </c>
    </row>
    <row r="1810" spans="1:8" x14ac:dyDescent="0.25">
      <c r="A1810">
        <v>1833</v>
      </c>
      <c r="B1810" s="2">
        <v>1</v>
      </c>
      <c r="E1810" s="6"/>
      <c r="H1810" s="4" t="s">
        <v>233</v>
      </c>
    </row>
    <row r="1811" spans="1:8" x14ac:dyDescent="0.25">
      <c r="A1811">
        <v>1834</v>
      </c>
      <c r="B1811" s="2">
        <v>1</v>
      </c>
      <c r="C1811" s="3">
        <v>2</v>
      </c>
      <c r="D1811" s="5">
        <v>3</v>
      </c>
      <c r="E1811" s="6"/>
      <c r="H1811" s="4" t="s">
        <v>233</v>
      </c>
    </row>
    <row r="1812" spans="1:8" x14ac:dyDescent="0.25">
      <c r="A1812">
        <v>1835</v>
      </c>
      <c r="B1812" s="2">
        <v>1</v>
      </c>
      <c r="C1812" s="3">
        <v>2</v>
      </c>
      <c r="D1812" s="5">
        <v>3</v>
      </c>
      <c r="E1812" s="6"/>
      <c r="H1812" s="4" t="s">
        <v>233</v>
      </c>
    </row>
    <row r="1813" spans="1:8" x14ac:dyDescent="0.25">
      <c r="A1813">
        <v>1836</v>
      </c>
      <c r="B1813" s="2">
        <v>1</v>
      </c>
      <c r="C1813" s="3">
        <v>2</v>
      </c>
      <c r="D1813" s="5">
        <v>3</v>
      </c>
      <c r="E1813" s="6"/>
      <c r="H1813" s="4" t="s">
        <v>233</v>
      </c>
    </row>
    <row r="1814" spans="1:8" x14ac:dyDescent="0.25">
      <c r="A1814">
        <v>1837</v>
      </c>
      <c r="B1814" s="2">
        <v>1</v>
      </c>
      <c r="C1814" s="3">
        <v>2</v>
      </c>
      <c r="D1814" s="5">
        <v>3</v>
      </c>
      <c r="E1814" s="6"/>
      <c r="H1814" s="4" t="s">
        <v>233</v>
      </c>
    </row>
    <row r="1815" spans="1:8" x14ac:dyDescent="0.25">
      <c r="A1815">
        <v>1838</v>
      </c>
      <c r="B1815" s="2">
        <v>1</v>
      </c>
      <c r="C1815" s="3">
        <v>2</v>
      </c>
      <c r="D1815" s="5">
        <v>3</v>
      </c>
      <c r="E1815" s="6"/>
      <c r="H1815" s="4" t="s">
        <v>233</v>
      </c>
    </row>
    <row r="1816" spans="1:8" x14ac:dyDescent="0.25">
      <c r="A1816">
        <v>1839</v>
      </c>
      <c r="B1816" s="2">
        <v>1</v>
      </c>
      <c r="C1816" s="3">
        <v>2</v>
      </c>
      <c r="D1816" s="5">
        <v>3</v>
      </c>
      <c r="E1816" s="6"/>
      <c r="H1816" s="4" t="s">
        <v>233</v>
      </c>
    </row>
    <row r="1817" spans="1:8" x14ac:dyDescent="0.25">
      <c r="A1817">
        <v>1840</v>
      </c>
      <c r="B1817" s="2">
        <v>1</v>
      </c>
      <c r="C1817" s="3">
        <v>2</v>
      </c>
      <c r="D1817" s="5">
        <v>3</v>
      </c>
      <c r="E1817" s="6"/>
      <c r="H1817" s="4" t="s">
        <v>233</v>
      </c>
    </row>
    <row r="1818" spans="1:8" x14ac:dyDescent="0.25">
      <c r="A1818">
        <v>1841</v>
      </c>
      <c r="B1818" s="2">
        <v>1</v>
      </c>
      <c r="C1818" s="3">
        <v>2</v>
      </c>
      <c r="D1818" s="5">
        <v>3</v>
      </c>
    </row>
    <row r="1819" spans="1:8" x14ac:dyDescent="0.25">
      <c r="A1819">
        <v>1842</v>
      </c>
      <c r="B1819" s="2">
        <v>1</v>
      </c>
      <c r="C1819" s="3">
        <v>2</v>
      </c>
      <c r="D1819" s="5">
        <v>3</v>
      </c>
    </row>
    <row r="1820" spans="1:8" x14ac:dyDescent="0.25">
      <c r="A1820">
        <v>1843</v>
      </c>
      <c r="B1820" s="2">
        <v>1</v>
      </c>
      <c r="C1820" s="3">
        <v>2</v>
      </c>
      <c r="D1820" s="5">
        <v>3</v>
      </c>
    </row>
    <row r="1821" spans="1:8" x14ac:dyDescent="0.25">
      <c r="A1821">
        <v>1844</v>
      </c>
      <c r="B1821" s="2">
        <v>1</v>
      </c>
      <c r="C1821" s="3">
        <v>2</v>
      </c>
      <c r="D1821" s="5">
        <v>3</v>
      </c>
    </row>
    <row r="1822" spans="1:8" x14ac:dyDescent="0.25">
      <c r="A1822">
        <v>1845</v>
      </c>
      <c r="B1822" s="2">
        <v>1</v>
      </c>
      <c r="C1822" s="3">
        <v>2</v>
      </c>
      <c r="D1822" s="5">
        <v>3</v>
      </c>
    </row>
    <row r="1823" spans="1:8" x14ac:dyDescent="0.25">
      <c r="A1823">
        <v>1846</v>
      </c>
      <c r="C1823" s="3">
        <v>2</v>
      </c>
      <c r="D1823" s="5">
        <v>3</v>
      </c>
    </row>
    <row r="1824" spans="1:8" x14ac:dyDescent="0.25">
      <c r="A1824">
        <v>1847</v>
      </c>
      <c r="C1824" s="3">
        <v>2</v>
      </c>
      <c r="D1824" s="5">
        <v>3</v>
      </c>
    </row>
    <row r="1825" spans="1:5" x14ac:dyDescent="0.25">
      <c r="A1825">
        <v>1848</v>
      </c>
      <c r="C1825" s="3">
        <v>2</v>
      </c>
      <c r="D1825" s="5">
        <v>3</v>
      </c>
    </row>
    <row r="1826" spans="1:5" x14ac:dyDescent="0.25">
      <c r="A1826">
        <v>1849</v>
      </c>
      <c r="C1826" s="3">
        <v>2</v>
      </c>
      <c r="D1826" s="5">
        <v>3</v>
      </c>
    </row>
    <row r="1827" spans="1:5" x14ac:dyDescent="0.25">
      <c r="A1827">
        <v>1850</v>
      </c>
      <c r="C1827" s="3">
        <v>2</v>
      </c>
      <c r="D1827" s="5">
        <v>3</v>
      </c>
    </row>
    <row r="1828" spans="1:5" x14ac:dyDescent="0.25">
      <c r="A1828">
        <v>1851</v>
      </c>
      <c r="C1828" s="3">
        <v>2</v>
      </c>
      <c r="D1828" s="5">
        <v>3</v>
      </c>
    </row>
    <row r="1829" spans="1:5" x14ac:dyDescent="0.25">
      <c r="A1829">
        <v>1852</v>
      </c>
      <c r="C1829" s="3">
        <v>2</v>
      </c>
      <c r="D1829" s="5">
        <v>3</v>
      </c>
    </row>
    <row r="1830" spans="1:5" x14ac:dyDescent="0.25">
      <c r="A1830">
        <v>1853</v>
      </c>
      <c r="C1830" s="3">
        <v>2</v>
      </c>
      <c r="D1830" s="5">
        <v>3</v>
      </c>
    </row>
    <row r="1831" spans="1:5" x14ac:dyDescent="0.25">
      <c r="A1831">
        <v>1854</v>
      </c>
      <c r="C1831" s="3">
        <v>2</v>
      </c>
      <c r="D1831" s="5">
        <v>3</v>
      </c>
    </row>
    <row r="1832" spans="1:5" x14ac:dyDescent="0.25">
      <c r="A1832">
        <v>1855</v>
      </c>
      <c r="B1832" s="2">
        <v>1</v>
      </c>
      <c r="C1832" s="3">
        <v>2</v>
      </c>
      <c r="D1832" s="5">
        <v>3</v>
      </c>
    </row>
    <row r="1833" spans="1:5" x14ac:dyDescent="0.25">
      <c r="A1833">
        <v>1856</v>
      </c>
      <c r="B1833" s="2">
        <v>1</v>
      </c>
      <c r="C1833" s="3">
        <v>2</v>
      </c>
      <c r="D1833" s="5">
        <v>3</v>
      </c>
    </row>
    <row r="1834" spans="1:5" x14ac:dyDescent="0.25">
      <c r="A1834">
        <v>1857</v>
      </c>
      <c r="B1834" s="2">
        <v>1</v>
      </c>
      <c r="C1834" s="3">
        <v>2</v>
      </c>
      <c r="D1834" s="5">
        <v>3</v>
      </c>
      <c r="E1834" s="4">
        <v>4</v>
      </c>
    </row>
    <row r="1835" spans="1:5" x14ac:dyDescent="0.25">
      <c r="A1835">
        <v>1858</v>
      </c>
      <c r="B1835" s="2">
        <v>1</v>
      </c>
      <c r="D1835" s="5">
        <v>3</v>
      </c>
      <c r="E1835" s="4">
        <v>4</v>
      </c>
    </row>
    <row r="1836" spans="1:5" x14ac:dyDescent="0.25">
      <c r="A1836">
        <v>1859</v>
      </c>
      <c r="B1836" s="2">
        <v>1</v>
      </c>
      <c r="D1836" s="5">
        <v>3</v>
      </c>
      <c r="E1836" s="4">
        <v>4</v>
      </c>
    </row>
    <row r="1837" spans="1:5" x14ac:dyDescent="0.25">
      <c r="A1837">
        <v>1860</v>
      </c>
      <c r="B1837" s="2">
        <v>1</v>
      </c>
      <c r="D1837" s="5">
        <v>3</v>
      </c>
      <c r="E1837" s="4">
        <v>4</v>
      </c>
    </row>
    <row r="1838" spans="1:5" x14ac:dyDescent="0.25">
      <c r="A1838">
        <v>1861</v>
      </c>
      <c r="B1838" s="2">
        <v>1</v>
      </c>
      <c r="D1838" s="5">
        <v>3</v>
      </c>
      <c r="E1838" s="4">
        <v>4</v>
      </c>
    </row>
    <row r="1839" spans="1:5" x14ac:dyDescent="0.25">
      <c r="A1839">
        <v>1862</v>
      </c>
      <c r="B1839" s="2">
        <v>1</v>
      </c>
      <c r="E1839" s="4">
        <v>4</v>
      </c>
    </row>
    <row r="1840" spans="1:5" x14ac:dyDescent="0.25">
      <c r="A1840">
        <v>1863</v>
      </c>
      <c r="B1840" s="2">
        <v>1</v>
      </c>
      <c r="E1840" s="4">
        <v>4</v>
      </c>
    </row>
    <row r="1841" spans="1:5" x14ac:dyDescent="0.25">
      <c r="A1841">
        <v>1864</v>
      </c>
      <c r="B1841" s="2">
        <v>1</v>
      </c>
      <c r="E1841" s="4">
        <v>4</v>
      </c>
    </row>
    <row r="1842" spans="1:5" x14ac:dyDescent="0.25">
      <c r="A1842">
        <v>1865</v>
      </c>
      <c r="B1842" s="2">
        <v>1</v>
      </c>
      <c r="E1842" s="4">
        <v>4</v>
      </c>
    </row>
    <row r="1843" spans="1:5" x14ac:dyDescent="0.25">
      <c r="A1843">
        <v>1866</v>
      </c>
      <c r="B1843" s="2">
        <v>1</v>
      </c>
      <c r="E1843" s="4">
        <v>4</v>
      </c>
    </row>
    <row r="1844" spans="1:5" x14ac:dyDescent="0.25">
      <c r="A1844">
        <v>1867</v>
      </c>
      <c r="B1844" s="2">
        <v>1</v>
      </c>
      <c r="E1844" s="4">
        <v>4</v>
      </c>
    </row>
    <row r="1845" spans="1:5" x14ac:dyDescent="0.25">
      <c r="A1845">
        <v>1868</v>
      </c>
      <c r="B1845" s="2">
        <v>1</v>
      </c>
      <c r="E1845" s="4">
        <v>4</v>
      </c>
    </row>
    <row r="1846" spans="1:5" x14ac:dyDescent="0.25">
      <c r="A1846">
        <v>1869</v>
      </c>
      <c r="B1846" s="2">
        <v>1</v>
      </c>
      <c r="E1846" s="4">
        <v>4</v>
      </c>
    </row>
    <row r="1847" spans="1:5" x14ac:dyDescent="0.25">
      <c r="A1847">
        <v>1870</v>
      </c>
      <c r="B1847" s="2">
        <v>1</v>
      </c>
      <c r="E1847" s="4">
        <v>4</v>
      </c>
    </row>
    <row r="1848" spans="1:5" x14ac:dyDescent="0.25">
      <c r="A1848">
        <v>1871</v>
      </c>
      <c r="B1848" s="2">
        <v>1</v>
      </c>
      <c r="E1848" s="4">
        <v>4</v>
      </c>
    </row>
    <row r="1849" spans="1:5" x14ac:dyDescent="0.25">
      <c r="A1849">
        <v>1872</v>
      </c>
      <c r="B1849" s="2">
        <v>1</v>
      </c>
      <c r="C1849" s="3">
        <v>2</v>
      </c>
      <c r="E1849" s="4">
        <v>4</v>
      </c>
    </row>
    <row r="1850" spans="1:5" x14ac:dyDescent="0.25">
      <c r="A1850">
        <v>1873</v>
      </c>
      <c r="B1850" s="2">
        <v>1</v>
      </c>
      <c r="C1850" s="3">
        <v>2</v>
      </c>
      <c r="E1850" s="4">
        <v>4</v>
      </c>
    </row>
    <row r="1851" spans="1:5" x14ac:dyDescent="0.25">
      <c r="A1851">
        <v>1874</v>
      </c>
      <c r="B1851" s="2">
        <v>1</v>
      </c>
      <c r="C1851" s="3">
        <v>2</v>
      </c>
      <c r="E1851" s="4">
        <v>4</v>
      </c>
    </row>
    <row r="1852" spans="1:5" x14ac:dyDescent="0.25">
      <c r="A1852">
        <v>1875</v>
      </c>
      <c r="B1852" s="2">
        <v>1</v>
      </c>
      <c r="C1852" s="3">
        <v>2</v>
      </c>
      <c r="E1852" s="4">
        <v>4</v>
      </c>
    </row>
    <row r="1853" spans="1:5" x14ac:dyDescent="0.25">
      <c r="A1853">
        <v>1876</v>
      </c>
      <c r="C1853" s="3">
        <v>2</v>
      </c>
      <c r="E1853" s="4">
        <v>4</v>
      </c>
    </row>
    <row r="1854" spans="1:5" x14ac:dyDescent="0.25">
      <c r="A1854">
        <v>1877</v>
      </c>
      <c r="C1854" s="3">
        <v>2</v>
      </c>
      <c r="D1854" s="5">
        <v>3</v>
      </c>
      <c r="E1854" s="4">
        <v>4</v>
      </c>
    </row>
    <row r="1855" spans="1:5" x14ac:dyDescent="0.25">
      <c r="A1855">
        <v>1878</v>
      </c>
      <c r="C1855" s="3">
        <v>2</v>
      </c>
      <c r="D1855" s="5">
        <v>3</v>
      </c>
      <c r="E1855" s="4">
        <v>4</v>
      </c>
    </row>
    <row r="1856" spans="1:5" x14ac:dyDescent="0.25">
      <c r="A1856">
        <v>1879</v>
      </c>
      <c r="C1856" s="3">
        <v>2</v>
      </c>
      <c r="D1856" s="5">
        <v>3</v>
      </c>
      <c r="E1856" s="4">
        <v>4</v>
      </c>
    </row>
    <row r="1857" spans="1:5" x14ac:dyDescent="0.25">
      <c r="A1857">
        <v>1880</v>
      </c>
      <c r="C1857" s="3">
        <v>2</v>
      </c>
      <c r="D1857" s="5">
        <v>3</v>
      </c>
      <c r="E1857" s="4">
        <v>4</v>
      </c>
    </row>
    <row r="1858" spans="1:5" x14ac:dyDescent="0.25">
      <c r="A1858">
        <v>1881</v>
      </c>
      <c r="C1858" s="3">
        <v>2</v>
      </c>
      <c r="D1858" s="5">
        <v>3</v>
      </c>
    </row>
    <row r="1859" spans="1:5" x14ac:dyDescent="0.25">
      <c r="A1859">
        <v>1882</v>
      </c>
      <c r="C1859" s="3">
        <v>2</v>
      </c>
      <c r="D1859" s="5">
        <v>3</v>
      </c>
    </row>
    <row r="1860" spans="1:5" x14ac:dyDescent="0.25">
      <c r="A1860">
        <v>1883</v>
      </c>
      <c r="C1860" s="3">
        <v>2</v>
      </c>
      <c r="D1860" s="5">
        <v>3</v>
      </c>
    </row>
    <row r="1861" spans="1:5" x14ac:dyDescent="0.25">
      <c r="A1861">
        <v>1884</v>
      </c>
      <c r="C1861" s="3">
        <v>2</v>
      </c>
      <c r="D1861" s="5">
        <v>3</v>
      </c>
    </row>
    <row r="1862" spans="1:5" x14ac:dyDescent="0.25">
      <c r="A1862">
        <v>1885</v>
      </c>
      <c r="C1862" s="3">
        <v>2</v>
      </c>
      <c r="D1862" s="5">
        <v>3</v>
      </c>
    </row>
    <row r="1863" spans="1:5" x14ac:dyDescent="0.25">
      <c r="A1863">
        <v>1886</v>
      </c>
      <c r="C1863" s="3">
        <v>2</v>
      </c>
      <c r="D1863" s="5">
        <v>3</v>
      </c>
    </row>
    <row r="1864" spans="1:5" x14ac:dyDescent="0.25">
      <c r="A1864">
        <v>1887</v>
      </c>
      <c r="C1864" s="3">
        <v>2</v>
      </c>
      <c r="D1864" s="5">
        <v>3</v>
      </c>
    </row>
    <row r="1865" spans="1:5" x14ac:dyDescent="0.25">
      <c r="A1865">
        <v>1888</v>
      </c>
      <c r="C1865" s="3">
        <v>2</v>
      </c>
      <c r="D1865" s="5">
        <v>3</v>
      </c>
    </row>
    <row r="1866" spans="1:5" x14ac:dyDescent="0.25">
      <c r="A1866">
        <v>1889</v>
      </c>
      <c r="B1866" s="2">
        <v>1</v>
      </c>
      <c r="C1866" s="3">
        <v>2</v>
      </c>
      <c r="D1866" s="5">
        <v>3</v>
      </c>
    </row>
    <row r="1867" spans="1:5" x14ac:dyDescent="0.25">
      <c r="A1867">
        <v>1890</v>
      </c>
      <c r="B1867" s="2">
        <v>1</v>
      </c>
      <c r="C1867" s="3">
        <v>2</v>
      </c>
      <c r="D1867" s="5">
        <v>3</v>
      </c>
    </row>
    <row r="1868" spans="1:5" x14ac:dyDescent="0.25">
      <c r="A1868">
        <v>1891</v>
      </c>
      <c r="B1868" s="2">
        <v>1</v>
      </c>
      <c r="C1868" s="3">
        <v>2</v>
      </c>
      <c r="D1868" s="5">
        <v>3</v>
      </c>
    </row>
    <row r="1869" spans="1:5" x14ac:dyDescent="0.25">
      <c r="A1869">
        <v>1892</v>
      </c>
      <c r="B1869" s="2">
        <v>1</v>
      </c>
      <c r="C1869" s="3">
        <v>2</v>
      </c>
      <c r="D1869" s="5">
        <v>3</v>
      </c>
    </row>
    <row r="1870" spans="1:5" x14ac:dyDescent="0.25">
      <c r="A1870">
        <v>1893</v>
      </c>
      <c r="B1870" s="2">
        <v>1</v>
      </c>
      <c r="C1870" s="3">
        <v>2</v>
      </c>
      <c r="D1870" s="5">
        <v>3</v>
      </c>
    </row>
    <row r="1871" spans="1:5" x14ac:dyDescent="0.25">
      <c r="A1871">
        <v>1894</v>
      </c>
      <c r="B1871" s="2">
        <v>1</v>
      </c>
      <c r="D1871" s="5">
        <v>3</v>
      </c>
      <c r="E1871" s="4">
        <v>4</v>
      </c>
    </row>
    <row r="1872" spans="1:5" x14ac:dyDescent="0.25">
      <c r="A1872">
        <v>1895</v>
      </c>
      <c r="B1872" s="2">
        <v>1</v>
      </c>
      <c r="E1872" s="4">
        <v>4</v>
      </c>
    </row>
    <row r="1873" spans="1:7" x14ac:dyDescent="0.25">
      <c r="A1873">
        <v>1896</v>
      </c>
      <c r="B1873" s="2">
        <v>1</v>
      </c>
      <c r="E1873" s="4">
        <v>4</v>
      </c>
    </row>
    <row r="1874" spans="1:7" x14ac:dyDescent="0.25">
      <c r="A1874">
        <v>1897</v>
      </c>
      <c r="B1874" s="2">
        <v>1</v>
      </c>
      <c r="E1874" s="4">
        <v>4</v>
      </c>
    </row>
    <row r="1875" spans="1:7" x14ac:dyDescent="0.25">
      <c r="A1875">
        <v>1898</v>
      </c>
      <c r="B1875" s="2">
        <v>1</v>
      </c>
      <c r="E1875" s="4">
        <v>4</v>
      </c>
    </row>
    <row r="1876" spans="1:7" x14ac:dyDescent="0.25">
      <c r="A1876">
        <v>1899</v>
      </c>
      <c r="B1876" s="2">
        <v>1</v>
      </c>
      <c r="E1876" s="4">
        <v>4</v>
      </c>
    </row>
    <row r="1877" spans="1:7" x14ac:dyDescent="0.25">
      <c r="A1877">
        <v>1900</v>
      </c>
      <c r="B1877" s="2">
        <v>1</v>
      </c>
      <c r="E1877" s="4">
        <v>4</v>
      </c>
    </row>
    <row r="1878" spans="1:7" x14ac:dyDescent="0.25">
      <c r="A1878">
        <v>1901</v>
      </c>
      <c r="B1878" s="2">
        <v>1</v>
      </c>
      <c r="E1878" s="4">
        <v>4</v>
      </c>
    </row>
    <row r="1879" spans="1:7" x14ac:dyDescent="0.25">
      <c r="A1879">
        <v>1902</v>
      </c>
      <c r="B1879" s="2">
        <v>1</v>
      </c>
      <c r="E1879" s="4">
        <v>4</v>
      </c>
    </row>
    <row r="1880" spans="1:7" x14ac:dyDescent="0.25">
      <c r="A1880">
        <v>1903</v>
      </c>
      <c r="B1880" s="2">
        <v>1</v>
      </c>
      <c r="E1880" s="4">
        <v>4</v>
      </c>
    </row>
    <row r="1881" spans="1:7" x14ac:dyDescent="0.25">
      <c r="A1881">
        <v>1904</v>
      </c>
      <c r="B1881" s="2">
        <v>1</v>
      </c>
      <c r="E1881" s="4">
        <v>4</v>
      </c>
    </row>
    <row r="1882" spans="1:7" x14ac:dyDescent="0.25">
      <c r="A1882">
        <v>1905</v>
      </c>
      <c r="B1882" s="2">
        <v>1</v>
      </c>
      <c r="E1882" s="4">
        <v>4</v>
      </c>
    </row>
    <row r="1883" spans="1:7" x14ac:dyDescent="0.25">
      <c r="A1883">
        <v>1906</v>
      </c>
      <c r="B1883" s="2">
        <v>1</v>
      </c>
      <c r="E1883" s="4">
        <v>4</v>
      </c>
    </row>
    <row r="1884" spans="1:7" x14ac:dyDescent="0.25">
      <c r="A1884">
        <v>1907</v>
      </c>
      <c r="B1884" s="2">
        <v>1</v>
      </c>
      <c r="C1884" s="3">
        <v>2</v>
      </c>
      <c r="E1884" s="4">
        <v>4</v>
      </c>
    </row>
    <row r="1885" spans="1:7" x14ac:dyDescent="0.25">
      <c r="A1885">
        <v>1908</v>
      </c>
      <c r="B1885" s="2">
        <v>1</v>
      </c>
      <c r="C1885" s="3">
        <v>2</v>
      </c>
      <c r="E1885" s="4">
        <v>4</v>
      </c>
    </row>
    <row r="1886" spans="1:7" x14ac:dyDescent="0.25">
      <c r="A1886">
        <v>1909</v>
      </c>
      <c r="B1886" s="2">
        <v>1</v>
      </c>
      <c r="C1886" s="3">
        <v>2</v>
      </c>
      <c r="D1886" s="6"/>
      <c r="E1886" s="4">
        <v>4</v>
      </c>
      <c r="G1886" s="5" t="s">
        <v>234</v>
      </c>
    </row>
    <row r="1887" spans="1:7" x14ac:dyDescent="0.25">
      <c r="A1887">
        <v>1910</v>
      </c>
      <c r="C1887" s="3">
        <v>2</v>
      </c>
      <c r="D1887" s="6"/>
      <c r="E1887" s="4">
        <v>4</v>
      </c>
      <c r="G1887" s="5" t="s">
        <v>234</v>
      </c>
    </row>
    <row r="1888" spans="1:7" x14ac:dyDescent="0.25">
      <c r="A1888">
        <v>1911</v>
      </c>
      <c r="C1888" s="3">
        <v>2</v>
      </c>
      <c r="D1888" s="6"/>
      <c r="E1888" s="4">
        <v>4</v>
      </c>
      <c r="G1888" s="5" t="s">
        <v>234</v>
      </c>
    </row>
    <row r="1889" spans="1:8" x14ac:dyDescent="0.25">
      <c r="A1889">
        <v>1912</v>
      </c>
      <c r="C1889" s="3">
        <v>2</v>
      </c>
      <c r="D1889" s="6"/>
      <c r="E1889" s="4">
        <v>4</v>
      </c>
      <c r="G1889" s="5" t="s">
        <v>234</v>
      </c>
    </row>
    <row r="1890" spans="1:8" x14ac:dyDescent="0.25">
      <c r="A1890">
        <v>1913</v>
      </c>
      <c r="C1890" s="3">
        <v>2</v>
      </c>
      <c r="D1890" s="6"/>
      <c r="E1890" s="4">
        <v>4</v>
      </c>
      <c r="G1890" s="5" t="s">
        <v>234</v>
      </c>
    </row>
    <row r="1891" spans="1:8" x14ac:dyDescent="0.25">
      <c r="A1891">
        <v>1914</v>
      </c>
      <c r="C1891" s="3">
        <v>2</v>
      </c>
      <c r="D1891" s="6"/>
      <c r="E1891" s="4">
        <v>4</v>
      </c>
      <c r="G1891" s="5" t="s">
        <v>234</v>
      </c>
    </row>
    <row r="1892" spans="1:8" x14ac:dyDescent="0.25">
      <c r="A1892">
        <v>1915</v>
      </c>
      <c r="C1892" s="3">
        <v>2</v>
      </c>
      <c r="D1892" s="6"/>
      <c r="E1892" s="4">
        <v>4</v>
      </c>
      <c r="G1892" s="5" t="s">
        <v>234</v>
      </c>
    </row>
    <row r="1893" spans="1:8" x14ac:dyDescent="0.25">
      <c r="A1893">
        <v>1916</v>
      </c>
      <c r="C1893" s="3">
        <v>2</v>
      </c>
      <c r="D1893" s="6"/>
      <c r="E1893" s="4">
        <v>4</v>
      </c>
      <c r="G1893" s="5" t="s">
        <v>234</v>
      </c>
    </row>
    <row r="1894" spans="1:8" x14ac:dyDescent="0.25">
      <c r="A1894">
        <v>1917</v>
      </c>
      <c r="C1894" s="3">
        <v>2</v>
      </c>
      <c r="D1894" s="6"/>
      <c r="G1894" s="5" t="s">
        <v>234</v>
      </c>
    </row>
    <row r="1895" spans="1:8" x14ac:dyDescent="0.25">
      <c r="A1895">
        <v>1918</v>
      </c>
      <c r="C1895" s="3">
        <v>2</v>
      </c>
      <c r="D1895" s="6"/>
      <c r="G1895" s="5" t="s">
        <v>234</v>
      </c>
    </row>
    <row r="1896" spans="1:8" x14ac:dyDescent="0.25">
      <c r="A1896">
        <v>1919</v>
      </c>
      <c r="C1896" s="3">
        <v>2</v>
      </c>
      <c r="D1896" s="6"/>
      <c r="G1896" s="5" t="s">
        <v>234</v>
      </c>
    </row>
    <row r="1897" spans="1:8" x14ac:dyDescent="0.25">
      <c r="A1897">
        <v>1920</v>
      </c>
      <c r="C1897" s="3">
        <v>2</v>
      </c>
      <c r="D1897" s="6"/>
      <c r="G1897" s="5" t="s">
        <v>234</v>
      </c>
    </row>
    <row r="1898" spans="1:8" x14ac:dyDescent="0.25">
      <c r="A1898">
        <v>1921</v>
      </c>
      <c r="B1898" s="2">
        <v>1</v>
      </c>
      <c r="C1898" s="3">
        <v>2</v>
      </c>
      <c r="D1898" s="6"/>
      <c r="G1898" s="5" t="s">
        <v>234</v>
      </c>
    </row>
    <row r="1899" spans="1:8" x14ac:dyDescent="0.25">
      <c r="A1899">
        <v>1922</v>
      </c>
      <c r="B1899" s="2">
        <v>1</v>
      </c>
      <c r="C1899" s="3">
        <v>2</v>
      </c>
      <c r="D1899" s="6"/>
      <c r="G1899" s="5" t="s">
        <v>234</v>
      </c>
    </row>
    <row r="1900" spans="1:8" x14ac:dyDescent="0.25">
      <c r="A1900">
        <v>1923</v>
      </c>
      <c r="B1900" s="2">
        <v>1</v>
      </c>
      <c r="C1900" s="3">
        <v>2</v>
      </c>
      <c r="D1900" s="6"/>
      <c r="G1900" s="5" t="s">
        <v>234</v>
      </c>
    </row>
    <row r="1901" spans="1:8" x14ac:dyDescent="0.25">
      <c r="A1901">
        <v>1924</v>
      </c>
      <c r="B1901" s="2">
        <v>1</v>
      </c>
      <c r="C1901" s="3">
        <v>2</v>
      </c>
      <c r="D1901" s="6"/>
      <c r="G1901" s="5" t="s">
        <v>234</v>
      </c>
    </row>
    <row r="1902" spans="1:8" x14ac:dyDescent="0.25">
      <c r="A1902">
        <v>1925</v>
      </c>
      <c r="B1902" s="2">
        <v>1</v>
      </c>
      <c r="C1902" s="3">
        <v>2</v>
      </c>
      <c r="D1902" s="6"/>
      <c r="G1902" s="5" t="s">
        <v>234</v>
      </c>
    </row>
    <row r="1903" spans="1:8" x14ac:dyDescent="0.25">
      <c r="A1903">
        <v>1926</v>
      </c>
      <c r="B1903" s="2">
        <v>1</v>
      </c>
      <c r="C1903" s="3">
        <v>2</v>
      </c>
      <c r="D1903" s="6"/>
      <c r="G1903" s="5" t="s">
        <v>234</v>
      </c>
    </row>
    <row r="1904" spans="1:8" x14ac:dyDescent="0.25">
      <c r="A1904">
        <v>1927</v>
      </c>
      <c r="B1904" s="2">
        <v>1</v>
      </c>
      <c r="D1904" s="6"/>
      <c r="E1904" s="6"/>
      <c r="G1904" s="5" t="s">
        <v>234</v>
      </c>
      <c r="H1904" s="4" t="s">
        <v>233</v>
      </c>
    </row>
    <row r="1905" spans="1:8" x14ac:dyDescent="0.25">
      <c r="A1905">
        <v>1928</v>
      </c>
      <c r="B1905" s="2">
        <v>1</v>
      </c>
      <c r="E1905" s="6"/>
      <c r="H1905" s="4" t="s">
        <v>233</v>
      </c>
    </row>
    <row r="1906" spans="1:8" x14ac:dyDescent="0.25">
      <c r="A1906">
        <v>1929</v>
      </c>
      <c r="B1906" s="2">
        <v>1</v>
      </c>
      <c r="E1906" s="6"/>
      <c r="H1906" s="4" t="s">
        <v>233</v>
      </c>
    </row>
    <row r="1907" spans="1:8" x14ac:dyDescent="0.25">
      <c r="A1907">
        <v>1930</v>
      </c>
      <c r="B1907" s="2">
        <v>1</v>
      </c>
      <c r="E1907" s="6"/>
      <c r="H1907" s="4" t="s">
        <v>233</v>
      </c>
    </row>
    <row r="1908" spans="1:8" x14ac:dyDescent="0.25">
      <c r="A1908">
        <v>1931</v>
      </c>
      <c r="B1908" s="2">
        <v>1</v>
      </c>
      <c r="E1908" s="6"/>
      <c r="H1908" s="4" t="s">
        <v>233</v>
      </c>
    </row>
    <row r="1909" spans="1:8" x14ac:dyDescent="0.25">
      <c r="A1909">
        <v>1932</v>
      </c>
      <c r="B1909" s="2">
        <v>1</v>
      </c>
      <c r="E1909" s="6"/>
      <c r="H1909" s="4" t="s">
        <v>233</v>
      </c>
    </row>
    <row r="1910" spans="1:8" x14ac:dyDescent="0.25">
      <c r="A1910">
        <v>1933</v>
      </c>
      <c r="B1910" s="2">
        <v>1</v>
      </c>
      <c r="E1910" s="6"/>
      <c r="H1910" s="4" t="s">
        <v>233</v>
      </c>
    </row>
    <row r="1911" spans="1:8" x14ac:dyDescent="0.25">
      <c r="A1911">
        <v>1934</v>
      </c>
      <c r="B1911" s="2">
        <v>1</v>
      </c>
      <c r="E1911" s="6"/>
      <c r="H1911" s="4" t="s">
        <v>233</v>
      </c>
    </row>
    <row r="1912" spans="1:8" x14ac:dyDescent="0.25">
      <c r="A1912">
        <v>1935</v>
      </c>
      <c r="B1912" s="2">
        <v>1</v>
      </c>
      <c r="E1912" s="6"/>
      <c r="H1912" s="4" t="s">
        <v>233</v>
      </c>
    </row>
    <row r="1913" spans="1:8" x14ac:dyDescent="0.25">
      <c r="A1913">
        <v>1936</v>
      </c>
      <c r="B1913" s="2">
        <v>1</v>
      </c>
      <c r="E1913" s="6"/>
      <c r="H1913" s="4" t="s">
        <v>233</v>
      </c>
    </row>
    <row r="1914" spans="1:8" x14ac:dyDescent="0.25">
      <c r="A1914">
        <v>1937</v>
      </c>
      <c r="B1914" s="2">
        <v>1</v>
      </c>
      <c r="E1914" s="6"/>
      <c r="H1914" s="4" t="s">
        <v>233</v>
      </c>
    </row>
    <row r="1915" spans="1:8" x14ac:dyDescent="0.25">
      <c r="A1915">
        <v>1938</v>
      </c>
      <c r="B1915" s="2">
        <v>1</v>
      </c>
      <c r="C1915" s="3">
        <v>2</v>
      </c>
      <c r="E1915" s="6"/>
      <c r="H1915" s="4" t="s">
        <v>233</v>
      </c>
    </row>
    <row r="1916" spans="1:8" x14ac:dyDescent="0.25">
      <c r="A1916">
        <v>1939</v>
      </c>
      <c r="B1916" s="2">
        <v>1</v>
      </c>
      <c r="C1916" s="3">
        <v>2</v>
      </c>
      <c r="E1916" s="6"/>
      <c r="H1916" s="4" t="s">
        <v>233</v>
      </c>
    </row>
    <row r="1917" spans="1:8" x14ac:dyDescent="0.25">
      <c r="A1917">
        <v>1940</v>
      </c>
      <c r="B1917" s="2">
        <v>1</v>
      </c>
      <c r="C1917" s="3">
        <v>2</v>
      </c>
      <c r="E1917" s="6"/>
      <c r="H1917" s="4" t="s">
        <v>233</v>
      </c>
    </row>
    <row r="1918" spans="1:8" x14ac:dyDescent="0.25">
      <c r="A1918">
        <v>1941</v>
      </c>
      <c r="B1918" s="2">
        <v>1</v>
      </c>
      <c r="C1918" s="3">
        <v>2</v>
      </c>
      <c r="E1918" s="6"/>
      <c r="H1918" s="4" t="s">
        <v>233</v>
      </c>
    </row>
    <row r="1919" spans="1:8" x14ac:dyDescent="0.25">
      <c r="A1919">
        <v>1942</v>
      </c>
      <c r="B1919" s="2">
        <v>1</v>
      </c>
      <c r="C1919" s="3">
        <v>2</v>
      </c>
      <c r="E1919" s="6"/>
      <c r="H1919" s="4" t="s">
        <v>233</v>
      </c>
    </row>
    <row r="1920" spans="1:8" x14ac:dyDescent="0.25">
      <c r="A1920">
        <v>1943</v>
      </c>
      <c r="B1920" s="2">
        <v>1</v>
      </c>
      <c r="C1920" s="3">
        <v>2</v>
      </c>
      <c r="E1920" s="6"/>
      <c r="H1920" s="4" t="s">
        <v>233</v>
      </c>
    </row>
    <row r="1921" spans="1:8" x14ac:dyDescent="0.25">
      <c r="A1921">
        <v>1944</v>
      </c>
      <c r="B1921" s="2">
        <v>1</v>
      </c>
      <c r="C1921" s="3">
        <v>2</v>
      </c>
      <c r="D1921" s="5">
        <v>3</v>
      </c>
      <c r="E1921" s="6"/>
      <c r="H1921" s="4" t="s">
        <v>233</v>
      </c>
    </row>
    <row r="1922" spans="1:8" x14ac:dyDescent="0.25">
      <c r="A1922">
        <v>1945</v>
      </c>
      <c r="C1922" s="3">
        <v>2</v>
      </c>
      <c r="D1922" s="5">
        <v>3</v>
      </c>
      <c r="E1922" s="6"/>
      <c r="H1922" s="4" t="s">
        <v>233</v>
      </c>
    </row>
    <row r="1923" spans="1:8" x14ac:dyDescent="0.25">
      <c r="A1923">
        <v>1946</v>
      </c>
      <c r="C1923" s="3">
        <v>2</v>
      </c>
      <c r="D1923" s="5">
        <v>3</v>
      </c>
      <c r="E1923" s="6"/>
      <c r="H1923" s="4" t="s">
        <v>233</v>
      </c>
    </row>
    <row r="1924" spans="1:8" x14ac:dyDescent="0.25">
      <c r="A1924">
        <v>1947</v>
      </c>
      <c r="C1924" s="3">
        <v>2</v>
      </c>
      <c r="D1924" s="5">
        <v>3</v>
      </c>
      <c r="E1924" s="6"/>
      <c r="H1924" s="4" t="s">
        <v>233</v>
      </c>
    </row>
    <row r="1925" spans="1:8" x14ac:dyDescent="0.25">
      <c r="A1925">
        <v>1948</v>
      </c>
      <c r="C1925" s="3">
        <v>2</v>
      </c>
      <c r="D1925" s="5">
        <v>3</v>
      </c>
      <c r="E1925" s="6"/>
      <c r="H1925" s="4" t="s">
        <v>233</v>
      </c>
    </row>
    <row r="1926" spans="1:8" x14ac:dyDescent="0.25">
      <c r="A1926">
        <v>1949</v>
      </c>
      <c r="C1926" s="3">
        <v>2</v>
      </c>
      <c r="D1926" s="5">
        <v>3</v>
      </c>
      <c r="E1926" s="6"/>
      <c r="H1926" s="4" t="s">
        <v>233</v>
      </c>
    </row>
    <row r="1927" spans="1:8" x14ac:dyDescent="0.25">
      <c r="A1927">
        <v>1950</v>
      </c>
      <c r="C1927" s="3">
        <v>2</v>
      </c>
      <c r="D1927" s="5">
        <v>3</v>
      </c>
    </row>
    <row r="1928" spans="1:8" x14ac:dyDescent="0.25">
      <c r="A1928">
        <v>1951</v>
      </c>
      <c r="C1928" s="3">
        <v>2</v>
      </c>
      <c r="D1928" s="5">
        <v>3</v>
      </c>
    </row>
    <row r="1929" spans="1:8" x14ac:dyDescent="0.25">
      <c r="A1929">
        <v>1952</v>
      </c>
      <c r="C1929" s="3">
        <v>2</v>
      </c>
      <c r="D1929" s="5">
        <v>3</v>
      </c>
    </row>
    <row r="1930" spans="1:8" x14ac:dyDescent="0.25">
      <c r="A1930">
        <v>1953</v>
      </c>
      <c r="C1930" s="3">
        <v>2</v>
      </c>
      <c r="D1930" s="5">
        <v>3</v>
      </c>
    </row>
    <row r="1931" spans="1:8" x14ac:dyDescent="0.25">
      <c r="A1931">
        <v>1954</v>
      </c>
      <c r="C1931" s="3">
        <v>2</v>
      </c>
      <c r="D1931" s="5">
        <v>3</v>
      </c>
    </row>
    <row r="1932" spans="1:8" x14ac:dyDescent="0.25">
      <c r="A1932">
        <v>1955</v>
      </c>
      <c r="C1932" s="3">
        <v>2</v>
      </c>
      <c r="D1932" s="5">
        <v>3</v>
      </c>
    </row>
    <row r="1933" spans="1:8" x14ac:dyDescent="0.25">
      <c r="A1933">
        <v>1956</v>
      </c>
      <c r="B1933" s="2">
        <v>1</v>
      </c>
      <c r="C1933" s="3">
        <v>2</v>
      </c>
      <c r="D1933" s="5">
        <v>3</v>
      </c>
    </row>
    <row r="1934" spans="1:8" x14ac:dyDescent="0.25">
      <c r="A1934">
        <v>1957</v>
      </c>
      <c r="B1934" s="2">
        <v>1</v>
      </c>
      <c r="C1934" s="3">
        <v>2</v>
      </c>
      <c r="D1934" s="5">
        <v>3</v>
      </c>
    </row>
    <row r="1935" spans="1:8" x14ac:dyDescent="0.25">
      <c r="A1935">
        <v>1958</v>
      </c>
      <c r="B1935" s="2">
        <v>1</v>
      </c>
      <c r="C1935" s="3">
        <v>2</v>
      </c>
      <c r="D1935" s="5">
        <v>3</v>
      </c>
    </row>
    <row r="1936" spans="1:8" x14ac:dyDescent="0.25">
      <c r="A1936">
        <v>1959</v>
      </c>
      <c r="B1936" s="2">
        <v>1</v>
      </c>
      <c r="C1936" s="3">
        <v>2</v>
      </c>
      <c r="D1936" s="5">
        <v>3</v>
      </c>
    </row>
    <row r="1937" spans="1:5" x14ac:dyDescent="0.25">
      <c r="A1937">
        <v>1960</v>
      </c>
      <c r="B1937" s="2">
        <v>1</v>
      </c>
      <c r="C1937" s="3">
        <v>2</v>
      </c>
      <c r="D1937" s="5">
        <v>3</v>
      </c>
    </row>
    <row r="1938" spans="1:5" x14ac:dyDescent="0.25">
      <c r="A1938">
        <v>1961</v>
      </c>
      <c r="B1938" s="2">
        <v>1</v>
      </c>
      <c r="D1938" s="5">
        <v>3</v>
      </c>
    </row>
    <row r="1939" spans="1:5" x14ac:dyDescent="0.25">
      <c r="A1939">
        <v>1962</v>
      </c>
      <c r="B1939" s="2">
        <v>1</v>
      </c>
      <c r="D1939" s="5">
        <v>3</v>
      </c>
    </row>
    <row r="1940" spans="1:5" x14ac:dyDescent="0.25">
      <c r="A1940">
        <v>1963</v>
      </c>
      <c r="B1940" s="2">
        <v>1</v>
      </c>
      <c r="D1940" s="5">
        <v>3</v>
      </c>
    </row>
    <row r="1941" spans="1:5" x14ac:dyDescent="0.25">
      <c r="A1941">
        <v>1964</v>
      </c>
      <c r="B1941" s="2">
        <v>1</v>
      </c>
      <c r="D1941" s="5">
        <v>3</v>
      </c>
    </row>
    <row r="1942" spans="1:5" x14ac:dyDescent="0.25">
      <c r="A1942">
        <v>1965</v>
      </c>
      <c r="B1942" s="2">
        <v>1</v>
      </c>
      <c r="D1942" s="5">
        <v>3</v>
      </c>
      <c r="E1942" s="4">
        <v>4</v>
      </c>
    </row>
    <row r="1943" spans="1:5" x14ac:dyDescent="0.25">
      <c r="A1943">
        <v>1966</v>
      </c>
      <c r="B1943" s="2">
        <v>1</v>
      </c>
      <c r="D1943" s="5">
        <v>3</v>
      </c>
      <c r="E1943" s="4">
        <v>4</v>
      </c>
    </row>
    <row r="1944" spans="1:5" x14ac:dyDescent="0.25">
      <c r="A1944">
        <v>1967</v>
      </c>
      <c r="B1944" s="2">
        <v>1</v>
      </c>
      <c r="D1944" s="5">
        <v>3</v>
      </c>
      <c r="E1944" s="4">
        <v>4</v>
      </c>
    </row>
    <row r="1945" spans="1:5" x14ac:dyDescent="0.25">
      <c r="A1945">
        <v>1968</v>
      </c>
      <c r="B1945" s="2">
        <v>1</v>
      </c>
      <c r="D1945" s="5">
        <v>3</v>
      </c>
      <c r="E1945" s="4">
        <v>4</v>
      </c>
    </row>
    <row r="1946" spans="1:5" x14ac:dyDescent="0.25">
      <c r="A1946">
        <v>1969</v>
      </c>
      <c r="B1946" s="2">
        <v>1</v>
      </c>
      <c r="D1946" s="5">
        <v>3</v>
      </c>
      <c r="E1946" s="4">
        <v>4</v>
      </c>
    </row>
    <row r="1947" spans="1:5" x14ac:dyDescent="0.25">
      <c r="A1947">
        <v>1970</v>
      </c>
      <c r="B1947" s="2">
        <v>1</v>
      </c>
      <c r="D1947" s="5">
        <v>3</v>
      </c>
      <c r="E1947" s="4">
        <v>4</v>
      </c>
    </row>
    <row r="1948" spans="1:5" x14ac:dyDescent="0.25">
      <c r="A1948">
        <v>1971</v>
      </c>
      <c r="B1948" s="2">
        <v>1</v>
      </c>
      <c r="E1948" s="4">
        <v>4</v>
      </c>
    </row>
    <row r="1949" spans="1:5" x14ac:dyDescent="0.25">
      <c r="A1949">
        <v>1972</v>
      </c>
      <c r="B1949" s="2">
        <v>1</v>
      </c>
      <c r="E1949" s="4">
        <v>4</v>
      </c>
    </row>
    <row r="1950" spans="1:5" x14ac:dyDescent="0.25">
      <c r="A1950">
        <v>1973</v>
      </c>
      <c r="B1950" s="2">
        <v>1</v>
      </c>
      <c r="E1950" s="4">
        <v>4</v>
      </c>
    </row>
    <row r="1951" spans="1:5" x14ac:dyDescent="0.25">
      <c r="A1951">
        <v>1974</v>
      </c>
      <c r="B1951" s="2">
        <v>1</v>
      </c>
      <c r="C1951" s="3">
        <v>2</v>
      </c>
      <c r="E1951" s="4">
        <v>4</v>
      </c>
    </row>
    <row r="1952" spans="1:5" x14ac:dyDescent="0.25">
      <c r="A1952">
        <v>1975</v>
      </c>
      <c r="B1952" s="2">
        <v>1</v>
      </c>
      <c r="C1952" s="3">
        <v>2</v>
      </c>
      <c r="E1952" s="4">
        <v>4</v>
      </c>
    </row>
    <row r="1953" spans="1:7" x14ac:dyDescent="0.25">
      <c r="A1953">
        <v>1976</v>
      </c>
      <c r="B1953" s="2">
        <v>1</v>
      </c>
      <c r="C1953" s="3">
        <v>2</v>
      </c>
      <c r="E1953" s="4">
        <v>4</v>
      </c>
    </row>
    <row r="1954" spans="1:7" x14ac:dyDescent="0.25">
      <c r="A1954">
        <v>1977</v>
      </c>
      <c r="B1954" s="2">
        <v>1</v>
      </c>
      <c r="C1954" s="3">
        <v>2</v>
      </c>
      <c r="E1954" s="4">
        <v>4</v>
      </c>
    </row>
    <row r="1955" spans="1:7" x14ac:dyDescent="0.25">
      <c r="A1955">
        <v>1978</v>
      </c>
      <c r="B1955" s="2">
        <v>1</v>
      </c>
      <c r="C1955" s="3">
        <v>2</v>
      </c>
      <c r="E1955" s="4">
        <v>4</v>
      </c>
    </row>
    <row r="1956" spans="1:7" x14ac:dyDescent="0.25">
      <c r="A1956">
        <v>1979</v>
      </c>
      <c r="C1956" s="3">
        <v>2</v>
      </c>
      <c r="E1956" s="4">
        <v>4</v>
      </c>
    </row>
    <row r="1957" spans="1:7" x14ac:dyDescent="0.25">
      <c r="A1957">
        <v>1980</v>
      </c>
      <c r="C1957" s="3">
        <v>2</v>
      </c>
      <c r="E1957" s="4">
        <v>4</v>
      </c>
    </row>
    <row r="1958" spans="1:7" x14ac:dyDescent="0.25">
      <c r="A1958">
        <v>1981</v>
      </c>
      <c r="C1958" s="3">
        <v>2</v>
      </c>
      <c r="E1958" s="4">
        <v>4</v>
      </c>
    </row>
    <row r="1959" spans="1:7" x14ac:dyDescent="0.25">
      <c r="A1959">
        <v>1982</v>
      </c>
      <c r="C1959" s="3">
        <v>2</v>
      </c>
      <c r="D1959" s="6"/>
      <c r="E1959" s="4">
        <v>4</v>
      </c>
      <c r="G1959" s="5" t="s">
        <v>234</v>
      </c>
    </row>
    <row r="1960" spans="1:7" x14ac:dyDescent="0.25">
      <c r="A1960">
        <v>1983</v>
      </c>
      <c r="C1960" s="3">
        <v>2</v>
      </c>
      <c r="D1960" s="6"/>
      <c r="E1960" s="4">
        <v>4</v>
      </c>
      <c r="G1960" s="5" t="s">
        <v>234</v>
      </c>
    </row>
    <row r="1961" spans="1:7" x14ac:dyDescent="0.25">
      <c r="A1961">
        <v>1984</v>
      </c>
      <c r="C1961" s="3">
        <v>2</v>
      </c>
      <c r="D1961" s="6"/>
      <c r="E1961" s="4">
        <v>4</v>
      </c>
      <c r="G1961" s="5" t="s">
        <v>234</v>
      </c>
    </row>
    <row r="1962" spans="1:7" x14ac:dyDescent="0.25">
      <c r="A1962">
        <v>1985</v>
      </c>
      <c r="C1962" s="3">
        <v>2</v>
      </c>
      <c r="D1962" s="6"/>
      <c r="E1962" s="4">
        <v>4</v>
      </c>
      <c r="G1962" s="5" t="s">
        <v>234</v>
      </c>
    </row>
    <row r="1963" spans="1:7" x14ac:dyDescent="0.25">
      <c r="A1963">
        <v>1986</v>
      </c>
      <c r="C1963" s="3">
        <v>2</v>
      </c>
      <c r="D1963" s="6"/>
      <c r="E1963" s="4">
        <v>4</v>
      </c>
      <c r="G1963" s="5" t="s">
        <v>234</v>
      </c>
    </row>
    <row r="1964" spans="1:7" x14ac:dyDescent="0.25">
      <c r="A1964">
        <v>1987</v>
      </c>
      <c r="C1964" s="3">
        <v>2</v>
      </c>
      <c r="D1964" s="6"/>
      <c r="E1964" s="4">
        <v>4</v>
      </c>
      <c r="G1964" s="5" t="s">
        <v>234</v>
      </c>
    </row>
    <row r="1965" spans="1:7" x14ac:dyDescent="0.25">
      <c r="A1965">
        <v>1988</v>
      </c>
      <c r="C1965" s="3">
        <v>2</v>
      </c>
      <c r="D1965" s="6"/>
      <c r="G1965" s="5" t="s">
        <v>234</v>
      </c>
    </row>
    <row r="1966" spans="1:7" x14ac:dyDescent="0.25">
      <c r="A1966">
        <v>1989</v>
      </c>
      <c r="B1966" s="2">
        <v>1</v>
      </c>
      <c r="C1966" s="3">
        <v>2</v>
      </c>
      <c r="D1966" s="6"/>
      <c r="G1966" s="5" t="s">
        <v>234</v>
      </c>
    </row>
    <row r="1967" spans="1:7" x14ac:dyDescent="0.25">
      <c r="A1967">
        <v>1990</v>
      </c>
      <c r="B1967" s="2">
        <v>1</v>
      </c>
      <c r="C1967" s="3">
        <v>2</v>
      </c>
      <c r="D1967" s="6"/>
      <c r="G1967" s="5" t="s">
        <v>234</v>
      </c>
    </row>
    <row r="1968" spans="1:7" x14ac:dyDescent="0.25">
      <c r="A1968">
        <v>1991</v>
      </c>
      <c r="B1968" s="2">
        <v>1</v>
      </c>
      <c r="C1968" s="3">
        <v>2</v>
      </c>
      <c r="D1968" s="6"/>
      <c r="G1968" s="5" t="s">
        <v>234</v>
      </c>
    </row>
    <row r="1969" spans="1:7" x14ac:dyDescent="0.25">
      <c r="A1969">
        <v>1992</v>
      </c>
      <c r="B1969" s="2">
        <v>1</v>
      </c>
      <c r="C1969" s="3">
        <v>2</v>
      </c>
      <c r="D1969" s="6"/>
      <c r="G1969" s="5" t="s">
        <v>234</v>
      </c>
    </row>
    <row r="1970" spans="1:7" x14ac:dyDescent="0.25">
      <c r="A1970">
        <v>1993</v>
      </c>
      <c r="B1970" s="2">
        <v>1</v>
      </c>
      <c r="C1970" s="3">
        <v>2</v>
      </c>
      <c r="D1970" s="6"/>
      <c r="G1970" s="5" t="s">
        <v>234</v>
      </c>
    </row>
    <row r="1971" spans="1:7" x14ac:dyDescent="0.25">
      <c r="A1971">
        <v>1994</v>
      </c>
      <c r="B1971" s="2">
        <v>1</v>
      </c>
      <c r="C1971" s="3">
        <v>2</v>
      </c>
      <c r="D1971" s="6"/>
      <c r="G1971" s="5" t="s">
        <v>234</v>
      </c>
    </row>
    <row r="1972" spans="1:7" x14ac:dyDescent="0.25">
      <c r="A1972">
        <v>1995</v>
      </c>
      <c r="B1972" s="2">
        <v>1</v>
      </c>
      <c r="C1972" s="3">
        <v>2</v>
      </c>
      <c r="D1972" s="6"/>
      <c r="G1972" s="5" t="s">
        <v>234</v>
      </c>
    </row>
    <row r="1973" spans="1:7" x14ac:dyDescent="0.25">
      <c r="A1973">
        <v>1996</v>
      </c>
      <c r="B1973" s="2">
        <v>1</v>
      </c>
      <c r="D1973" s="6"/>
      <c r="G1973" s="5" t="s">
        <v>234</v>
      </c>
    </row>
    <row r="1974" spans="1:7" x14ac:dyDescent="0.25">
      <c r="A1974">
        <v>1997</v>
      </c>
      <c r="B1974" s="2">
        <v>1</v>
      </c>
      <c r="D1974" s="6"/>
      <c r="G1974" s="5" t="s">
        <v>234</v>
      </c>
    </row>
    <row r="1975" spans="1:7" x14ac:dyDescent="0.25">
      <c r="A1975">
        <v>1998</v>
      </c>
      <c r="B1975" s="2">
        <v>1</v>
      </c>
      <c r="D1975" s="6"/>
      <c r="G1975" s="5" t="s">
        <v>234</v>
      </c>
    </row>
    <row r="1976" spans="1:7" x14ac:dyDescent="0.25">
      <c r="A1976">
        <v>1999</v>
      </c>
      <c r="B1976" s="2">
        <v>1</v>
      </c>
      <c r="D1976" s="6"/>
      <c r="G1976" s="5" t="s">
        <v>234</v>
      </c>
    </row>
    <row r="1977" spans="1:7" x14ac:dyDescent="0.25">
      <c r="A1977">
        <v>2000</v>
      </c>
      <c r="B1977" s="2">
        <v>1</v>
      </c>
      <c r="D1977" s="6"/>
      <c r="G1977" s="5" t="s">
        <v>234</v>
      </c>
    </row>
    <row r="1978" spans="1:7" x14ac:dyDescent="0.25">
      <c r="A1978">
        <v>2001</v>
      </c>
      <c r="B1978" s="2">
        <v>1</v>
      </c>
      <c r="D1978" s="6"/>
      <c r="E1978" s="4">
        <v>4</v>
      </c>
      <c r="G1978" s="5" t="s">
        <v>234</v>
      </c>
    </row>
    <row r="1979" spans="1:7" x14ac:dyDescent="0.25">
      <c r="A1979">
        <v>2002</v>
      </c>
      <c r="B1979" s="2">
        <v>1</v>
      </c>
      <c r="D1979" s="6"/>
      <c r="E1979" s="4">
        <v>4</v>
      </c>
      <c r="G1979" s="5" t="s">
        <v>234</v>
      </c>
    </row>
    <row r="1980" spans="1:7" x14ac:dyDescent="0.25">
      <c r="A1980">
        <v>2003</v>
      </c>
      <c r="B1980" s="2">
        <v>1</v>
      </c>
      <c r="D1980" s="6"/>
      <c r="E1980" s="4">
        <v>4</v>
      </c>
      <c r="G1980" s="5" t="s">
        <v>234</v>
      </c>
    </row>
    <row r="1981" spans="1:7" x14ac:dyDescent="0.25">
      <c r="A1981">
        <v>2004</v>
      </c>
      <c r="B1981" s="2">
        <v>1</v>
      </c>
      <c r="C1981" s="3">
        <v>2</v>
      </c>
      <c r="E1981" s="4">
        <v>4</v>
      </c>
    </row>
    <row r="1982" spans="1:7" x14ac:dyDescent="0.25">
      <c r="A1982">
        <v>2005</v>
      </c>
      <c r="B1982" s="2">
        <v>1</v>
      </c>
      <c r="C1982" s="3">
        <v>2</v>
      </c>
      <c r="E1982" s="4">
        <v>4</v>
      </c>
    </row>
    <row r="1983" spans="1:7" x14ac:dyDescent="0.25">
      <c r="A1983">
        <v>2006</v>
      </c>
      <c r="B1983" s="2">
        <v>1</v>
      </c>
      <c r="C1983" s="3">
        <v>2</v>
      </c>
      <c r="E1983" s="4">
        <v>4</v>
      </c>
    </row>
    <row r="1984" spans="1:7" x14ac:dyDescent="0.25">
      <c r="A1984">
        <v>2007</v>
      </c>
      <c r="B1984" s="2">
        <v>1</v>
      </c>
      <c r="C1984" s="3">
        <v>2</v>
      </c>
      <c r="E1984" s="4">
        <v>4</v>
      </c>
    </row>
    <row r="1985" spans="1:5" x14ac:dyDescent="0.25">
      <c r="A1985">
        <v>2008</v>
      </c>
      <c r="B1985" s="2">
        <v>1</v>
      </c>
      <c r="C1985" s="3">
        <v>2</v>
      </c>
      <c r="E1985" s="4">
        <v>4</v>
      </c>
    </row>
    <row r="1986" spans="1:5" x14ac:dyDescent="0.25">
      <c r="A1986">
        <v>2009</v>
      </c>
      <c r="B1986" s="2">
        <v>1</v>
      </c>
      <c r="C1986" s="3">
        <v>2</v>
      </c>
      <c r="E1986" s="4">
        <v>4</v>
      </c>
    </row>
    <row r="1987" spans="1:5" x14ac:dyDescent="0.25">
      <c r="A1987">
        <v>2010</v>
      </c>
      <c r="B1987" s="2">
        <v>1</v>
      </c>
      <c r="C1987" s="3">
        <v>2</v>
      </c>
      <c r="E1987" s="4">
        <v>4</v>
      </c>
    </row>
    <row r="1988" spans="1:5" x14ac:dyDescent="0.25">
      <c r="A1988">
        <v>2011</v>
      </c>
      <c r="B1988" s="2">
        <v>1</v>
      </c>
      <c r="C1988" s="3">
        <v>2</v>
      </c>
      <c r="E1988" s="4">
        <v>4</v>
      </c>
    </row>
    <row r="1989" spans="1:5" x14ac:dyDescent="0.25">
      <c r="A1989">
        <v>2012</v>
      </c>
      <c r="B1989" s="2">
        <v>1</v>
      </c>
      <c r="C1989" s="3">
        <v>2</v>
      </c>
      <c r="E1989" s="4">
        <v>4</v>
      </c>
    </row>
    <row r="1990" spans="1:5" x14ac:dyDescent="0.25">
      <c r="A1990">
        <v>2013</v>
      </c>
      <c r="B1990" s="2">
        <v>1</v>
      </c>
      <c r="C1990" s="3">
        <v>2</v>
      </c>
      <c r="E1990" s="4">
        <v>4</v>
      </c>
    </row>
    <row r="1991" spans="1:5" x14ac:dyDescent="0.25">
      <c r="A1991">
        <v>2014</v>
      </c>
      <c r="C1991" s="3">
        <v>2</v>
      </c>
      <c r="E1991" s="4">
        <v>4</v>
      </c>
    </row>
    <row r="1992" spans="1:5" x14ac:dyDescent="0.25">
      <c r="A1992">
        <v>2015</v>
      </c>
      <c r="C1992" s="3">
        <v>2</v>
      </c>
      <c r="E1992" s="4">
        <v>4</v>
      </c>
    </row>
    <row r="1993" spans="1:5" x14ac:dyDescent="0.25">
      <c r="A1993">
        <v>2016</v>
      </c>
      <c r="C1993" s="3">
        <v>2</v>
      </c>
      <c r="E1993" s="4">
        <v>4</v>
      </c>
    </row>
    <row r="1994" spans="1:5" x14ac:dyDescent="0.25">
      <c r="A1994">
        <v>2017</v>
      </c>
      <c r="C1994" s="3">
        <v>2</v>
      </c>
      <c r="E1994" s="4">
        <v>4</v>
      </c>
    </row>
    <row r="1995" spans="1:5" x14ac:dyDescent="0.25">
      <c r="A1995">
        <v>2018</v>
      </c>
      <c r="C1995" s="3">
        <v>2</v>
      </c>
      <c r="E1995" s="4">
        <v>4</v>
      </c>
    </row>
    <row r="1996" spans="1:5" x14ac:dyDescent="0.25">
      <c r="A1996">
        <v>2019</v>
      </c>
      <c r="C1996" s="3">
        <v>2</v>
      </c>
      <c r="E1996" s="4">
        <v>4</v>
      </c>
    </row>
    <row r="1997" spans="1:5" x14ac:dyDescent="0.25">
      <c r="A1997">
        <v>2020</v>
      </c>
      <c r="C1997" s="3">
        <v>2</v>
      </c>
      <c r="D1997" s="5">
        <v>3</v>
      </c>
      <c r="E1997" s="4">
        <v>4</v>
      </c>
    </row>
    <row r="1998" spans="1:5" x14ac:dyDescent="0.25">
      <c r="A1998">
        <v>2021</v>
      </c>
      <c r="C1998" s="3">
        <v>2</v>
      </c>
      <c r="D1998" s="5">
        <v>3</v>
      </c>
      <c r="E1998" s="4">
        <v>4</v>
      </c>
    </row>
    <row r="1999" spans="1:5" x14ac:dyDescent="0.25">
      <c r="A1999">
        <v>2022</v>
      </c>
      <c r="B1999" s="2">
        <v>1</v>
      </c>
      <c r="C1999" s="3">
        <v>2</v>
      </c>
      <c r="D1999" s="5">
        <v>3</v>
      </c>
      <c r="E1999" s="4">
        <v>4</v>
      </c>
    </row>
    <row r="2000" spans="1:5" x14ac:dyDescent="0.25">
      <c r="A2000">
        <v>2023</v>
      </c>
      <c r="B2000" s="2">
        <v>1</v>
      </c>
      <c r="C2000" s="3">
        <v>2</v>
      </c>
      <c r="D2000" s="5">
        <v>3</v>
      </c>
      <c r="E2000" s="4">
        <v>4</v>
      </c>
    </row>
    <row r="2001" spans="1:5" x14ac:dyDescent="0.25">
      <c r="A2001">
        <v>2024</v>
      </c>
      <c r="B2001" s="2">
        <v>1</v>
      </c>
      <c r="C2001" s="3">
        <v>2</v>
      </c>
      <c r="D2001" s="5">
        <v>3</v>
      </c>
      <c r="E2001" s="4">
        <v>4</v>
      </c>
    </row>
    <row r="2002" spans="1:5" x14ac:dyDescent="0.25">
      <c r="A2002">
        <v>2025</v>
      </c>
      <c r="B2002" s="2">
        <v>1</v>
      </c>
      <c r="C2002" s="3">
        <v>2</v>
      </c>
      <c r="D2002" s="5">
        <v>3</v>
      </c>
      <c r="E2002" s="4">
        <v>4</v>
      </c>
    </row>
    <row r="2003" spans="1:5" x14ac:dyDescent="0.25">
      <c r="A2003">
        <v>2026</v>
      </c>
      <c r="B2003" s="2">
        <v>1</v>
      </c>
      <c r="D2003" s="5">
        <v>3</v>
      </c>
      <c r="E2003" s="4">
        <v>4</v>
      </c>
    </row>
    <row r="2004" spans="1:5" x14ac:dyDescent="0.25">
      <c r="A2004">
        <v>2027</v>
      </c>
      <c r="B2004" s="2">
        <v>1</v>
      </c>
      <c r="D2004" s="5">
        <v>3</v>
      </c>
    </row>
    <row r="2005" spans="1:5" x14ac:dyDescent="0.25">
      <c r="A2005">
        <v>2028</v>
      </c>
      <c r="B2005" s="2">
        <v>1</v>
      </c>
      <c r="D2005" s="5">
        <v>3</v>
      </c>
    </row>
    <row r="2006" spans="1:5" x14ac:dyDescent="0.25">
      <c r="A2006">
        <v>2029</v>
      </c>
      <c r="B2006" s="2">
        <v>1</v>
      </c>
      <c r="D2006" s="5">
        <v>3</v>
      </c>
    </row>
    <row r="2007" spans="1:5" x14ac:dyDescent="0.25">
      <c r="A2007">
        <v>2030</v>
      </c>
      <c r="B2007" s="2">
        <v>1</v>
      </c>
      <c r="D2007" s="5">
        <v>3</v>
      </c>
    </row>
    <row r="2008" spans="1:5" x14ac:dyDescent="0.25">
      <c r="A2008">
        <v>2031</v>
      </c>
      <c r="B2008" s="2">
        <v>1</v>
      </c>
      <c r="D2008" s="5">
        <v>3</v>
      </c>
    </row>
    <row r="2009" spans="1:5" x14ac:dyDescent="0.25">
      <c r="A2009">
        <v>2032</v>
      </c>
      <c r="B2009" s="2">
        <v>1</v>
      </c>
      <c r="D2009" s="5">
        <v>3</v>
      </c>
    </row>
    <row r="2010" spans="1:5" x14ac:dyDescent="0.25">
      <c r="A2010">
        <v>2033</v>
      </c>
      <c r="B2010" s="2">
        <v>1</v>
      </c>
      <c r="D2010" s="5">
        <v>3</v>
      </c>
    </row>
    <row r="2011" spans="1:5" x14ac:dyDescent="0.25">
      <c r="A2011">
        <v>2034</v>
      </c>
      <c r="B2011" s="2">
        <v>1</v>
      </c>
      <c r="D2011" s="5">
        <v>3</v>
      </c>
    </row>
    <row r="2012" spans="1:5" x14ac:dyDescent="0.25">
      <c r="A2012">
        <v>2035</v>
      </c>
      <c r="B2012" s="2">
        <v>1</v>
      </c>
      <c r="C2012" s="3">
        <v>2</v>
      </c>
      <c r="D2012" s="5">
        <v>3</v>
      </c>
    </row>
    <row r="2013" spans="1:5" x14ac:dyDescent="0.25">
      <c r="A2013">
        <v>2036</v>
      </c>
      <c r="B2013" s="2">
        <v>1</v>
      </c>
      <c r="C2013" s="3">
        <v>2</v>
      </c>
      <c r="D2013" s="5">
        <v>3</v>
      </c>
    </row>
    <row r="2014" spans="1:5" x14ac:dyDescent="0.25">
      <c r="A2014">
        <v>2037</v>
      </c>
      <c r="B2014" s="2">
        <v>1</v>
      </c>
      <c r="C2014" s="3">
        <v>2</v>
      </c>
      <c r="D2014" s="5">
        <v>3</v>
      </c>
    </row>
    <row r="2015" spans="1:5" x14ac:dyDescent="0.25">
      <c r="A2015">
        <v>2038</v>
      </c>
      <c r="B2015" s="2">
        <v>1</v>
      </c>
      <c r="C2015" s="3">
        <v>2</v>
      </c>
      <c r="D2015" s="5">
        <v>3</v>
      </c>
    </row>
    <row r="2016" spans="1:5" x14ac:dyDescent="0.25">
      <c r="A2016">
        <v>2039</v>
      </c>
      <c r="B2016" s="2">
        <v>1</v>
      </c>
      <c r="C2016" s="3">
        <v>2</v>
      </c>
      <c r="D2016" s="5">
        <v>3</v>
      </c>
    </row>
    <row r="2017" spans="1:5" x14ac:dyDescent="0.25">
      <c r="A2017">
        <v>2040</v>
      </c>
      <c r="B2017" s="2">
        <v>1</v>
      </c>
      <c r="C2017" s="3">
        <v>2</v>
      </c>
      <c r="D2017" s="5">
        <v>3</v>
      </c>
      <c r="E2017" s="4">
        <v>4</v>
      </c>
    </row>
    <row r="2018" spans="1:5" x14ac:dyDescent="0.25">
      <c r="A2018">
        <v>2041</v>
      </c>
      <c r="C2018" s="3">
        <v>2</v>
      </c>
      <c r="D2018" s="5">
        <v>3</v>
      </c>
      <c r="E2018" s="4">
        <v>4</v>
      </c>
    </row>
    <row r="2019" spans="1:5" x14ac:dyDescent="0.25">
      <c r="A2019">
        <v>2042</v>
      </c>
      <c r="C2019" s="3">
        <v>2</v>
      </c>
      <c r="D2019" s="5">
        <v>3</v>
      </c>
      <c r="E2019" s="4">
        <v>4</v>
      </c>
    </row>
    <row r="2020" spans="1:5" x14ac:dyDescent="0.25">
      <c r="A2020">
        <v>2043</v>
      </c>
      <c r="C2020" s="3">
        <v>2</v>
      </c>
      <c r="D2020" s="5">
        <v>3</v>
      </c>
      <c r="E2020" s="4">
        <v>4</v>
      </c>
    </row>
    <row r="2021" spans="1:5" x14ac:dyDescent="0.25">
      <c r="A2021">
        <v>2044</v>
      </c>
      <c r="C2021" s="3">
        <v>2</v>
      </c>
      <c r="E2021" s="4">
        <v>4</v>
      </c>
    </row>
    <row r="2022" spans="1:5" x14ac:dyDescent="0.25">
      <c r="A2022">
        <v>2045</v>
      </c>
      <c r="C2022" s="3">
        <v>2</v>
      </c>
      <c r="E2022" s="4">
        <v>4</v>
      </c>
    </row>
    <row r="2023" spans="1:5" x14ac:dyDescent="0.25">
      <c r="A2023">
        <v>2046</v>
      </c>
      <c r="C2023" s="3">
        <v>2</v>
      </c>
      <c r="E2023" s="4">
        <v>4</v>
      </c>
    </row>
    <row r="2024" spans="1:5" x14ac:dyDescent="0.25">
      <c r="A2024">
        <v>2047</v>
      </c>
      <c r="C2024" s="3">
        <v>2</v>
      </c>
      <c r="E2024" s="4">
        <v>4</v>
      </c>
    </row>
    <row r="2025" spans="1:5" x14ac:dyDescent="0.25">
      <c r="A2025">
        <v>2048</v>
      </c>
      <c r="C2025" s="3">
        <v>2</v>
      </c>
      <c r="E2025" s="4">
        <v>4</v>
      </c>
    </row>
    <row r="2026" spans="1:5" x14ac:dyDescent="0.25">
      <c r="A2026">
        <v>2049</v>
      </c>
      <c r="C2026" s="3">
        <v>2</v>
      </c>
      <c r="E2026" s="4">
        <v>4</v>
      </c>
    </row>
    <row r="2027" spans="1:5" x14ac:dyDescent="0.25">
      <c r="A2027">
        <v>2050</v>
      </c>
      <c r="C2027" s="3">
        <v>2</v>
      </c>
      <c r="E2027" s="4">
        <v>4</v>
      </c>
    </row>
    <row r="2028" spans="1:5" x14ac:dyDescent="0.25">
      <c r="A2028">
        <v>2051</v>
      </c>
      <c r="B2028" s="2">
        <v>1</v>
      </c>
      <c r="C2028" s="3">
        <v>2</v>
      </c>
      <c r="E2028" s="4">
        <v>4</v>
      </c>
    </row>
    <row r="2029" spans="1:5" x14ac:dyDescent="0.25">
      <c r="A2029">
        <v>2052</v>
      </c>
      <c r="B2029" s="2">
        <v>1</v>
      </c>
      <c r="C2029" s="3">
        <v>2</v>
      </c>
      <c r="E2029" s="4">
        <v>4</v>
      </c>
    </row>
    <row r="2030" spans="1:5" x14ac:dyDescent="0.25">
      <c r="A2030">
        <v>2053</v>
      </c>
      <c r="B2030" s="2">
        <v>1</v>
      </c>
      <c r="C2030" s="3">
        <v>2</v>
      </c>
      <c r="E2030" s="4">
        <v>4</v>
      </c>
    </row>
    <row r="2031" spans="1:5" x14ac:dyDescent="0.25">
      <c r="A2031">
        <v>2054</v>
      </c>
      <c r="B2031" s="2">
        <v>1</v>
      </c>
      <c r="C2031" s="3">
        <v>2</v>
      </c>
      <c r="E2031" s="4">
        <v>4</v>
      </c>
    </row>
    <row r="2032" spans="1:5" x14ac:dyDescent="0.25">
      <c r="A2032">
        <v>2055</v>
      </c>
      <c r="B2032" s="2">
        <v>1</v>
      </c>
      <c r="C2032" s="3">
        <v>2</v>
      </c>
      <c r="E2032" s="4">
        <v>4</v>
      </c>
    </row>
    <row r="2033" spans="1:5" x14ac:dyDescent="0.25">
      <c r="A2033">
        <v>2056</v>
      </c>
      <c r="B2033" s="2">
        <v>1</v>
      </c>
      <c r="E2033" s="4">
        <v>4</v>
      </c>
    </row>
    <row r="2034" spans="1:5" x14ac:dyDescent="0.25">
      <c r="A2034">
        <v>2057</v>
      </c>
      <c r="B2034" s="2">
        <v>1</v>
      </c>
      <c r="E2034" s="4">
        <v>4</v>
      </c>
    </row>
    <row r="2035" spans="1:5" x14ac:dyDescent="0.25">
      <c r="A2035">
        <v>2058</v>
      </c>
      <c r="B2035" s="2">
        <v>1</v>
      </c>
      <c r="D2035" s="5">
        <v>3</v>
      </c>
      <c r="E2035" s="4">
        <v>4</v>
      </c>
    </row>
    <row r="2036" spans="1:5" x14ac:dyDescent="0.25">
      <c r="A2036">
        <v>2059</v>
      </c>
      <c r="B2036" s="2">
        <v>1</v>
      </c>
      <c r="D2036" s="5">
        <v>3</v>
      </c>
      <c r="E2036" s="4">
        <v>4</v>
      </c>
    </row>
    <row r="2037" spans="1:5" x14ac:dyDescent="0.25">
      <c r="A2037">
        <v>2060</v>
      </c>
      <c r="B2037" s="2">
        <v>1</v>
      </c>
      <c r="D2037" s="5">
        <v>3</v>
      </c>
      <c r="E2037" s="4">
        <v>4</v>
      </c>
    </row>
    <row r="2038" spans="1:5" x14ac:dyDescent="0.25">
      <c r="A2038">
        <v>2061</v>
      </c>
      <c r="B2038" s="2">
        <v>1</v>
      </c>
      <c r="D2038" s="5">
        <v>3</v>
      </c>
      <c r="E2038" s="4">
        <v>4</v>
      </c>
    </row>
    <row r="2039" spans="1:5" x14ac:dyDescent="0.25">
      <c r="A2039">
        <v>2062</v>
      </c>
      <c r="B2039" s="2">
        <v>1</v>
      </c>
      <c r="D2039" s="5">
        <v>3</v>
      </c>
      <c r="E2039" s="4">
        <v>4</v>
      </c>
    </row>
    <row r="2040" spans="1:5" x14ac:dyDescent="0.25">
      <c r="A2040">
        <v>2063</v>
      </c>
      <c r="B2040" s="2">
        <v>1</v>
      </c>
      <c r="D2040" s="5">
        <v>3</v>
      </c>
      <c r="E2040" s="4">
        <v>4</v>
      </c>
    </row>
    <row r="2041" spans="1:5" x14ac:dyDescent="0.25">
      <c r="A2041">
        <v>2064</v>
      </c>
      <c r="B2041" s="2">
        <v>1</v>
      </c>
      <c r="D2041" s="5">
        <v>3</v>
      </c>
    </row>
    <row r="2042" spans="1:5" x14ac:dyDescent="0.25">
      <c r="A2042">
        <v>2065</v>
      </c>
      <c r="B2042" s="2">
        <v>1</v>
      </c>
      <c r="D2042" s="5">
        <v>3</v>
      </c>
    </row>
    <row r="2043" spans="1:5" x14ac:dyDescent="0.25">
      <c r="A2043">
        <v>2066</v>
      </c>
      <c r="B2043" s="2">
        <v>1</v>
      </c>
      <c r="D2043" s="5">
        <v>3</v>
      </c>
    </row>
    <row r="2044" spans="1:5" x14ac:dyDescent="0.25">
      <c r="A2044">
        <v>2067</v>
      </c>
      <c r="B2044" s="2">
        <v>1</v>
      </c>
      <c r="C2044" s="3">
        <v>2</v>
      </c>
      <c r="D2044" s="5">
        <v>3</v>
      </c>
    </row>
    <row r="2045" spans="1:5" x14ac:dyDescent="0.25">
      <c r="A2045">
        <v>2068</v>
      </c>
      <c r="B2045" s="2">
        <v>1</v>
      </c>
      <c r="C2045" s="3">
        <v>2</v>
      </c>
      <c r="D2045" s="5">
        <v>3</v>
      </c>
    </row>
    <row r="2046" spans="1:5" x14ac:dyDescent="0.25">
      <c r="A2046">
        <v>2069</v>
      </c>
      <c r="B2046" s="2">
        <v>1</v>
      </c>
      <c r="C2046" s="3">
        <v>2</v>
      </c>
      <c r="D2046" s="5">
        <v>3</v>
      </c>
    </row>
    <row r="2047" spans="1:5" x14ac:dyDescent="0.25">
      <c r="A2047">
        <v>2070</v>
      </c>
      <c r="B2047" s="2">
        <v>1</v>
      </c>
      <c r="C2047" s="3">
        <v>2</v>
      </c>
      <c r="D2047" s="5">
        <v>3</v>
      </c>
    </row>
    <row r="2048" spans="1:5" x14ac:dyDescent="0.25">
      <c r="A2048">
        <v>2071</v>
      </c>
      <c r="B2048" s="2">
        <v>1</v>
      </c>
      <c r="C2048" s="3">
        <v>2</v>
      </c>
      <c r="D2048" s="5">
        <v>3</v>
      </c>
    </row>
    <row r="2049" spans="1:8" x14ac:dyDescent="0.25">
      <c r="A2049">
        <v>2072</v>
      </c>
      <c r="B2049" s="2">
        <v>1</v>
      </c>
      <c r="C2049" s="3">
        <v>2</v>
      </c>
      <c r="D2049" s="5">
        <v>3</v>
      </c>
    </row>
    <row r="2050" spans="1:8" x14ac:dyDescent="0.25">
      <c r="A2050">
        <v>2073</v>
      </c>
      <c r="C2050" s="3">
        <v>2</v>
      </c>
      <c r="D2050" s="5">
        <v>3</v>
      </c>
    </row>
    <row r="2051" spans="1:8" x14ac:dyDescent="0.25">
      <c r="A2051">
        <v>2074</v>
      </c>
      <c r="C2051" s="3">
        <v>2</v>
      </c>
      <c r="D2051" s="5">
        <v>3</v>
      </c>
    </row>
    <row r="2052" spans="1:8" x14ac:dyDescent="0.25">
      <c r="A2052">
        <v>2075</v>
      </c>
      <c r="C2052" s="3">
        <v>2</v>
      </c>
      <c r="D2052" s="5">
        <v>3</v>
      </c>
    </row>
    <row r="2053" spans="1:8" x14ac:dyDescent="0.25">
      <c r="A2053">
        <v>2076</v>
      </c>
      <c r="C2053" s="3">
        <v>2</v>
      </c>
      <c r="D2053" s="5">
        <v>3</v>
      </c>
    </row>
    <row r="2054" spans="1:8" x14ac:dyDescent="0.25">
      <c r="A2054">
        <v>2077</v>
      </c>
      <c r="C2054" s="3">
        <v>2</v>
      </c>
      <c r="D2054" s="5">
        <v>3</v>
      </c>
    </row>
    <row r="2055" spans="1:8" x14ac:dyDescent="0.25">
      <c r="A2055">
        <v>2078</v>
      </c>
      <c r="C2055" s="3">
        <v>2</v>
      </c>
      <c r="D2055" s="5">
        <v>3</v>
      </c>
    </row>
    <row r="2056" spans="1:8" x14ac:dyDescent="0.25">
      <c r="A2056">
        <v>2079</v>
      </c>
      <c r="C2056" s="3">
        <v>2</v>
      </c>
      <c r="D2056" s="5">
        <v>3</v>
      </c>
    </row>
    <row r="2057" spans="1:8" x14ac:dyDescent="0.25">
      <c r="A2057">
        <v>2080</v>
      </c>
      <c r="C2057" s="3">
        <v>2</v>
      </c>
      <c r="D2057" s="5">
        <v>3</v>
      </c>
    </row>
    <row r="2058" spans="1:8" x14ac:dyDescent="0.25">
      <c r="A2058">
        <v>2081</v>
      </c>
      <c r="C2058" s="3">
        <v>2</v>
      </c>
      <c r="D2058" s="5">
        <v>3</v>
      </c>
    </row>
    <row r="2059" spans="1:8" x14ac:dyDescent="0.25">
      <c r="A2059">
        <v>2082</v>
      </c>
      <c r="C2059" s="3">
        <v>2</v>
      </c>
    </row>
    <row r="2060" spans="1:8" x14ac:dyDescent="0.25">
      <c r="A2060">
        <v>2083</v>
      </c>
      <c r="C2060" s="3">
        <v>2</v>
      </c>
      <c r="E2060" s="6"/>
      <c r="H2060" s="4" t="s">
        <v>233</v>
      </c>
    </row>
    <row r="2061" spans="1:8" x14ac:dyDescent="0.25">
      <c r="A2061">
        <v>2084</v>
      </c>
      <c r="C2061" s="3">
        <v>2</v>
      </c>
      <c r="E2061" s="6"/>
      <c r="H2061" s="4" t="s">
        <v>233</v>
      </c>
    </row>
    <row r="2062" spans="1:8" x14ac:dyDescent="0.25">
      <c r="A2062">
        <v>2085</v>
      </c>
      <c r="C2062" s="3">
        <v>2</v>
      </c>
      <c r="E2062" s="6"/>
      <c r="H2062" s="4" t="s">
        <v>233</v>
      </c>
    </row>
    <row r="2063" spans="1:8" x14ac:dyDescent="0.25">
      <c r="A2063">
        <v>2086</v>
      </c>
      <c r="B2063" s="2">
        <v>1</v>
      </c>
      <c r="C2063" s="3">
        <v>2</v>
      </c>
      <c r="E2063" s="6"/>
      <c r="H2063" s="4" t="s">
        <v>233</v>
      </c>
    </row>
    <row r="2064" spans="1:8" x14ac:dyDescent="0.25">
      <c r="A2064">
        <v>2087</v>
      </c>
      <c r="B2064" s="2">
        <v>1</v>
      </c>
      <c r="C2064" s="3">
        <v>2</v>
      </c>
      <c r="E2064" s="6"/>
      <c r="H2064" s="4" t="s">
        <v>233</v>
      </c>
    </row>
    <row r="2065" spans="1:8" x14ac:dyDescent="0.25">
      <c r="A2065">
        <v>2088</v>
      </c>
      <c r="B2065" s="2">
        <v>1</v>
      </c>
      <c r="C2065" s="3">
        <v>2</v>
      </c>
      <c r="E2065" s="6"/>
      <c r="H2065" s="4" t="s">
        <v>233</v>
      </c>
    </row>
    <row r="2066" spans="1:8" x14ac:dyDescent="0.25">
      <c r="A2066">
        <v>2089</v>
      </c>
      <c r="B2066" s="2">
        <v>1</v>
      </c>
      <c r="C2066" s="3">
        <v>2</v>
      </c>
      <c r="E2066" s="6"/>
      <c r="H2066" s="4" t="s">
        <v>233</v>
      </c>
    </row>
    <row r="2067" spans="1:8" x14ac:dyDescent="0.25">
      <c r="A2067">
        <v>2090</v>
      </c>
      <c r="B2067" s="2">
        <v>1</v>
      </c>
      <c r="C2067" s="3">
        <v>2</v>
      </c>
      <c r="E2067" s="6"/>
      <c r="H2067" s="4" t="s">
        <v>233</v>
      </c>
    </row>
    <row r="2068" spans="1:8" x14ac:dyDescent="0.25">
      <c r="A2068">
        <v>2091</v>
      </c>
      <c r="B2068" s="2">
        <v>1</v>
      </c>
      <c r="E2068" s="6"/>
      <c r="H2068" s="4" t="s">
        <v>233</v>
      </c>
    </row>
    <row r="2069" spans="1:8" x14ac:dyDescent="0.25">
      <c r="A2069">
        <v>2092</v>
      </c>
      <c r="B2069" s="2">
        <v>1</v>
      </c>
      <c r="E2069" s="6"/>
      <c r="H2069" s="4" t="s">
        <v>233</v>
      </c>
    </row>
    <row r="2070" spans="1:8" x14ac:dyDescent="0.25">
      <c r="A2070">
        <v>2093</v>
      </c>
      <c r="B2070" s="2">
        <v>1</v>
      </c>
      <c r="E2070" s="6"/>
      <c r="H2070" s="4" t="s">
        <v>233</v>
      </c>
    </row>
    <row r="2071" spans="1:8" x14ac:dyDescent="0.25">
      <c r="A2071">
        <v>2094</v>
      </c>
      <c r="B2071" s="2">
        <v>1</v>
      </c>
      <c r="E2071" s="6"/>
      <c r="H2071" s="4" t="s">
        <v>233</v>
      </c>
    </row>
    <row r="2072" spans="1:8" x14ac:dyDescent="0.25">
      <c r="A2072">
        <v>2095</v>
      </c>
      <c r="B2072" s="2">
        <v>1</v>
      </c>
      <c r="E2072" s="6"/>
      <c r="H2072" s="4" t="s">
        <v>233</v>
      </c>
    </row>
    <row r="2073" spans="1:8" x14ac:dyDescent="0.25">
      <c r="A2073">
        <v>2096</v>
      </c>
      <c r="B2073" s="2">
        <v>1</v>
      </c>
      <c r="E2073" s="6"/>
      <c r="H2073" s="4" t="s">
        <v>233</v>
      </c>
    </row>
    <row r="2074" spans="1:8" x14ac:dyDescent="0.25">
      <c r="A2074">
        <v>2097</v>
      </c>
      <c r="B2074" s="2">
        <v>1</v>
      </c>
      <c r="E2074" s="6"/>
      <c r="H2074" s="4" t="s">
        <v>233</v>
      </c>
    </row>
    <row r="2075" spans="1:8" x14ac:dyDescent="0.25">
      <c r="A2075">
        <v>2098</v>
      </c>
      <c r="B2075" s="2">
        <v>1</v>
      </c>
      <c r="E2075" s="6"/>
      <c r="H2075" s="4" t="s">
        <v>233</v>
      </c>
    </row>
    <row r="2076" spans="1:8" x14ac:dyDescent="0.25">
      <c r="A2076">
        <v>2099</v>
      </c>
      <c r="B2076" s="2">
        <v>1</v>
      </c>
      <c r="E2076" s="6"/>
      <c r="H2076" s="4" t="s">
        <v>233</v>
      </c>
    </row>
    <row r="2077" spans="1:8" x14ac:dyDescent="0.25">
      <c r="A2077">
        <v>2100</v>
      </c>
      <c r="B2077" s="2">
        <v>1</v>
      </c>
      <c r="E2077" s="6"/>
      <c r="H2077" s="4" t="s">
        <v>233</v>
      </c>
    </row>
    <row r="2078" spans="1:8" x14ac:dyDescent="0.25">
      <c r="A2078">
        <v>2101</v>
      </c>
      <c r="B2078" s="2">
        <v>1</v>
      </c>
      <c r="E2078" s="6"/>
      <c r="H2078" s="4" t="s">
        <v>233</v>
      </c>
    </row>
    <row r="2079" spans="1:8" x14ac:dyDescent="0.25">
      <c r="A2079">
        <v>2102</v>
      </c>
      <c r="B2079" s="2">
        <v>1</v>
      </c>
      <c r="E2079" s="6"/>
      <c r="H2079" s="4" t="s">
        <v>233</v>
      </c>
    </row>
    <row r="2080" spans="1:8" x14ac:dyDescent="0.25">
      <c r="A2080">
        <v>2103</v>
      </c>
      <c r="B2080" s="2">
        <v>1</v>
      </c>
      <c r="E2080" s="6"/>
      <c r="H2080" s="4" t="s">
        <v>233</v>
      </c>
    </row>
    <row r="2081" spans="1:8" x14ac:dyDescent="0.25">
      <c r="A2081">
        <v>2104</v>
      </c>
      <c r="B2081" s="2">
        <v>1</v>
      </c>
      <c r="D2081" s="6"/>
      <c r="E2081" s="6"/>
      <c r="G2081" s="5" t="s">
        <v>234</v>
      </c>
      <c r="H2081" s="4" t="s">
        <v>233</v>
      </c>
    </row>
    <row r="2082" spans="1:8" x14ac:dyDescent="0.25">
      <c r="A2082">
        <v>2105</v>
      </c>
      <c r="B2082" s="2">
        <v>1</v>
      </c>
      <c r="D2082" s="6"/>
      <c r="E2082" s="6"/>
      <c r="G2082" s="5" t="s">
        <v>234</v>
      </c>
      <c r="H2082" s="4" t="s">
        <v>233</v>
      </c>
    </row>
    <row r="2083" spans="1:8" x14ac:dyDescent="0.25">
      <c r="A2083">
        <v>2106</v>
      </c>
      <c r="B2083" s="2">
        <v>1</v>
      </c>
      <c r="C2083" s="3">
        <v>2</v>
      </c>
      <c r="D2083" s="6"/>
      <c r="E2083" s="6"/>
      <c r="G2083" s="5" t="s">
        <v>234</v>
      </c>
      <c r="H2083" s="4" t="s">
        <v>233</v>
      </c>
    </row>
    <row r="2084" spans="1:8" x14ac:dyDescent="0.25">
      <c r="A2084">
        <v>2107</v>
      </c>
      <c r="B2084" s="2">
        <v>1</v>
      </c>
      <c r="C2084" s="3">
        <v>2</v>
      </c>
      <c r="D2084" s="6"/>
      <c r="E2084" s="6"/>
      <c r="G2084" s="5" t="s">
        <v>234</v>
      </c>
      <c r="H2084" s="4" t="s">
        <v>233</v>
      </c>
    </row>
    <row r="2085" spans="1:8" x14ac:dyDescent="0.25">
      <c r="A2085">
        <v>2108</v>
      </c>
      <c r="B2085" s="2">
        <v>1</v>
      </c>
      <c r="C2085" s="3">
        <v>2</v>
      </c>
      <c r="D2085" s="6"/>
      <c r="E2085" s="6"/>
      <c r="G2085" s="5" t="s">
        <v>234</v>
      </c>
      <c r="H2085" s="4" t="s">
        <v>233</v>
      </c>
    </row>
    <row r="2086" spans="1:8" x14ac:dyDescent="0.25">
      <c r="A2086">
        <v>2109</v>
      </c>
      <c r="B2086" s="2">
        <v>1</v>
      </c>
      <c r="C2086" s="3">
        <v>2</v>
      </c>
      <c r="D2086" s="6"/>
      <c r="E2086" s="6"/>
      <c r="G2086" s="5" t="s">
        <v>234</v>
      </c>
      <c r="H2086" s="4" t="s">
        <v>233</v>
      </c>
    </row>
    <row r="2087" spans="1:8" x14ac:dyDescent="0.25">
      <c r="A2087">
        <v>2110</v>
      </c>
      <c r="B2087" s="2">
        <v>1</v>
      </c>
      <c r="C2087" s="3">
        <v>2</v>
      </c>
      <c r="D2087" s="6"/>
      <c r="E2087" s="6"/>
      <c r="G2087" s="5" t="s">
        <v>234</v>
      </c>
      <c r="H2087" s="4" t="s">
        <v>233</v>
      </c>
    </row>
    <row r="2088" spans="1:8" x14ac:dyDescent="0.25">
      <c r="A2088">
        <v>2111</v>
      </c>
      <c r="B2088" s="2">
        <v>1</v>
      </c>
      <c r="C2088" s="3">
        <v>2</v>
      </c>
      <c r="D2088" s="6"/>
      <c r="G2088" s="5" t="s">
        <v>234</v>
      </c>
    </row>
    <row r="2089" spans="1:8" x14ac:dyDescent="0.25">
      <c r="A2089">
        <v>2112</v>
      </c>
      <c r="B2089" s="2">
        <v>1</v>
      </c>
      <c r="C2089" s="3">
        <v>2</v>
      </c>
      <c r="D2089" s="6"/>
      <c r="G2089" s="5" t="s">
        <v>234</v>
      </c>
    </row>
    <row r="2090" spans="1:8" x14ac:dyDescent="0.25">
      <c r="A2090">
        <v>2113</v>
      </c>
      <c r="B2090" s="2">
        <v>1</v>
      </c>
      <c r="C2090" s="3">
        <v>2</v>
      </c>
      <c r="D2090" s="6"/>
      <c r="G2090" s="5" t="s">
        <v>234</v>
      </c>
    </row>
    <row r="2091" spans="1:8" x14ac:dyDescent="0.25">
      <c r="A2091">
        <v>2114</v>
      </c>
      <c r="B2091" s="2">
        <v>1</v>
      </c>
      <c r="C2091" s="3">
        <v>2</v>
      </c>
      <c r="D2091" s="6"/>
      <c r="G2091" s="5" t="s">
        <v>234</v>
      </c>
    </row>
    <row r="2092" spans="1:8" x14ac:dyDescent="0.25">
      <c r="A2092">
        <v>2115</v>
      </c>
      <c r="B2092" s="2">
        <v>1</v>
      </c>
      <c r="C2092" s="3">
        <v>2</v>
      </c>
      <c r="D2092" s="6"/>
      <c r="G2092" s="5" t="s">
        <v>234</v>
      </c>
    </row>
    <row r="2093" spans="1:8" x14ac:dyDescent="0.25">
      <c r="A2093">
        <v>2116</v>
      </c>
      <c r="B2093" s="2">
        <v>1</v>
      </c>
      <c r="C2093" s="3">
        <v>2</v>
      </c>
      <c r="D2093" s="6"/>
      <c r="G2093" s="5" t="s">
        <v>234</v>
      </c>
    </row>
    <row r="2094" spans="1:8" x14ac:dyDescent="0.25">
      <c r="A2094">
        <v>2117</v>
      </c>
      <c r="B2094" s="2">
        <v>1</v>
      </c>
      <c r="C2094" s="3">
        <v>2</v>
      </c>
      <c r="D2094" s="6"/>
      <c r="G2094" s="5" t="s">
        <v>234</v>
      </c>
    </row>
    <row r="2095" spans="1:8" x14ac:dyDescent="0.25">
      <c r="A2095">
        <v>2118</v>
      </c>
      <c r="C2095" s="3">
        <v>2</v>
      </c>
      <c r="D2095" s="6"/>
      <c r="G2095" s="5" t="s">
        <v>234</v>
      </c>
    </row>
    <row r="2096" spans="1:8" x14ac:dyDescent="0.25">
      <c r="A2096">
        <v>2119</v>
      </c>
      <c r="C2096" s="3">
        <v>2</v>
      </c>
      <c r="D2096" s="6"/>
      <c r="F2096" t="s">
        <v>22</v>
      </c>
      <c r="G2096" s="5" t="s">
        <v>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2025-07-07T15:30:54Z</dcterms:created>
  <dcterms:modified xsi:type="dcterms:W3CDTF">2025-07-07T16:20:18Z</dcterms:modified>
</cp:coreProperties>
</file>