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S:\L25-4242025-W6-injured\L25-4242025-W6-injured_all_given_data\'deeplabcut_project'\'videos'\excel_files_to_merge\"/>
    </mc:Choice>
  </mc:AlternateContent>
  <xr:revisionPtr revIDLastSave="0" documentId="8_{50260D4A-3108-4C6F-BB44-B0613F5252ED}" xr6:coauthVersionLast="47" xr6:coauthVersionMax="47" xr10:uidLastSave="{00000000-0000-0000-0000-000000000000}"/>
  <bookViews>
    <workbookView xWindow="-120" yWindow="-120" windowWidth="29040" windowHeight="16440" xr2:uid="{05B860AD-9BB3-40A2-815B-1CA20EB96029}"/>
  </bookViews>
  <sheets>
    <sheet name="Sheet1" sheetId="1" r:id="rId1"/>
    <sheet name="Data" sheetId="2" r:id="rId2"/>
    <sheet name="Cycle" sheetId="3" r:id="rId3"/>
    <sheet name="Coordination" sheetId="4" r:id="rId4"/>
    <sheet name="Graph" sheetId="5" r:id="rId5"/>
  </sheets>
  <definedNames>
    <definedName name="catRange">Coordination!$R$2087:$R$2090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R2" i="3" l="1"/>
  <c r="BP11" i="2" s="1"/>
  <c r="BS2" i="3"/>
  <c r="BP12" i="2" s="1"/>
  <c r="BR3" i="3"/>
  <c r="BS3" i="3"/>
  <c r="BQ12" i="2" s="1"/>
  <c r="BR4" i="3"/>
  <c r="BS4" i="3"/>
  <c r="BR5" i="3"/>
  <c r="BS5" i="3"/>
  <c r="BR6" i="3"/>
  <c r="BS6" i="3"/>
  <c r="BR7" i="3"/>
  <c r="BS7" i="3"/>
  <c r="BR8" i="3"/>
  <c r="BS8" i="3"/>
  <c r="BR9" i="3"/>
  <c r="BS9" i="3"/>
  <c r="BR10" i="3"/>
  <c r="BS10" i="3"/>
  <c r="BR11" i="3"/>
  <c r="BS11" i="3"/>
  <c r="BS12" i="3"/>
  <c r="BR14" i="3"/>
  <c r="BR15" i="3"/>
  <c r="BS15" i="3"/>
  <c r="BR16" i="3"/>
  <c r="BS16" i="3"/>
  <c r="BR17" i="3"/>
  <c r="BS17" i="3"/>
  <c r="BR18" i="3"/>
  <c r="BS18" i="3"/>
  <c r="BR19" i="3"/>
  <c r="BS19" i="3"/>
  <c r="BR20" i="3"/>
  <c r="BS20" i="3"/>
  <c r="BR21" i="3"/>
  <c r="BS21" i="3"/>
  <c r="BR22" i="3"/>
  <c r="BS22" i="3"/>
  <c r="BS23" i="3"/>
  <c r="BS24" i="3"/>
  <c r="BR25" i="3"/>
  <c r="BS25" i="3"/>
  <c r="BR26" i="3"/>
  <c r="BR27" i="3"/>
  <c r="BR28" i="3"/>
  <c r="BS28" i="3"/>
  <c r="BR29" i="3"/>
  <c r="BS29" i="3"/>
  <c r="BR30" i="3"/>
  <c r="BS30" i="3"/>
  <c r="BR31" i="3"/>
  <c r="BS31" i="3"/>
  <c r="BR32" i="3"/>
  <c r="BS32" i="3"/>
  <c r="BR33" i="3"/>
  <c r="BS33" i="3"/>
  <c r="BR34" i="3"/>
  <c r="BS34" i="3"/>
  <c r="BS35" i="3"/>
  <c r="BS36" i="3"/>
  <c r="BR37" i="3"/>
  <c r="BS37" i="3"/>
  <c r="BR38" i="3"/>
  <c r="BR39" i="3"/>
  <c r="BR40" i="3"/>
  <c r="BS40" i="3"/>
  <c r="BR41" i="3"/>
  <c r="BS41" i="3"/>
  <c r="BR42" i="3"/>
  <c r="BS42" i="3"/>
  <c r="BR43" i="3"/>
  <c r="BS43" i="3"/>
  <c r="BR44" i="3"/>
  <c r="BS44" i="3"/>
  <c r="BR45" i="3"/>
  <c r="BS45" i="3"/>
  <c r="BR46" i="3"/>
  <c r="BS46" i="3"/>
  <c r="BR47" i="3"/>
  <c r="BS47" i="3"/>
  <c r="BS48" i="3"/>
  <c r="BS49" i="3"/>
  <c r="BR50" i="3"/>
  <c r="BR51" i="3"/>
  <c r="BR52" i="3"/>
  <c r="BS52" i="3"/>
  <c r="BR53" i="3"/>
  <c r="BS53" i="3"/>
  <c r="BR54" i="3"/>
  <c r="BS54" i="3"/>
  <c r="BR55" i="3"/>
  <c r="BS55" i="3"/>
  <c r="BR56" i="3"/>
  <c r="BS56" i="3"/>
  <c r="BR57" i="3"/>
  <c r="BS57" i="3"/>
  <c r="BR58" i="3"/>
  <c r="BS58" i="3"/>
  <c r="BR59" i="3"/>
  <c r="BS59" i="3"/>
  <c r="BR60" i="3"/>
  <c r="BS60" i="3"/>
  <c r="BS61" i="3"/>
  <c r="BS62" i="3"/>
  <c r="BZ76" i="4"/>
  <c r="CA75" i="4"/>
  <c r="CB75" i="4"/>
  <c r="BZ75" i="4"/>
  <c r="CA74" i="4"/>
  <c r="CB74" i="4"/>
  <c r="BZ74" i="4"/>
  <c r="CA73" i="4"/>
  <c r="CB73" i="4"/>
  <c r="BZ73" i="4"/>
  <c r="CA72" i="4"/>
  <c r="CB72" i="4"/>
  <c r="BZ72" i="4"/>
  <c r="CA71" i="4"/>
  <c r="CB71" i="4"/>
  <c r="BZ71" i="4"/>
  <c r="CA70" i="4"/>
  <c r="CB70" i="4"/>
  <c r="BZ70" i="4"/>
  <c r="CA69" i="4"/>
  <c r="CB69" i="4"/>
  <c r="BZ69" i="4"/>
  <c r="CA68" i="4"/>
  <c r="CB68" i="4"/>
  <c r="BZ68" i="4"/>
  <c r="CA67" i="4"/>
  <c r="CB67" i="4"/>
  <c r="BZ67" i="4"/>
  <c r="CA66" i="4"/>
  <c r="CB66" i="4"/>
  <c r="BZ66" i="4"/>
  <c r="BZ65" i="4"/>
  <c r="CA65" i="4"/>
  <c r="CB65" i="4"/>
  <c r="BZ64" i="4"/>
  <c r="CA64" i="4"/>
  <c r="CB64" i="4"/>
  <c r="BY75" i="4"/>
  <c r="BW75" i="4"/>
  <c r="BX76" i="4"/>
  <c r="BY74" i="4"/>
  <c r="BW74" i="4"/>
  <c r="BX75" i="4"/>
  <c r="BY73" i="4"/>
  <c r="BW73" i="4"/>
  <c r="BX74" i="4"/>
  <c r="BY72" i="4"/>
  <c r="BW72" i="4"/>
  <c r="BX73" i="4"/>
  <c r="BY71" i="4"/>
  <c r="BW71" i="4"/>
  <c r="BX72" i="4"/>
  <c r="BY70" i="4"/>
  <c r="BW70" i="4"/>
  <c r="BX71" i="4"/>
  <c r="BY69" i="4"/>
  <c r="BW69" i="4"/>
  <c r="BX70" i="4"/>
  <c r="BY68" i="4"/>
  <c r="BW68" i="4"/>
  <c r="BX69" i="4"/>
  <c r="BY67" i="4"/>
  <c r="BW67" i="4"/>
  <c r="BX68" i="4"/>
  <c r="BY66" i="4"/>
  <c r="BW66" i="4"/>
  <c r="BX67" i="4"/>
  <c r="BY65" i="4"/>
  <c r="BW65" i="4"/>
  <c r="BX66" i="4"/>
  <c r="BY64" i="4"/>
  <c r="BW64" i="4"/>
  <c r="BX65" i="4"/>
  <c r="BX64" i="4"/>
  <c r="BV75" i="4"/>
  <c r="BT75" i="4"/>
  <c r="BU74" i="4"/>
  <c r="BV74" i="4"/>
  <c r="BT74" i="4"/>
  <c r="BU73" i="4"/>
  <c r="BV73" i="4"/>
  <c r="BT73" i="4"/>
  <c r="BU72" i="4"/>
  <c r="BV72" i="4"/>
  <c r="BT72" i="4"/>
  <c r="BU71" i="4"/>
  <c r="BV71" i="4"/>
  <c r="BT71" i="4"/>
  <c r="BU70" i="4"/>
  <c r="BV70" i="4"/>
  <c r="BT70" i="4"/>
  <c r="BU69" i="4"/>
  <c r="BV69" i="4"/>
  <c r="BT69" i="4"/>
  <c r="BU68" i="4"/>
  <c r="BV68" i="4"/>
  <c r="BT68" i="4"/>
  <c r="BU67" i="4"/>
  <c r="BV67" i="4"/>
  <c r="BT67" i="4"/>
  <c r="BU66" i="4"/>
  <c r="BV66" i="4"/>
  <c r="BT66" i="4"/>
  <c r="BU65" i="4"/>
  <c r="BV65" i="4"/>
  <c r="BT65" i="4"/>
  <c r="BU64" i="4"/>
  <c r="BV64" i="4"/>
  <c r="BT64" i="4"/>
  <c r="BS76" i="4"/>
  <c r="BQ76" i="4"/>
  <c r="BR76" i="4"/>
  <c r="BS75" i="4"/>
  <c r="BQ75" i="4"/>
  <c r="BR75" i="4"/>
  <c r="BS74" i="4"/>
  <c r="BQ74" i="4"/>
  <c r="BR74" i="4"/>
  <c r="BS73" i="4"/>
  <c r="BQ73" i="4"/>
  <c r="BR73" i="4"/>
  <c r="BS72" i="4"/>
  <c r="BQ72" i="4"/>
  <c r="BR72" i="4"/>
  <c r="BS71" i="4"/>
  <c r="BQ71" i="4"/>
  <c r="BR71" i="4"/>
  <c r="BS70" i="4"/>
  <c r="BQ70" i="4"/>
  <c r="BR70" i="4"/>
  <c r="BS69" i="4"/>
  <c r="BQ69" i="4"/>
  <c r="BR69" i="4"/>
  <c r="BS68" i="4"/>
  <c r="BQ68" i="4"/>
  <c r="BR68" i="4"/>
  <c r="BS67" i="4"/>
  <c r="BQ67" i="4"/>
  <c r="BR67" i="4"/>
  <c r="BS66" i="4"/>
  <c r="BQ66" i="4"/>
  <c r="BR66" i="4"/>
  <c r="BQ65" i="4"/>
  <c r="BR65" i="4"/>
  <c r="BS65" i="4"/>
  <c r="BS64" i="4"/>
  <c r="BQ64" i="4"/>
  <c r="BR64" i="4"/>
  <c r="BZ61" i="4"/>
  <c r="CA60" i="4"/>
  <c r="CB60" i="4"/>
  <c r="BZ60" i="4"/>
  <c r="CA59" i="4"/>
  <c r="CB59" i="4"/>
  <c r="BZ59" i="4"/>
  <c r="CA58" i="4"/>
  <c r="CB58" i="4"/>
  <c r="BZ58" i="4"/>
  <c r="CA57" i="4"/>
  <c r="CB57" i="4"/>
  <c r="BZ57" i="4"/>
  <c r="CA56" i="4"/>
  <c r="CB56" i="4"/>
  <c r="BZ56" i="4"/>
  <c r="CA55" i="4"/>
  <c r="CB55" i="4"/>
  <c r="BZ55" i="4"/>
  <c r="CA54" i="4"/>
  <c r="CB54" i="4"/>
  <c r="BZ54" i="4"/>
  <c r="CA53" i="4"/>
  <c r="CB53" i="4"/>
  <c r="BZ53" i="4"/>
  <c r="CA52" i="4"/>
  <c r="CB52" i="4"/>
  <c r="BZ52" i="4"/>
  <c r="CA51" i="4"/>
  <c r="CB51" i="4"/>
  <c r="BZ51" i="4"/>
  <c r="CA50" i="4"/>
  <c r="BZ50" i="4"/>
  <c r="CB50" i="4"/>
  <c r="BY60" i="4"/>
  <c r="BX60" i="4"/>
  <c r="BW60" i="4"/>
  <c r="BY59" i="4"/>
  <c r="BX59" i="4"/>
  <c r="BW59" i="4"/>
  <c r="BY58" i="4"/>
  <c r="BX58" i="4"/>
  <c r="BW58" i="4"/>
  <c r="BY57" i="4"/>
  <c r="BX57" i="4"/>
  <c r="BW57" i="4"/>
  <c r="BY56" i="4"/>
  <c r="BX56" i="4"/>
  <c r="BW56" i="4"/>
  <c r="BX55" i="4"/>
  <c r="BY55" i="4"/>
  <c r="BW55" i="4"/>
  <c r="BY54" i="4"/>
  <c r="BX54" i="4"/>
  <c r="BW54" i="4"/>
  <c r="BY53" i="4"/>
  <c r="BX53" i="4"/>
  <c r="BW53" i="4"/>
  <c r="BY52" i="4"/>
  <c r="BX52" i="4"/>
  <c r="BW52" i="4"/>
  <c r="BY51" i="4"/>
  <c r="BX51" i="4"/>
  <c r="BW51" i="4"/>
  <c r="BY50" i="4"/>
  <c r="BX50" i="4"/>
  <c r="BW50" i="4"/>
  <c r="BV61" i="4"/>
  <c r="BT61" i="4"/>
  <c r="BU60" i="4"/>
  <c r="BV60" i="4"/>
  <c r="BT60" i="4"/>
  <c r="BU59" i="4"/>
  <c r="BV59" i="4"/>
  <c r="BT59" i="4"/>
  <c r="BU58" i="4"/>
  <c r="BV58" i="4"/>
  <c r="BT58" i="4"/>
  <c r="BU57" i="4"/>
  <c r="BV57" i="4"/>
  <c r="BT57" i="4"/>
  <c r="BU56" i="4"/>
  <c r="BV56" i="4"/>
  <c r="BT56" i="4"/>
  <c r="BU55" i="4"/>
  <c r="BV55" i="4"/>
  <c r="BT55" i="4"/>
  <c r="BU54" i="4"/>
  <c r="BV54" i="4"/>
  <c r="BT54" i="4"/>
  <c r="BU53" i="4"/>
  <c r="BV53" i="4"/>
  <c r="BT53" i="4"/>
  <c r="BU52" i="4"/>
  <c r="BV52" i="4"/>
  <c r="BT52" i="4"/>
  <c r="BU51" i="4"/>
  <c r="BV51" i="4"/>
  <c r="BT51" i="4"/>
  <c r="BU50" i="4"/>
  <c r="BV50" i="4"/>
  <c r="BT50" i="4"/>
  <c r="BS60" i="4"/>
  <c r="BQ61" i="4"/>
  <c r="BR61" i="4"/>
  <c r="BS59" i="4"/>
  <c r="BQ60" i="4"/>
  <c r="BR60" i="4"/>
  <c r="BS58" i="4"/>
  <c r="BQ59" i="4"/>
  <c r="BR59" i="4"/>
  <c r="BS57" i="4"/>
  <c r="BQ58" i="4"/>
  <c r="BR58" i="4"/>
  <c r="BS56" i="4"/>
  <c r="BQ57" i="4"/>
  <c r="BR57" i="4"/>
  <c r="BS55" i="4"/>
  <c r="BQ56" i="4"/>
  <c r="BR56" i="4"/>
  <c r="BS54" i="4"/>
  <c r="BQ55" i="4"/>
  <c r="BR55" i="4"/>
  <c r="BS53" i="4"/>
  <c r="BQ54" i="4"/>
  <c r="BR54" i="4"/>
  <c r="BS52" i="4"/>
  <c r="BQ53" i="4"/>
  <c r="BR53" i="4"/>
  <c r="BS51" i="4"/>
  <c r="BQ52" i="4"/>
  <c r="BR52" i="4"/>
  <c r="BS50" i="4"/>
  <c r="BQ51" i="4"/>
  <c r="BR51" i="4"/>
  <c r="BQ50" i="4"/>
  <c r="BR50" i="4"/>
  <c r="BZ46" i="4"/>
  <c r="CA46" i="4"/>
  <c r="CB45" i="4"/>
  <c r="BZ45" i="4"/>
  <c r="CA45" i="4"/>
  <c r="CB44" i="4"/>
  <c r="BZ44" i="4"/>
  <c r="CA44" i="4"/>
  <c r="CB43" i="4"/>
  <c r="BZ43" i="4"/>
  <c r="CA43" i="4"/>
  <c r="CB42" i="4"/>
  <c r="BZ42" i="4"/>
  <c r="CA42" i="4"/>
  <c r="CB41" i="4"/>
  <c r="BZ41" i="4"/>
  <c r="CA41" i="4"/>
  <c r="BZ40" i="4"/>
  <c r="CB40" i="4"/>
  <c r="CA40" i="4"/>
  <c r="BZ39" i="4"/>
  <c r="CB39" i="4"/>
  <c r="CA39" i="4"/>
  <c r="BZ38" i="4"/>
  <c r="CA38" i="4"/>
  <c r="CB38" i="4"/>
  <c r="BZ37" i="4"/>
  <c r="CA37" i="4"/>
  <c r="CB37" i="4"/>
  <c r="BZ36" i="4"/>
  <c r="CA36" i="4"/>
  <c r="CB36" i="4"/>
  <c r="BZ35" i="4"/>
  <c r="CA35" i="4"/>
  <c r="CB35" i="4"/>
  <c r="BY45" i="4"/>
  <c r="BX46" i="4"/>
  <c r="BW46" i="4"/>
  <c r="BY44" i="4"/>
  <c r="BX45" i="4"/>
  <c r="BW45" i="4"/>
  <c r="BY43" i="4"/>
  <c r="BX44" i="4"/>
  <c r="BW44" i="4"/>
  <c r="BY42" i="4"/>
  <c r="BX43" i="4"/>
  <c r="BW43" i="4"/>
  <c r="BY41" i="4"/>
  <c r="BX42" i="4"/>
  <c r="BW42" i="4"/>
  <c r="BY40" i="4"/>
  <c r="BX41" i="4"/>
  <c r="BW41" i="4"/>
  <c r="BX40" i="4"/>
  <c r="BY39" i="4"/>
  <c r="BW40" i="4"/>
  <c r="BX39" i="4"/>
  <c r="BY38" i="4"/>
  <c r="BW39" i="4"/>
  <c r="BX38" i="4"/>
  <c r="BW38" i="4"/>
  <c r="BY37" i="4"/>
  <c r="BX37" i="4"/>
  <c r="BW37" i="4"/>
  <c r="BY36" i="4"/>
  <c r="BX36" i="4"/>
  <c r="BW36" i="4"/>
  <c r="BY35" i="4"/>
  <c r="BX35" i="4"/>
  <c r="BW35" i="4"/>
  <c r="BV45" i="4"/>
  <c r="BT46" i="4"/>
  <c r="BU45" i="4"/>
  <c r="BV44" i="4"/>
  <c r="BT45" i="4"/>
  <c r="BU44" i="4"/>
  <c r="BV43" i="4"/>
  <c r="BT44" i="4"/>
  <c r="BU43" i="4"/>
  <c r="BV42" i="4"/>
  <c r="BT43" i="4"/>
  <c r="BU42" i="4"/>
  <c r="BV41" i="4"/>
  <c r="BT42" i="4"/>
  <c r="BU41" i="4"/>
  <c r="BV40" i="4"/>
  <c r="BT41" i="4"/>
  <c r="BV39" i="4"/>
  <c r="BT40" i="4"/>
  <c r="BU40" i="4"/>
  <c r="BV38" i="4"/>
  <c r="BT39" i="4"/>
  <c r="BU39" i="4"/>
  <c r="BT38" i="4"/>
  <c r="BU38" i="4"/>
  <c r="BV37" i="4"/>
  <c r="BT37" i="4"/>
  <c r="BU37" i="4"/>
  <c r="BV36" i="4"/>
  <c r="BT36" i="4"/>
  <c r="BU36" i="4"/>
  <c r="BV35" i="4"/>
  <c r="BT35" i="4"/>
  <c r="BU35" i="4"/>
  <c r="BS46" i="4"/>
  <c r="BQ47" i="4"/>
  <c r="BR46" i="4"/>
  <c r="BS45" i="4"/>
  <c r="BQ46" i="4"/>
  <c r="BR45" i="4"/>
  <c r="BS44" i="4"/>
  <c r="BQ45" i="4"/>
  <c r="BR44" i="4"/>
  <c r="BS43" i="4"/>
  <c r="BQ44" i="4"/>
  <c r="BR43" i="4"/>
  <c r="BS42" i="4"/>
  <c r="BQ43" i="4"/>
  <c r="BR42" i="4"/>
  <c r="BS41" i="4"/>
  <c r="BQ42" i="4"/>
  <c r="BR41" i="4"/>
  <c r="BQ41" i="4"/>
  <c r="BR40" i="4"/>
  <c r="BS40" i="4"/>
  <c r="BQ40" i="4"/>
  <c r="BR39" i="4"/>
  <c r="BS39" i="4"/>
  <c r="BQ39" i="4"/>
  <c r="BS38" i="4"/>
  <c r="BQ38" i="4"/>
  <c r="BR38" i="4"/>
  <c r="BS37" i="4"/>
  <c r="BQ37" i="4"/>
  <c r="BR37" i="4"/>
  <c r="BS36" i="4"/>
  <c r="BQ36" i="4"/>
  <c r="BR36" i="4"/>
  <c r="BS35" i="4"/>
  <c r="BQ35" i="4"/>
  <c r="BR35" i="4"/>
  <c r="CA31" i="4"/>
  <c r="BZ31" i="4"/>
  <c r="CB31" i="4"/>
  <c r="CA30" i="4"/>
  <c r="BZ30" i="4"/>
  <c r="CB30" i="4"/>
  <c r="CA29" i="4"/>
  <c r="BZ29" i="4"/>
  <c r="CB29" i="4"/>
  <c r="CA28" i="4"/>
  <c r="BZ28" i="4"/>
  <c r="CB28" i="4"/>
  <c r="CA27" i="4"/>
  <c r="BZ27" i="4"/>
  <c r="CB27" i="4"/>
  <c r="CA26" i="4"/>
  <c r="BZ26" i="4"/>
  <c r="CB26" i="4"/>
  <c r="CA25" i="4"/>
  <c r="BZ25" i="4"/>
  <c r="CB25" i="4"/>
  <c r="CA24" i="4"/>
  <c r="BZ24" i="4"/>
  <c r="CB24" i="4"/>
  <c r="CA23" i="4"/>
  <c r="BZ23" i="4"/>
  <c r="CB23" i="4"/>
  <c r="CA22" i="4"/>
  <c r="BZ22" i="4"/>
  <c r="CB22" i="4"/>
  <c r="CA21" i="4"/>
  <c r="BZ21" i="4"/>
  <c r="CB21" i="4"/>
  <c r="BY31" i="4"/>
  <c r="BX30" i="4"/>
  <c r="BW31" i="4"/>
  <c r="BY30" i="4"/>
  <c r="BW30" i="4"/>
  <c r="BY29" i="4"/>
  <c r="BX29" i="4"/>
  <c r="BW29" i="4"/>
  <c r="BY28" i="4"/>
  <c r="BX28" i="4"/>
  <c r="BW28" i="4"/>
  <c r="BY27" i="4"/>
  <c r="BX27" i="4"/>
  <c r="BW27" i="4"/>
  <c r="BY26" i="4"/>
  <c r="BX26" i="4"/>
  <c r="BW26" i="4"/>
  <c r="BY25" i="4"/>
  <c r="BX25" i="4"/>
  <c r="BW25" i="4"/>
  <c r="BY24" i="4"/>
  <c r="BX24" i="4"/>
  <c r="BW24" i="4"/>
  <c r="BY23" i="4"/>
  <c r="BX23" i="4"/>
  <c r="BW23" i="4"/>
  <c r="BY22" i="4"/>
  <c r="BX22" i="4"/>
  <c r="BW22" i="4"/>
  <c r="BY21" i="4"/>
  <c r="BX21" i="4"/>
  <c r="BW21" i="4"/>
  <c r="BV31" i="4"/>
  <c r="BT31" i="4"/>
  <c r="BU31" i="4"/>
  <c r="BV30" i="4"/>
  <c r="BT30" i="4"/>
  <c r="BU30" i="4"/>
  <c r="BV29" i="4"/>
  <c r="BT29" i="4"/>
  <c r="BU29" i="4"/>
  <c r="BV28" i="4"/>
  <c r="BT28" i="4"/>
  <c r="BU28" i="4"/>
  <c r="BV27" i="4"/>
  <c r="BT27" i="4"/>
  <c r="BU27" i="4"/>
  <c r="BV26" i="4"/>
  <c r="BT26" i="4"/>
  <c r="BU26" i="4"/>
  <c r="BV25" i="4"/>
  <c r="BT25" i="4"/>
  <c r="BU25" i="4"/>
  <c r="BV24" i="4"/>
  <c r="BT24" i="4"/>
  <c r="BU24" i="4"/>
  <c r="BV23" i="4"/>
  <c r="BT23" i="4"/>
  <c r="BU23" i="4"/>
  <c r="BV22" i="4"/>
  <c r="BT22" i="4"/>
  <c r="BU22" i="4"/>
  <c r="BV21" i="4"/>
  <c r="BT21" i="4"/>
  <c r="BU21" i="4"/>
  <c r="BS32" i="4"/>
  <c r="BQ32" i="4"/>
  <c r="BR32" i="4"/>
  <c r="BS31" i="4"/>
  <c r="BQ31" i="4"/>
  <c r="BR31" i="4"/>
  <c r="BS30" i="4"/>
  <c r="BQ30" i="4"/>
  <c r="BR30" i="4"/>
  <c r="BS29" i="4"/>
  <c r="BQ29" i="4"/>
  <c r="BR29" i="4"/>
  <c r="BS28" i="4"/>
  <c r="BQ28" i="4"/>
  <c r="BR28" i="4"/>
  <c r="BS27" i="4"/>
  <c r="BQ27" i="4"/>
  <c r="BR27" i="4"/>
  <c r="BS26" i="4"/>
  <c r="BQ26" i="4"/>
  <c r="BR26" i="4"/>
  <c r="BS25" i="4"/>
  <c r="BQ25" i="4"/>
  <c r="BR25" i="4"/>
  <c r="BS24" i="4"/>
  <c r="BQ24" i="4"/>
  <c r="BR24" i="4"/>
  <c r="BS23" i="4"/>
  <c r="BQ23" i="4"/>
  <c r="BR23" i="4"/>
  <c r="BS22" i="4"/>
  <c r="BQ22" i="4"/>
  <c r="BR22" i="4"/>
  <c r="BS21" i="4"/>
  <c r="BQ21" i="4"/>
  <c r="BR21" i="4"/>
  <c r="CA14" i="4"/>
  <c r="BZ14" i="4"/>
  <c r="CB13" i="4"/>
  <c r="CA13" i="4"/>
  <c r="BZ13" i="4"/>
  <c r="CB12" i="4"/>
  <c r="CA12" i="4"/>
  <c r="BZ12" i="4"/>
  <c r="CB11" i="4"/>
  <c r="CA11" i="4"/>
  <c r="BZ11" i="4"/>
  <c r="CB10" i="4"/>
  <c r="CA10" i="4"/>
  <c r="CA9" i="4"/>
  <c r="BZ10" i="4"/>
  <c r="CB9" i="4"/>
  <c r="CA8" i="4"/>
  <c r="BZ9" i="4"/>
  <c r="CB8" i="4"/>
  <c r="CA7" i="4"/>
  <c r="BZ8" i="4"/>
  <c r="CB7" i="4"/>
  <c r="CA6" i="4"/>
  <c r="BZ7" i="4"/>
  <c r="CB6" i="4"/>
  <c r="CA5" i="4"/>
  <c r="BZ6" i="4"/>
  <c r="CB5" i="4"/>
  <c r="CA4" i="4"/>
  <c r="BZ5" i="4"/>
  <c r="CB4" i="4"/>
  <c r="CA3" i="4"/>
  <c r="BZ4" i="4"/>
  <c r="CB3" i="4"/>
  <c r="CA2" i="4"/>
  <c r="AV3" i="2" s="1"/>
  <c r="BZ3" i="4"/>
  <c r="CB2" i="4"/>
  <c r="AV4" i="2" s="1"/>
  <c r="BZ2" i="4"/>
  <c r="AV2" i="2" s="1"/>
  <c r="BY14" i="4"/>
  <c r="BY13" i="4"/>
  <c r="BX13" i="4"/>
  <c r="BY12" i="4"/>
  <c r="BW12" i="4"/>
  <c r="BX12" i="4"/>
  <c r="BY11" i="4"/>
  <c r="BW11" i="4"/>
  <c r="BX11" i="4"/>
  <c r="BY10" i="4"/>
  <c r="BW10" i="4"/>
  <c r="BX10" i="4"/>
  <c r="BY9" i="4"/>
  <c r="BW9" i="4"/>
  <c r="BX9" i="4"/>
  <c r="BY8" i="4"/>
  <c r="BW8" i="4"/>
  <c r="BX8" i="4"/>
  <c r="BY7" i="4"/>
  <c r="BW7" i="4"/>
  <c r="BX7" i="4"/>
  <c r="BY6" i="4"/>
  <c r="BW6" i="4"/>
  <c r="BX6" i="4"/>
  <c r="BY5" i="4"/>
  <c r="BW5" i="4"/>
  <c r="BX5" i="4"/>
  <c r="BY4" i="4"/>
  <c r="BW4" i="4"/>
  <c r="BX4" i="4"/>
  <c r="BY3" i="4"/>
  <c r="BX3" i="4"/>
  <c r="AR3" i="2" s="1"/>
  <c r="BW3" i="4"/>
  <c r="BY2" i="4"/>
  <c r="AS4" i="2" s="1"/>
  <c r="BX2" i="4"/>
  <c r="AS3" i="2" s="1"/>
  <c r="BW2" i="4"/>
  <c r="AS2" i="2" s="1"/>
  <c r="BV18" i="4"/>
  <c r="BV17" i="4"/>
  <c r="BV16" i="4"/>
  <c r="BV15" i="4"/>
  <c r="BV14" i="4"/>
  <c r="BT14" i="4"/>
  <c r="BU13" i="4"/>
  <c r="BV13" i="4"/>
  <c r="BT13" i="4"/>
  <c r="BV12" i="4"/>
  <c r="BU12" i="4"/>
  <c r="BT12" i="4"/>
  <c r="BV11" i="4"/>
  <c r="BU11" i="4"/>
  <c r="BT11" i="4"/>
  <c r="BV10" i="4"/>
  <c r="BU10" i="4"/>
  <c r="BT10" i="4"/>
  <c r="BU9" i="4"/>
  <c r="BV9" i="4"/>
  <c r="BT9" i="4"/>
  <c r="BU8" i="4"/>
  <c r="BV8" i="4"/>
  <c r="BT8" i="4"/>
  <c r="BU7" i="4"/>
  <c r="BV7" i="4"/>
  <c r="BT7" i="4"/>
  <c r="BU6" i="4"/>
  <c r="AP3" i="2" s="1"/>
  <c r="BV6" i="4"/>
  <c r="BT6" i="4"/>
  <c r="BU5" i="4"/>
  <c r="AO3" i="2" s="1"/>
  <c r="BV5" i="4"/>
  <c r="BT5" i="4"/>
  <c r="BU4" i="4"/>
  <c r="BV4" i="4"/>
  <c r="BT4" i="4"/>
  <c r="BU3" i="4"/>
  <c r="BV3" i="4"/>
  <c r="BT3" i="4"/>
  <c r="BV2" i="4"/>
  <c r="AP4" i="2" s="1"/>
  <c r="BU2" i="4"/>
  <c r="BT2" i="4"/>
  <c r="AP2" i="2" s="1"/>
  <c r="BS14" i="4"/>
  <c r="BS13" i="4"/>
  <c r="BQ13" i="4"/>
  <c r="BS12" i="4"/>
  <c r="BR13" i="4"/>
  <c r="BR12" i="4"/>
  <c r="BQ12" i="4"/>
  <c r="BS11" i="4"/>
  <c r="BQ11" i="4"/>
  <c r="BS10" i="4"/>
  <c r="BR11" i="4"/>
  <c r="BR10" i="4"/>
  <c r="BQ10" i="4"/>
  <c r="BS9" i="4"/>
  <c r="BQ9" i="4"/>
  <c r="BS8" i="4"/>
  <c r="BR9" i="4"/>
  <c r="BQ8" i="4"/>
  <c r="BS7" i="4"/>
  <c r="BR8" i="4"/>
  <c r="BQ7" i="4"/>
  <c r="BS6" i="4"/>
  <c r="BR7" i="4"/>
  <c r="BQ6" i="4"/>
  <c r="BS5" i="4"/>
  <c r="BR6" i="4"/>
  <c r="BQ5" i="4"/>
  <c r="BS4" i="4"/>
  <c r="BR5" i="4"/>
  <c r="BQ4" i="4"/>
  <c r="BS3" i="4"/>
  <c r="BR4" i="4"/>
  <c r="BQ3" i="4"/>
  <c r="BS2" i="4"/>
  <c r="AM4" i="2" s="1"/>
  <c r="BR3" i="4"/>
  <c r="BQ2" i="4"/>
  <c r="AM2" i="2" s="1"/>
  <c r="BR2" i="4"/>
  <c r="AM3" i="2" s="1"/>
  <c r="BC76" i="4"/>
  <c r="BD75" i="4"/>
  <c r="BE75" i="4"/>
  <c r="BC75" i="4"/>
  <c r="BD74" i="4"/>
  <c r="BE74" i="4"/>
  <c r="BC74" i="4"/>
  <c r="BD73" i="4"/>
  <c r="BE73" i="4"/>
  <c r="BC73" i="4"/>
  <c r="BD72" i="4"/>
  <c r="BE72" i="4"/>
  <c r="BC72" i="4"/>
  <c r="BD71" i="4"/>
  <c r="BE71" i="4"/>
  <c r="BC71" i="4"/>
  <c r="BD70" i="4"/>
  <c r="BE70" i="4"/>
  <c r="BC70" i="4"/>
  <c r="BD69" i="4"/>
  <c r="BE69" i="4"/>
  <c r="BC69" i="4"/>
  <c r="BD68" i="4"/>
  <c r="BE68" i="4"/>
  <c r="BC68" i="4"/>
  <c r="BD67" i="4"/>
  <c r="BE67" i="4"/>
  <c r="BC67" i="4"/>
  <c r="BD66" i="4"/>
  <c r="BE66" i="4"/>
  <c r="BC66" i="4"/>
  <c r="BC65" i="4"/>
  <c r="BD65" i="4"/>
  <c r="BE65" i="4"/>
  <c r="BC64" i="4"/>
  <c r="BD64" i="4"/>
  <c r="BE64" i="4"/>
  <c r="BB75" i="4"/>
  <c r="AZ75" i="4"/>
  <c r="BA76" i="4"/>
  <c r="BB74" i="4"/>
  <c r="AZ74" i="4"/>
  <c r="BA75" i="4"/>
  <c r="BB73" i="4"/>
  <c r="AZ73" i="4"/>
  <c r="BA74" i="4"/>
  <c r="BB72" i="4"/>
  <c r="AZ72" i="4"/>
  <c r="BA73" i="4"/>
  <c r="BB71" i="4"/>
  <c r="AZ71" i="4"/>
  <c r="BA72" i="4"/>
  <c r="BB70" i="4"/>
  <c r="AZ70" i="4"/>
  <c r="BA71" i="4"/>
  <c r="BB69" i="4"/>
  <c r="AZ69" i="4"/>
  <c r="BA70" i="4"/>
  <c r="BB68" i="4"/>
  <c r="AZ68" i="4"/>
  <c r="BA69" i="4"/>
  <c r="BB67" i="4"/>
  <c r="AZ67" i="4"/>
  <c r="BA68" i="4"/>
  <c r="BB66" i="4"/>
  <c r="AZ66" i="4"/>
  <c r="BA67" i="4"/>
  <c r="BB65" i="4"/>
  <c r="AZ65" i="4"/>
  <c r="BA66" i="4"/>
  <c r="BB64" i="4"/>
  <c r="AZ64" i="4"/>
  <c r="BA65" i="4"/>
  <c r="BA64" i="4"/>
  <c r="AY75" i="4"/>
  <c r="AW75" i="4"/>
  <c r="AX74" i="4"/>
  <c r="AY74" i="4"/>
  <c r="AW74" i="4"/>
  <c r="AX73" i="4"/>
  <c r="AY73" i="4"/>
  <c r="AW73" i="4"/>
  <c r="AX72" i="4"/>
  <c r="AY72" i="4"/>
  <c r="AW72" i="4"/>
  <c r="AX71" i="4"/>
  <c r="AY71" i="4"/>
  <c r="AW71" i="4"/>
  <c r="AX70" i="4"/>
  <c r="AY70" i="4"/>
  <c r="AW70" i="4"/>
  <c r="AX69" i="4"/>
  <c r="AY69" i="4"/>
  <c r="AW69" i="4"/>
  <c r="AX68" i="4"/>
  <c r="AY68" i="4"/>
  <c r="AW68" i="4"/>
  <c r="AX67" i="4"/>
  <c r="AY67" i="4"/>
  <c r="AW67" i="4"/>
  <c r="AX66" i="4"/>
  <c r="AY66" i="4"/>
  <c r="AW66" i="4"/>
  <c r="AX65" i="4"/>
  <c r="AY65" i="4"/>
  <c r="AW65" i="4"/>
  <c r="AX64" i="4"/>
  <c r="AY64" i="4"/>
  <c r="AW64" i="4"/>
  <c r="AV76" i="4"/>
  <c r="AT76" i="4"/>
  <c r="AU76" i="4"/>
  <c r="AV75" i="4"/>
  <c r="AT75" i="4"/>
  <c r="AU75" i="4"/>
  <c r="AV74" i="4"/>
  <c r="AT74" i="4"/>
  <c r="AU74" i="4"/>
  <c r="AV73" i="4"/>
  <c r="AT73" i="4"/>
  <c r="AU73" i="4"/>
  <c r="AV72" i="4"/>
  <c r="AT72" i="4"/>
  <c r="AU72" i="4"/>
  <c r="AV71" i="4"/>
  <c r="AT71" i="4"/>
  <c r="AU71" i="4"/>
  <c r="AV70" i="4"/>
  <c r="AT70" i="4"/>
  <c r="AU70" i="4"/>
  <c r="AV69" i="4"/>
  <c r="AT69" i="4"/>
  <c r="AU69" i="4"/>
  <c r="AV68" i="4"/>
  <c r="AT68" i="4"/>
  <c r="AU68" i="4"/>
  <c r="AV67" i="4"/>
  <c r="AT67" i="4"/>
  <c r="AU67" i="4"/>
  <c r="AV66" i="4"/>
  <c r="AT66" i="4"/>
  <c r="AU66" i="4"/>
  <c r="AT65" i="4"/>
  <c r="AU65" i="4"/>
  <c r="AV65" i="4"/>
  <c r="AV64" i="4"/>
  <c r="AT64" i="4"/>
  <c r="AU64" i="4"/>
  <c r="BC61" i="4"/>
  <c r="BD60" i="4"/>
  <c r="BE60" i="4"/>
  <c r="BC60" i="4"/>
  <c r="BD59" i="4"/>
  <c r="BE59" i="4"/>
  <c r="BC59" i="4"/>
  <c r="BD58" i="4"/>
  <c r="BE58" i="4"/>
  <c r="BC58" i="4"/>
  <c r="BD57" i="4"/>
  <c r="BE57" i="4"/>
  <c r="BC57" i="4"/>
  <c r="BD56" i="4"/>
  <c r="BE56" i="4"/>
  <c r="BC56" i="4"/>
  <c r="BD55" i="4"/>
  <c r="BE55" i="4"/>
  <c r="BC55" i="4"/>
  <c r="BD54" i="4"/>
  <c r="BE54" i="4"/>
  <c r="BC54" i="4"/>
  <c r="BD53" i="4"/>
  <c r="BE53" i="4"/>
  <c r="BC53" i="4"/>
  <c r="BD52" i="4"/>
  <c r="BE52" i="4"/>
  <c r="BC52" i="4"/>
  <c r="BD51" i="4"/>
  <c r="BE51" i="4"/>
  <c r="BC51" i="4"/>
  <c r="BD50" i="4"/>
  <c r="BC50" i="4"/>
  <c r="BE50" i="4"/>
  <c r="BB60" i="4"/>
  <c r="BA60" i="4"/>
  <c r="AZ60" i="4"/>
  <c r="BB59" i="4"/>
  <c r="BA59" i="4"/>
  <c r="AZ59" i="4"/>
  <c r="BB58" i="4"/>
  <c r="BA58" i="4"/>
  <c r="AZ58" i="4"/>
  <c r="BB57" i="4"/>
  <c r="BA57" i="4"/>
  <c r="AZ57" i="4"/>
  <c r="BB56" i="4"/>
  <c r="BA56" i="4"/>
  <c r="AZ56" i="4"/>
  <c r="BA55" i="4"/>
  <c r="BB55" i="4"/>
  <c r="AZ55" i="4"/>
  <c r="BB54" i="4"/>
  <c r="BA54" i="4"/>
  <c r="AZ54" i="4"/>
  <c r="BB53" i="4"/>
  <c r="BA53" i="4"/>
  <c r="AZ53" i="4"/>
  <c r="BB52" i="4"/>
  <c r="BA52" i="4"/>
  <c r="AZ52" i="4"/>
  <c r="BB51" i="4"/>
  <c r="BA51" i="4"/>
  <c r="AZ51" i="4"/>
  <c r="BB50" i="4"/>
  <c r="BA50" i="4"/>
  <c r="AZ50" i="4"/>
  <c r="AY61" i="4"/>
  <c r="AW61" i="4"/>
  <c r="AX60" i="4"/>
  <c r="AY60" i="4"/>
  <c r="AW60" i="4"/>
  <c r="AX59" i="4"/>
  <c r="AY59" i="4"/>
  <c r="AW59" i="4"/>
  <c r="AX58" i="4"/>
  <c r="AY58" i="4"/>
  <c r="AW58" i="4"/>
  <c r="AX57" i="4"/>
  <c r="AY57" i="4"/>
  <c r="AW57" i="4"/>
  <c r="AX56" i="4"/>
  <c r="AY56" i="4"/>
  <c r="AW56" i="4"/>
  <c r="AX55" i="4"/>
  <c r="AY55" i="4"/>
  <c r="AW55" i="4"/>
  <c r="AX54" i="4"/>
  <c r="AY54" i="4"/>
  <c r="AW54" i="4"/>
  <c r="AX53" i="4"/>
  <c r="AY53" i="4"/>
  <c r="AW53" i="4"/>
  <c r="AX52" i="4"/>
  <c r="AY52" i="4"/>
  <c r="AW52" i="4"/>
  <c r="AX51" i="4"/>
  <c r="AY51" i="4"/>
  <c r="AW51" i="4"/>
  <c r="AX50" i="4"/>
  <c r="AY50" i="4"/>
  <c r="AW50" i="4"/>
  <c r="AV60" i="4"/>
  <c r="AT61" i="4"/>
  <c r="AU61" i="4"/>
  <c r="AV59" i="4"/>
  <c r="AT60" i="4"/>
  <c r="AU60" i="4"/>
  <c r="AV58" i="4"/>
  <c r="AT59" i="4"/>
  <c r="AU59" i="4"/>
  <c r="AV57" i="4"/>
  <c r="AT58" i="4"/>
  <c r="AU58" i="4"/>
  <c r="AV56" i="4"/>
  <c r="AT57" i="4"/>
  <c r="AU57" i="4"/>
  <c r="AV55" i="4"/>
  <c r="AT56" i="4"/>
  <c r="AU56" i="4"/>
  <c r="AV54" i="4"/>
  <c r="AT55" i="4"/>
  <c r="AU55" i="4"/>
  <c r="AV53" i="4"/>
  <c r="AT54" i="4"/>
  <c r="AU54" i="4"/>
  <c r="AV52" i="4"/>
  <c r="AT53" i="4"/>
  <c r="AU53" i="4"/>
  <c r="AV51" i="4"/>
  <c r="AT52" i="4"/>
  <c r="AU52" i="4"/>
  <c r="AV50" i="4"/>
  <c r="AT51" i="4"/>
  <c r="AU51" i="4"/>
  <c r="AT50" i="4"/>
  <c r="AU50" i="4"/>
  <c r="BC46" i="4"/>
  <c r="BD46" i="4"/>
  <c r="BE45" i="4"/>
  <c r="BC45" i="4"/>
  <c r="BD45" i="4"/>
  <c r="BE44" i="4"/>
  <c r="BC44" i="4"/>
  <c r="BD44" i="4"/>
  <c r="BE43" i="4"/>
  <c r="BC43" i="4"/>
  <c r="BD43" i="4"/>
  <c r="BE42" i="4"/>
  <c r="BC42" i="4"/>
  <c r="BD42" i="4"/>
  <c r="BE41" i="4"/>
  <c r="BC41" i="4"/>
  <c r="BD41" i="4"/>
  <c r="BC40" i="4"/>
  <c r="BE40" i="4"/>
  <c r="BD40" i="4"/>
  <c r="BC39" i="4"/>
  <c r="BE39" i="4"/>
  <c r="BD39" i="4"/>
  <c r="BC38" i="4"/>
  <c r="BD38" i="4"/>
  <c r="BE38" i="4"/>
  <c r="BC37" i="4"/>
  <c r="BD37" i="4"/>
  <c r="BE37" i="4"/>
  <c r="BC36" i="4"/>
  <c r="BD36" i="4"/>
  <c r="BE36" i="4"/>
  <c r="BC35" i="4"/>
  <c r="BD35" i="4"/>
  <c r="BE35" i="4"/>
  <c r="BB45" i="4"/>
  <c r="BA46" i="4"/>
  <c r="AZ46" i="4"/>
  <c r="BB44" i="4"/>
  <c r="BA45" i="4"/>
  <c r="AZ45" i="4"/>
  <c r="BB43" i="4"/>
  <c r="BA44" i="4"/>
  <c r="AZ44" i="4"/>
  <c r="BB42" i="4"/>
  <c r="BA43" i="4"/>
  <c r="AZ43" i="4"/>
  <c r="BB41" i="4"/>
  <c r="BA42" i="4"/>
  <c r="AZ42" i="4"/>
  <c r="BB40" i="4"/>
  <c r="BA41" i="4"/>
  <c r="AZ41" i="4"/>
  <c r="BA40" i="4"/>
  <c r="BB39" i="4"/>
  <c r="AZ40" i="4"/>
  <c r="BA39" i="4"/>
  <c r="BB38" i="4"/>
  <c r="AZ39" i="4"/>
  <c r="BA38" i="4"/>
  <c r="AZ38" i="4"/>
  <c r="BB37" i="4"/>
  <c r="BA37" i="4"/>
  <c r="AZ37" i="4"/>
  <c r="BB36" i="4"/>
  <c r="BA36" i="4"/>
  <c r="AZ36" i="4"/>
  <c r="BB35" i="4"/>
  <c r="BA35" i="4"/>
  <c r="AZ35" i="4"/>
  <c r="AY45" i="4"/>
  <c r="AW46" i="4"/>
  <c r="AX45" i="4"/>
  <c r="AY44" i="4"/>
  <c r="AW45" i="4"/>
  <c r="AX44" i="4"/>
  <c r="AY43" i="4"/>
  <c r="AW44" i="4"/>
  <c r="AX43" i="4"/>
  <c r="AY42" i="4"/>
  <c r="AW43" i="4"/>
  <c r="AX42" i="4"/>
  <c r="AY41" i="4"/>
  <c r="AW42" i="4"/>
  <c r="AX41" i="4"/>
  <c r="AY40" i="4"/>
  <c r="AW41" i="4"/>
  <c r="AY39" i="4"/>
  <c r="AW40" i="4"/>
  <c r="AX40" i="4"/>
  <c r="AY38" i="4"/>
  <c r="AW39" i="4"/>
  <c r="AX39" i="4"/>
  <c r="AW38" i="4"/>
  <c r="AX38" i="4"/>
  <c r="AY37" i="4"/>
  <c r="AW37" i="4"/>
  <c r="AX37" i="4"/>
  <c r="AY36" i="4"/>
  <c r="AW36" i="4"/>
  <c r="AX36" i="4"/>
  <c r="AY35" i="4"/>
  <c r="AW35" i="4"/>
  <c r="AX35" i="4"/>
  <c r="AV46" i="4"/>
  <c r="AT47" i="4"/>
  <c r="AU46" i="4"/>
  <c r="AV45" i="4"/>
  <c r="AT46" i="4"/>
  <c r="AU45" i="4"/>
  <c r="AV44" i="4"/>
  <c r="AT45" i="4"/>
  <c r="AU44" i="4"/>
  <c r="AV43" i="4"/>
  <c r="AT44" i="4"/>
  <c r="AU43" i="4"/>
  <c r="AV42" i="4"/>
  <c r="AT43" i="4"/>
  <c r="AU42" i="4"/>
  <c r="AV41" i="4"/>
  <c r="AT42" i="4"/>
  <c r="AU41" i="4"/>
  <c r="AT41" i="4"/>
  <c r="AU40" i="4"/>
  <c r="AV40" i="4"/>
  <c r="AT40" i="4"/>
  <c r="AU39" i="4"/>
  <c r="AV39" i="4"/>
  <c r="AT39" i="4"/>
  <c r="AV38" i="4"/>
  <c r="AT38" i="4"/>
  <c r="AU38" i="4"/>
  <c r="AV37" i="4"/>
  <c r="AT37" i="4"/>
  <c r="AU37" i="4"/>
  <c r="AV36" i="4"/>
  <c r="AT36" i="4"/>
  <c r="AU36" i="4"/>
  <c r="AV35" i="4"/>
  <c r="AT35" i="4"/>
  <c r="AU35" i="4"/>
  <c r="BD31" i="4"/>
  <c r="BC31" i="4"/>
  <c r="BE31" i="4"/>
  <c r="BD30" i="4"/>
  <c r="BC30" i="4"/>
  <c r="BE30" i="4"/>
  <c r="BD29" i="4"/>
  <c r="BC29" i="4"/>
  <c r="BE29" i="4"/>
  <c r="BD28" i="4"/>
  <c r="BC28" i="4"/>
  <c r="BE28" i="4"/>
  <c r="BD27" i="4"/>
  <c r="BC27" i="4"/>
  <c r="BE27" i="4"/>
  <c r="BD26" i="4"/>
  <c r="BC26" i="4"/>
  <c r="BE26" i="4"/>
  <c r="BD25" i="4"/>
  <c r="BC25" i="4"/>
  <c r="BE25" i="4"/>
  <c r="BD24" i="4"/>
  <c r="BC24" i="4"/>
  <c r="BE24" i="4"/>
  <c r="BD23" i="4"/>
  <c r="BC23" i="4"/>
  <c r="BE23" i="4"/>
  <c r="BD22" i="4"/>
  <c r="BC22" i="4"/>
  <c r="BE22" i="4"/>
  <c r="BD21" i="4"/>
  <c r="BC21" i="4"/>
  <c r="BE21" i="4"/>
  <c r="BB31" i="4"/>
  <c r="BA30" i="4"/>
  <c r="AZ31" i="4"/>
  <c r="BB30" i="4"/>
  <c r="AZ30" i="4"/>
  <c r="BB29" i="4"/>
  <c r="BA29" i="4"/>
  <c r="AZ29" i="4"/>
  <c r="BB28" i="4"/>
  <c r="BA28" i="4"/>
  <c r="AZ28" i="4"/>
  <c r="BB27" i="4"/>
  <c r="BA27" i="4"/>
  <c r="AZ27" i="4"/>
  <c r="BB26" i="4"/>
  <c r="BA26" i="4"/>
  <c r="AZ26" i="4"/>
  <c r="BB25" i="4"/>
  <c r="BA25" i="4"/>
  <c r="AZ25" i="4"/>
  <c r="BB24" i="4"/>
  <c r="BA24" i="4"/>
  <c r="AZ24" i="4"/>
  <c r="BB23" i="4"/>
  <c r="BA23" i="4"/>
  <c r="AZ23" i="4"/>
  <c r="BB22" i="4"/>
  <c r="BA22" i="4"/>
  <c r="AZ22" i="4"/>
  <c r="BB21" i="4"/>
  <c r="BA21" i="4"/>
  <c r="AZ21" i="4"/>
  <c r="AY31" i="4"/>
  <c r="AW31" i="4"/>
  <c r="AX31" i="4"/>
  <c r="AY30" i="4"/>
  <c r="AW30" i="4"/>
  <c r="AX30" i="4"/>
  <c r="AY29" i="4"/>
  <c r="AW29" i="4"/>
  <c r="AX29" i="4"/>
  <c r="AY28" i="4"/>
  <c r="AW28" i="4"/>
  <c r="AX28" i="4"/>
  <c r="AY27" i="4"/>
  <c r="AW27" i="4"/>
  <c r="AX27" i="4"/>
  <c r="AY26" i="4"/>
  <c r="AW26" i="4"/>
  <c r="AX26" i="4"/>
  <c r="AY25" i="4"/>
  <c r="AW25" i="4"/>
  <c r="AX25" i="4"/>
  <c r="AY24" i="4"/>
  <c r="AW24" i="4"/>
  <c r="AX24" i="4"/>
  <c r="AY23" i="4"/>
  <c r="AW23" i="4"/>
  <c r="AX23" i="4"/>
  <c r="AY22" i="4"/>
  <c r="AW22" i="4"/>
  <c r="AX22" i="4"/>
  <c r="AY21" i="4"/>
  <c r="AW21" i="4"/>
  <c r="AX21" i="4"/>
  <c r="AV32" i="4"/>
  <c r="AT32" i="4"/>
  <c r="AU32" i="4"/>
  <c r="AV31" i="4"/>
  <c r="AT31" i="4"/>
  <c r="AU31" i="4"/>
  <c r="AV30" i="4"/>
  <c r="AT30" i="4"/>
  <c r="AU30" i="4"/>
  <c r="AV29" i="4"/>
  <c r="AT29" i="4"/>
  <c r="AU29" i="4"/>
  <c r="AV28" i="4"/>
  <c r="AT28" i="4"/>
  <c r="AU28" i="4"/>
  <c r="AV27" i="4"/>
  <c r="AT27" i="4"/>
  <c r="AU27" i="4"/>
  <c r="AV26" i="4"/>
  <c r="AT26" i="4"/>
  <c r="AU26" i="4"/>
  <c r="AV25" i="4"/>
  <c r="AT25" i="4"/>
  <c r="AU25" i="4"/>
  <c r="AV24" i="4"/>
  <c r="AT24" i="4"/>
  <c r="AU24" i="4"/>
  <c r="AV23" i="4"/>
  <c r="AT23" i="4"/>
  <c r="AU23" i="4"/>
  <c r="AV22" i="4"/>
  <c r="AT22" i="4"/>
  <c r="AU22" i="4"/>
  <c r="AV21" i="4"/>
  <c r="AT21" i="4"/>
  <c r="AU21" i="4"/>
  <c r="BD14" i="4"/>
  <c r="BC14" i="4"/>
  <c r="BE13" i="4"/>
  <c r="BD13" i="4"/>
  <c r="BC13" i="4"/>
  <c r="BE12" i="4"/>
  <c r="BD12" i="4"/>
  <c r="BC12" i="4"/>
  <c r="BE11" i="4"/>
  <c r="BD11" i="4"/>
  <c r="BC11" i="4"/>
  <c r="BE10" i="4"/>
  <c r="BD10" i="4"/>
  <c r="BD9" i="4"/>
  <c r="BC10" i="4"/>
  <c r="BE9" i="4"/>
  <c r="BD8" i="4"/>
  <c r="BC9" i="4"/>
  <c r="BE8" i="4"/>
  <c r="BD7" i="4"/>
  <c r="BC8" i="4"/>
  <c r="BE7" i="4"/>
  <c r="BD6" i="4"/>
  <c r="BC7" i="4"/>
  <c r="BE6" i="4"/>
  <c r="BD5" i="4"/>
  <c r="BC6" i="4"/>
  <c r="BE5" i="4"/>
  <c r="BD4" i="4"/>
  <c r="BC5" i="4"/>
  <c r="BE4" i="4"/>
  <c r="BD3" i="4"/>
  <c r="BC4" i="4"/>
  <c r="BE3" i="4"/>
  <c r="BD2" i="4"/>
  <c r="AH3" i="2" s="1"/>
  <c r="BC3" i="4"/>
  <c r="BE2" i="4"/>
  <c r="AH4" i="2" s="1"/>
  <c r="BC2" i="4"/>
  <c r="AH2" i="2" s="1"/>
  <c r="BB14" i="4"/>
  <c r="BB13" i="4"/>
  <c r="BA13" i="4"/>
  <c r="BB12" i="4"/>
  <c r="AZ12" i="4"/>
  <c r="BA12" i="4"/>
  <c r="BB11" i="4"/>
  <c r="AZ11" i="4"/>
  <c r="BA11" i="4"/>
  <c r="BB10" i="4"/>
  <c r="AZ10" i="4"/>
  <c r="BA10" i="4"/>
  <c r="BB9" i="4"/>
  <c r="AZ9" i="4"/>
  <c r="BA9" i="4"/>
  <c r="BB8" i="4"/>
  <c r="AZ8" i="4"/>
  <c r="BA8" i="4"/>
  <c r="BB7" i="4"/>
  <c r="AZ7" i="4"/>
  <c r="BA7" i="4"/>
  <c r="BB6" i="4"/>
  <c r="AZ6" i="4"/>
  <c r="BA6" i="4"/>
  <c r="BB5" i="4"/>
  <c r="AZ5" i="4"/>
  <c r="BA5" i="4"/>
  <c r="BB4" i="4"/>
  <c r="AZ4" i="4"/>
  <c r="BA4" i="4"/>
  <c r="BB3" i="4"/>
  <c r="BA3" i="4"/>
  <c r="AE3" i="2" s="1"/>
  <c r="AZ3" i="4"/>
  <c r="BB2" i="4"/>
  <c r="AD4" i="2" s="1"/>
  <c r="BA2" i="4"/>
  <c r="AZ2" i="4"/>
  <c r="AD2" i="2" s="1"/>
  <c r="AY18" i="4"/>
  <c r="AY17" i="4"/>
  <c r="AY16" i="4"/>
  <c r="AY15" i="4"/>
  <c r="AY14" i="4"/>
  <c r="AW14" i="4"/>
  <c r="AX13" i="4"/>
  <c r="AY13" i="4"/>
  <c r="AW13" i="4"/>
  <c r="AY12" i="4"/>
  <c r="AX12" i="4"/>
  <c r="AW12" i="4"/>
  <c r="AY11" i="4"/>
  <c r="AX11" i="4"/>
  <c r="AW11" i="4"/>
  <c r="AY10" i="4"/>
  <c r="AX10" i="4"/>
  <c r="AW10" i="4"/>
  <c r="AX9" i="4"/>
  <c r="AY9" i="4"/>
  <c r="AW9" i="4"/>
  <c r="AX8" i="4"/>
  <c r="AY8" i="4"/>
  <c r="AW8" i="4"/>
  <c r="AX7" i="4"/>
  <c r="AY7" i="4"/>
  <c r="AW7" i="4"/>
  <c r="AX6" i="4"/>
  <c r="AY6" i="4"/>
  <c r="AW6" i="4"/>
  <c r="AX5" i="4"/>
  <c r="AY5" i="4"/>
  <c r="AW5" i="4"/>
  <c r="AX4" i="4"/>
  <c r="AY4" i="4"/>
  <c r="AW4" i="4"/>
  <c r="AX3" i="4"/>
  <c r="AY3" i="4"/>
  <c r="AW3" i="4"/>
  <c r="AY2" i="4"/>
  <c r="AB4" i="2" s="1"/>
  <c r="AX2" i="4"/>
  <c r="AB3" i="2" s="1"/>
  <c r="AW2" i="4"/>
  <c r="AB2" i="2" s="1"/>
  <c r="AV14" i="4"/>
  <c r="AV13" i="4"/>
  <c r="AT13" i="4"/>
  <c r="AV12" i="4"/>
  <c r="AU13" i="4"/>
  <c r="AU12" i="4"/>
  <c r="AT12" i="4"/>
  <c r="AV11" i="4"/>
  <c r="AT11" i="4"/>
  <c r="AV10" i="4"/>
  <c r="AU11" i="4"/>
  <c r="AU10" i="4"/>
  <c r="AT10" i="4"/>
  <c r="AV9" i="4"/>
  <c r="AT9" i="4"/>
  <c r="AV8" i="4"/>
  <c r="AU9" i="4"/>
  <c r="AT8" i="4"/>
  <c r="AV7" i="4"/>
  <c r="AU8" i="4"/>
  <c r="AT7" i="4"/>
  <c r="AV6" i="4"/>
  <c r="AU7" i="4"/>
  <c r="AT6" i="4"/>
  <c r="AV5" i="4"/>
  <c r="AU6" i="4"/>
  <c r="AT5" i="4"/>
  <c r="AV4" i="4"/>
  <c r="AU5" i="4"/>
  <c r="AT4" i="4"/>
  <c r="AV3" i="4"/>
  <c r="AU4" i="4"/>
  <c r="AT3" i="4"/>
  <c r="AV2" i="4"/>
  <c r="Y4" i="2" s="1"/>
  <c r="AU3" i="4"/>
  <c r="Y3" i="2" s="1"/>
  <c r="AT2" i="4"/>
  <c r="Y2" i="2" s="1"/>
  <c r="AU2" i="4"/>
  <c r="X3" i="2" s="1"/>
  <c r="O9" i="2"/>
  <c r="O8" i="2"/>
  <c r="O7" i="2"/>
  <c r="O6" i="2"/>
  <c r="O5" i="2"/>
  <c r="O4" i="2"/>
  <c r="O3" i="2"/>
  <c r="AD4" i="4"/>
  <c r="AD2" i="4" s="1"/>
  <c r="Z2" i="4"/>
  <c r="V9" i="4"/>
  <c r="V8" i="4"/>
  <c r="V7" i="4"/>
  <c r="V6" i="4"/>
  <c r="V5" i="4"/>
  <c r="V4" i="4"/>
  <c r="V3" i="4"/>
  <c r="AF8" i="4"/>
  <c r="AF4" i="4" s="1"/>
  <c r="AF6" i="4"/>
  <c r="BK4" i="4"/>
  <c r="BN2" i="4" s="1"/>
  <c r="BK2" i="4"/>
  <c r="BJ6" i="4"/>
  <c r="BJ5" i="4"/>
  <c r="BJ4" i="4"/>
  <c r="BJ3" i="4"/>
  <c r="BJ2" i="4"/>
  <c r="BI246" i="4"/>
  <c r="BI245" i="4"/>
  <c r="BI244" i="4"/>
  <c r="BI243" i="4"/>
  <c r="BI242" i="4"/>
  <c r="BI241" i="4"/>
  <c r="BI240" i="4"/>
  <c r="BI239" i="4"/>
  <c r="BI238" i="4"/>
  <c r="BI237" i="4"/>
  <c r="BI236" i="4"/>
  <c r="BI235" i="4"/>
  <c r="BI234" i="4"/>
  <c r="BI233" i="4"/>
  <c r="BI232" i="4"/>
  <c r="BI231" i="4"/>
  <c r="BI230" i="4"/>
  <c r="BI229" i="4"/>
  <c r="BI228" i="4"/>
  <c r="BI227" i="4"/>
  <c r="BI226" i="4"/>
  <c r="BI225" i="4"/>
  <c r="BI224" i="4"/>
  <c r="BI223" i="4"/>
  <c r="BI222" i="4"/>
  <c r="BI221" i="4"/>
  <c r="BI220" i="4"/>
  <c r="BI219" i="4"/>
  <c r="BI218" i="4"/>
  <c r="BI217" i="4"/>
  <c r="BI216" i="4"/>
  <c r="BI215" i="4"/>
  <c r="BI214" i="4"/>
  <c r="BI213" i="4"/>
  <c r="BI212" i="4"/>
  <c r="BI211" i="4"/>
  <c r="BI210" i="4"/>
  <c r="BI209" i="4"/>
  <c r="BI208" i="4"/>
  <c r="BI207" i="4"/>
  <c r="BI206" i="4"/>
  <c r="BI205" i="4"/>
  <c r="BI204" i="4"/>
  <c r="BI203" i="4"/>
  <c r="BI202" i="4"/>
  <c r="BI201" i="4"/>
  <c r="BI200" i="4"/>
  <c r="BI199" i="4"/>
  <c r="BI198" i="4"/>
  <c r="BI197" i="4"/>
  <c r="BI196" i="4"/>
  <c r="BI195" i="4"/>
  <c r="BI194" i="4"/>
  <c r="BI193" i="4"/>
  <c r="BI192" i="4"/>
  <c r="BI191" i="4"/>
  <c r="BI190" i="4"/>
  <c r="BI189" i="4"/>
  <c r="BI188" i="4"/>
  <c r="BI187" i="4"/>
  <c r="BI186" i="4"/>
  <c r="BI185" i="4"/>
  <c r="BI184" i="4"/>
  <c r="BI183" i="4"/>
  <c r="BI182" i="4"/>
  <c r="BI181" i="4"/>
  <c r="BI180" i="4"/>
  <c r="BI179" i="4"/>
  <c r="BI178" i="4"/>
  <c r="BI177" i="4"/>
  <c r="BI176" i="4"/>
  <c r="BI175" i="4"/>
  <c r="BI174" i="4"/>
  <c r="BI173" i="4"/>
  <c r="BI172" i="4"/>
  <c r="BI171" i="4"/>
  <c r="BI170" i="4"/>
  <c r="BI169" i="4"/>
  <c r="BI168" i="4"/>
  <c r="BI167" i="4"/>
  <c r="BI166" i="4"/>
  <c r="BI165" i="4"/>
  <c r="BI164" i="4"/>
  <c r="BI163" i="4"/>
  <c r="BI162" i="4"/>
  <c r="BI161" i="4"/>
  <c r="BI160" i="4"/>
  <c r="BI159" i="4"/>
  <c r="BI158" i="4"/>
  <c r="BI157" i="4"/>
  <c r="BI156" i="4"/>
  <c r="BI155" i="4"/>
  <c r="BI154" i="4"/>
  <c r="BI153" i="4"/>
  <c r="BI152" i="4"/>
  <c r="BI151" i="4"/>
  <c r="BI150" i="4"/>
  <c r="BI149" i="4"/>
  <c r="BI148" i="4"/>
  <c r="BI147" i="4"/>
  <c r="BI146" i="4"/>
  <c r="BI145" i="4"/>
  <c r="BI144" i="4"/>
  <c r="BI143" i="4"/>
  <c r="BI142" i="4"/>
  <c r="BI141" i="4"/>
  <c r="BI140" i="4"/>
  <c r="BI139" i="4"/>
  <c r="BI138" i="4"/>
  <c r="BI137" i="4"/>
  <c r="BI136" i="4"/>
  <c r="BI135" i="4"/>
  <c r="BI134" i="4"/>
  <c r="BI133" i="4"/>
  <c r="BI132" i="4"/>
  <c r="BI131" i="4"/>
  <c r="BI130" i="4"/>
  <c r="BI129" i="4"/>
  <c r="BI128" i="4"/>
  <c r="BI127" i="4"/>
  <c r="BI126" i="4"/>
  <c r="BI125" i="4"/>
  <c r="BI124" i="4"/>
  <c r="BI123" i="4"/>
  <c r="BI122" i="4"/>
  <c r="BI121" i="4"/>
  <c r="BI120" i="4"/>
  <c r="BI119" i="4"/>
  <c r="BI118" i="4"/>
  <c r="BI117" i="4"/>
  <c r="BI116" i="4"/>
  <c r="BI115" i="4"/>
  <c r="BI114" i="4"/>
  <c r="BI113" i="4"/>
  <c r="BI112" i="4"/>
  <c r="BI111" i="4"/>
  <c r="BI110" i="4"/>
  <c r="BI109" i="4"/>
  <c r="BI108" i="4"/>
  <c r="BI107" i="4"/>
  <c r="BI106" i="4"/>
  <c r="BI105" i="4"/>
  <c r="BI104" i="4"/>
  <c r="BI103" i="4"/>
  <c r="BI102" i="4"/>
  <c r="BI101" i="4"/>
  <c r="BI100" i="4"/>
  <c r="BI99" i="4"/>
  <c r="BI98" i="4"/>
  <c r="BI97" i="4"/>
  <c r="BI96" i="4"/>
  <c r="BI95" i="4"/>
  <c r="BI94" i="4"/>
  <c r="BI93" i="4"/>
  <c r="BI92" i="4"/>
  <c r="BI91" i="4"/>
  <c r="BI90" i="4"/>
  <c r="BI89" i="4"/>
  <c r="BI88" i="4"/>
  <c r="BI87" i="4"/>
  <c r="BI86" i="4"/>
  <c r="BI85" i="4"/>
  <c r="BI84" i="4"/>
  <c r="BI83" i="4"/>
  <c r="BI82" i="4"/>
  <c r="BI81" i="4"/>
  <c r="BI80" i="4"/>
  <c r="BI79" i="4"/>
  <c r="BI78" i="4"/>
  <c r="BI77" i="4"/>
  <c r="BI76" i="4"/>
  <c r="BI75" i="4"/>
  <c r="BI74" i="4"/>
  <c r="BI73" i="4"/>
  <c r="BI72" i="4"/>
  <c r="BI71" i="4"/>
  <c r="BI70" i="4"/>
  <c r="BI69" i="4"/>
  <c r="BI68" i="4"/>
  <c r="BI67" i="4"/>
  <c r="BI66" i="4"/>
  <c r="BI65" i="4"/>
  <c r="BI64" i="4"/>
  <c r="BI63" i="4"/>
  <c r="BI62" i="4"/>
  <c r="BI61" i="4"/>
  <c r="BI60" i="4"/>
  <c r="BI59" i="4"/>
  <c r="BI58" i="4"/>
  <c r="BI57" i="4"/>
  <c r="BI56" i="4"/>
  <c r="BI55" i="4"/>
  <c r="BI54" i="4"/>
  <c r="BI53" i="4"/>
  <c r="BI52" i="4"/>
  <c r="BI51" i="4"/>
  <c r="BI50" i="4"/>
  <c r="BI49" i="4"/>
  <c r="BI48" i="4"/>
  <c r="BI47" i="4"/>
  <c r="BI46" i="4"/>
  <c r="BI45" i="4"/>
  <c r="BI44" i="4"/>
  <c r="BI43" i="4"/>
  <c r="BI42" i="4"/>
  <c r="BI41" i="4"/>
  <c r="BI40" i="4"/>
  <c r="BI39" i="4"/>
  <c r="BI38" i="4"/>
  <c r="BI37" i="4"/>
  <c r="BI36" i="4"/>
  <c r="BI35" i="4"/>
  <c r="BI34" i="4"/>
  <c r="BI33" i="4"/>
  <c r="BI32" i="4"/>
  <c r="BI31" i="4"/>
  <c r="BI30" i="4"/>
  <c r="BI29" i="4"/>
  <c r="BI28" i="4"/>
  <c r="BI27" i="4"/>
  <c r="BI26" i="4"/>
  <c r="BI25" i="4"/>
  <c r="BI24" i="4"/>
  <c r="BI23" i="4"/>
  <c r="BI22" i="4"/>
  <c r="BI21" i="4"/>
  <c r="BI20" i="4"/>
  <c r="BI19" i="4"/>
  <c r="BI18" i="4"/>
  <c r="BI17" i="4"/>
  <c r="BI16" i="4"/>
  <c r="BI15" i="4"/>
  <c r="BI14" i="4"/>
  <c r="BI13" i="4"/>
  <c r="BI12" i="4"/>
  <c r="BI11" i="4"/>
  <c r="BI10" i="4"/>
  <c r="BI9" i="4"/>
  <c r="BI8" i="4"/>
  <c r="BI7" i="4"/>
  <c r="BI6" i="4"/>
  <c r="BI5" i="4"/>
  <c r="BI4" i="4"/>
  <c r="BI3" i="4"/>
  <c r="BI2" i="4"/>
  <c r="BM3" i="4" s="1"/>
  <c r="AC266" i="4"/>
  <c r="AC256" i="4"/>
  <c r="AC252" i="4"/>
  <c r="AC244" i="4"/>
  <c r="AC236" i="4"/>
  <c r="AC232" i="4"/>
  <c r="AC226" i="4"/>
  <c r="AC222" i="4"/>
  <c r="AC218" i="4"/>
  <c r="AC209" i="4"/>
  <c r="AC205" i="4"/>
  <c r="AC201" i="4"/>
  <c r="AC197" i="4"/>
  <c r="AC191" i="4"/>
  <c r="AC181" i="4"/>
  <c r="AC177" i="4"/>
  <c r="AC173" i="4"/>
  <c r="AC169" i="4"/>
  <c r="AC153" i="4"/>
  <c r="AC149" i="4"/>
  <c r="AC145" i="4"/>
  <c r="AC141" i="4"/>
  <c r="AC132" i="4"/>
  <c r="AC128" i="4"/>
  <c r="AC123" i="4"/>
  <c r="AC117" i="4"/>
  <c r="AC104" i="4"/>
  <c r="AC96" i="4"/>
  <c r="AC88" i="4"/>
  <c r="AC84" i="4"/>
  <c r="AC80" i="4"/>
  <c r="AC74" i="4"/>
  <c r="AC70" i="4"/>
  <c r="AC66" i="4"/>
  <c r="AC62" i="4"/>
  <c r="AC47" i="4"/>
  <c r="AC30" i="4"/>
  <c r="AC26" i="4"/>
  <c r="AC22" i="4"/>
  <c r="AC16" i="4"/>
  <c r="AC12" i="4"/>
  <c r="AC8" i="4"/>
  <c r="AC3" i="4"/>
  <c r="Q2087" i="4"/>
  <c r="Q2086" i="4"/>
  <c r="Q2085" i="4"/>
  <c r="Q2084" i="4"/>
  <c r="Q2083" i="4"/>
  <c r="Q2082" i="4"/>
  <c r="Q2081" i="4"/>
  <c r="Q2080" i="4"/>
  <c r="Q2079" i="4"/>
  <c r="Q2078" i="4"/>
  <c r="Q2077" i="4"/>
  <c r="Q2076" i="4"/>
  <c r="Q2075" i="4"/>
  <c r="Q2074" i="4"/>
  <c r="Q2073" i="4"/>
  <c r="Q2072" i="4"/>
  <c r="Q2071" i="4"/>
  <c r="Q2070" i="4"/>
  <c r="Q2069" i="4"/>
  <c r="Q2068" i="4"/>
  <c r="Q2067" i="4"/>
  <c r="Q2066" i="4"/>
  <c r="Q2065" i="4"/>
  <c r="Q2064" i="4"/>
  <c r="Q2063" i="4"/>
  <c r="Q2062" i="4"/>
  <c r="Q2061" i="4"/>
  <c r="Q2060" i="4"/>
  <c r="Q2059" i="4"/>
  <c r="Q2058" i="4"/>
  <c r="Q2057" i="4"/>
  <c r="Q2056" i="4"/>
  <c r="Q2055" i="4"/>
  <c r="Q2054" i="4"/>
  <c r="Q2053" i="4"/>
  <c r="Q2052" i="4"/>
  <c r="Q2051" i="4"/>
  <c r="Q2050" i="4"/>
  <c r="Q2049" i="4"/>
  <c r="Q2048" i="4"/>
  <c r="Q2047" i="4"/>
  <c r="Q2046" i="4"/>
  <c r="Q2045" i="4"/>
  <c r="Q2044" i="4"/>
  <c r="Q2043" i="4"/>
  <c r="Q2042" i="4"/>
  <c r="Q2041" i="4"/>
  <c r="Q2040" i="4"/>
  <c r="Q2039" i="4"/>
  <c r="Q2038" i="4"/>
  <c r="Q2037" i="4"/>
  <c r="Q2036" i="4"/>
  <c r="Q2035" i="4"/>
  <c r="Q2034" i="4"/>
  <c r="Q2033" i="4"/>
  <c r="Q2032" i="4"/>
  <c r="Q2031" i="4"/>
  <c r="Q2030" i="4"/>
  <c r="Q2029" i="4"/>
  <c r="Q2028" i="4"/>
  <c r="Q2027" i="4"/>
  <c r="Q2026" i="4"/>
  <c r="Q2025" i="4"/>
  <c r="Q2024" i="4"/>
  <c r="Q2023" i="4"/>
  <c r="Q2022" i="4"/>
  <c r="Q2021" i="4"/>
  <c r="Q2020" i="4"/>
  <c r="Q2019" i="4"/>
  <c r="Q2018" i="4"/>
  <c r="Q2017" i="4"/>
  <c r="Q2016" i="4"/>
  <c r="Q2015" i="4"/>
  <c r="Q2014" i="4"/>
  <c r="Q2013" i="4"/>
  <c r="Q2012" i="4"/>
  <c r="Q2011" i="4"/>
  <c r="Q2010" i="4"/>
  <c r="Q2009" i="4"/>
  <c r="Q2008" i="4"/>
  <c r="Q2007" i="4"/>
  <c r="Q2006" i="4"/>
  <c r="Q2005" i="4"/>
  <c r="Q2004" i="4"/>
  <c r="Q2003" i="4"/>
  <c r="Q2002" i="4"/>
  <c r="Q2001" i="4"/>
  <c r="Q2000" i="4"/>
  <c r="Q1999" i="4"/>
  <c r="Q1998" i="4"/>
  <c r="Q1997" i="4"/>
  <c r="Q1996" i="4"/>
  <c r="Q1995" i="4"/>
  <c r="Q1994" i="4"/>
  <c r="Q1993" i="4"/>
  <c r="Q1992" i="4"/>
  <c r="Q1991" i="4"/>
  <c r="Q1990" i="4"/>
  <c r="Q1989" i="4"/>
  <c r="Q1988" i="4"/>
  <c r="Q1987" i="4"/>
  <c r="Q1986" i="4"/>
  <c r="Q1985" i="4"/>
  <c r="Q1984" i="4"/>
  <c r="Q1983" i="4"/>
  <c r="Q1982" i="4"/>
  <c r="Q1981" i="4"/>
  <c r="Q1980" i="4"/>
  <c r="Q1979" i="4"/>
  <c r="Q1978" i="4"/>
  <c r="Q1977" i="4"/>
  <c r="Q1976" i="4"/>
  <c r="Q1975" i="4"/>
  <c r="Q1974" i="4"/>
  <c r="Q1973" i="4"/>
  <c r="Q1972" i="4"/>
  <c r="Q1971" i="4"/>
  <c r="Q1970" i="4"/>
  <c r="Q1969" i="4"/>
  <c r="Q1968" i="4"/>
  <c r="Q1967" i="4"/>
  <c r="Q1966" i="4"/>
  <c r="Q1965" i="4"/>
  <c r="Q1964" i="4"/>
  <c r="Q1963" i="4"/>
  <c r="Q1962" i="4"/>
  <c r="Q1961" i="4"/>
  <c r="Q1960" i="4"/>
  <c r="Q1959" i="4"/>
  <c r="Q1958" i="4"/>
  <c r="Q1957" i="4"/>
  <c r="Q1956" i="4"/>
  <c r="Q1955" i="4"/>
  <c r="Q1954" i="4"/>
  <c r="Q1953" i="4"/>
  <c r="Q1952" i="4"/>
  <c r="Q1951" i="4"/>
  <c r="Q1950" i="4"/>
  <c r="Q1949" i="4"/>
  <c r="Q1948" i="4"/>
  <c r="Q1947" i="4"/>
  <c r="Q1946" i="4"/>
  <c r="Q1945" i="4"/>
  <c r="Q1944" i="4"/>
  <c r="Q1943" i="4"/>
  <c r="Q1942" i="4"/>
  <c r="Q1941" i="4"/>
  <c r="Q1940" i="4"/>
  <c r="Q1939" i="4"/>
  <c r="Q1938" i="4"/>
  <c r="Q1937" i="4"/>
  <c r="Q1936" i="4"/>
  <c r="Q1935" i="4"/>
  <c r="Q1934" i="4"/>
  <c r="Q1933" i="4"/>
  <c r="Q1932" i="4"/>
  <c r="Q1931" i="4"/>
  <c r="Q1930" i="4"/>
  <c r="Q1929" i="4"/>
  <c r="Q1928" i="4"/>
  <c r="Q1927" i="4"/>
  <c r="Q1926" i="4"/>
  <c r="Q1925" i="4"/>
  <c r="Q1924" i="4"/>
  <c r="Q1923" i="4"/>
  <c r="Q1922" i="4"/>
  <c r="Q1921" i="4"/>
  <c r="Q1920" i="4"/>
  <c r="Q1919" i="4"/>
  <c r="Q1918" i="4"/>
  <c r="Q1917" i="4"/>
  <c r="Q1916" i="4"/>
  <c r="Q1915" i="4"/>
  <c r="Q1914" i="4"/>
  <c r="Q1913" i="4"/>
  <c r="Q1912" i="4"/>
  <c r="Q1911" i="4"/>
  <c r="Q1910" i="4"/>
  <c r="Q1909" i="4"/>
  <c r="Q1908" i="4"/>
  <c r="Q1907" i="4"/>
  <c r="Q1906" i="4"/>
  <c r="Q1905" i="4"/>
  <c r="Q1904" i="4"/>
  <c r="Q1903" i="4"/>
  <c r="Q1902" i="4"/>
  <c r="Q1901" i="4"/>
  <c r="Q1900" i="4"/>
  <c r="Q1899" i="4"/>
  <c r="Q1898" i="4"/>
  <c r="Q1897" i="4"/>
  <c r="Q1896" i="4"/>
  <c r="Q1895" i="4"/>
  <c r="Q1894" i="4"/>
  <c r="Q1893" i="4"/>
  <c r="Q1892" i="4"/>
  <c r="Q1891" i="4"/>
  <c r="Q1890" i="4"/>
  <c r="Q1889" i="4"/>
  <c r="Q1888" i="4"/>
  <c r="Q1887" i="4"/>
  <c r="Q1886" i="4"/>
  <c r="Q1885" i="4"/>
  <c r="Q1884" i="4"/>
  <c r="Q1883" i="4"/>
  <c r="Q1882" i="4"/>
  <c r="Q1881" i="4"/>
  <c r="Q1880" i="4"/>
  <c r="Q1879" i="4"/>
  <c r="Q1878" i="4"/>
  <c r="Q1877" i="4"/>
  <c r="Q1876" i="4"/>
  <c r="Q1875" i="4"/>
  <c r="Q1874" i="4"/>
  <c r="Q1873" i="4"/>
  <c r="Q1872" i="4"/>
  <c r="Q1871" i="4"/>
  <c r="Q1870" i="4"/>
  <c r="Q1869" i="4"/>
  <c r="Q1868" i="4"/>
  <c r="Q1867" i="4"/>
  <c r="Q1866" i="4"/>
  <c r="Q1865" i="4"/>
  <c r="Q1864" i="4"/>
  <c r="Q1863" i="4"/>
  <c r="Q1862" i="4"/>
  <c r="Q1861" i="4"/>
  <c r="Q1860" i="4"/>
  <c r="Q1859" i="4"/>
  <c r="Q1858" i="4"/>
  <c r="Q1857" i="4"/>
  <c r="Q1856" i="4"/>
  <c r="Q1855" i="4"/>
  <c r="Q1854" i="4"/>
  <c r="Q1853" i="4"/>
  <c r="Q1852" i="4"/>
  <c r="Q1851" i="4"/>
  <c r="Q1850" i="4"/>
  <c r="Q1849" i="4"/>
  <c r="Q1848" i="4"/>
  <c r="Q1847" i="4"/>
  <c r="Q1846" i="4"/>
  <c r="Q1845" i="4"/>
  <c r="Q1844" i="4"/>
  <c r="Q1843" i="4"/>
  <c r="Q1842" i="4"/>
  <c r="Q1841" i="4"/>
  <c r="Q1840" i="4"/>
  <c r="Q1839" i="4"/>
  <c r="Q1838" i="4"/>
  <c r="Q1837" i="4"/>
  <c r="Q1836" i="4"/>
  <c r="Q1835" i="4"/>
  <c r="Q1834" i="4"/>
  <c r="Q1833" i="4"/>
  <c r="Q1832" i="4"/>
  <c r="Q1831" i="4"/>
  <c r="Q1830" i="4"/>
  <c r="Q1829" i="4"/>
  <c r="Q1828" i="4"/>
  <c r="Q1827" i="4"/>
  <c r="Q1826" i="4"/>
  <c r="Q1825" i="4"/>
  <c r="Q1824" i="4"/>
  <c r="Q1823" i="4"/>
  <c r="Q1822" i="4"/>
  <c r="Q1821" i="4"/>
  <c r="Q1820" i="4"/>
  <c r="Q1819" i="4"/>
  <c r="Q1818" i="4"/>
  <c r="Q1817" i="4"/>
  <c r="Q1816" i="4"/>
  <c r="Q1815" i="4"/>
  <c r="Q1814" i="4"/>
  <c r="Q1813" i="4"/>
  <c r="Q1812" i="4"/>
  <c r="Q1811" i="4"/>
  <c r="Q1810" i="4"/>
  <c r="Q1809" i="4"/>
  <c r="Q1808" i="4"/>
  <c r="Q1807" i="4"/>
  <c r="Q1806" i="4"/>
  <c r="Q1805" i="4"/>
  <c r="Q1804" i="4"/>
  <c r="Q1803" i="4"/>
  <c r="Q1802" i="4"/>
  <c r="Q1801" i="4"/>
  <c r="Q1800" i="4"/>
  <c r="Q1799" i="4"/>
  <c r="Q1798" i="4"/>
  <c r="Q1797" i="4"/>
  <c r="Q1796" i="4"/>
  <c r="Q1795" i="4"/>
  <c r="Q1794" i="4"/>
  <c r="Q1793" i="4"/>
  <c r="Q1792" i="4"/>
  <c r="Q1791" i="4"/>
  <c r="Q1790" i="4"/>
  <c r="Q1789" i="4"/>
  <c r="Q1788" i="4"/>
  <c r="Q1787" i="4"/>
  <c r="Q1786" i="4"/>
  <c r="Q1785" i="4"/>
  <c r="Q1784" i="4"/>
  <c r="Q1783" i="4"/>
  <c r="Q1782" i="4"/>
  <c r="Q1781" i="4"/>
  <c r="Q1780" i="4"/>
  <c r="Q1779" i="4"/>
  <c r="Q1778" i="4"/>
  <c r="Q1777" i="4"/>
  <c r="Q1776" i="4"/>
  <c r="Q1775" i="4"/>
  <c r="Q1774" i="4"/>
  <c r="Q1773" i="4"/>
  <c r="Q1772" i="4"/>
  <c r="Q1771" i="4"/>
  <c r="Q1770" i="4"/>
  <c r="Q1769" i="4"/>
  <c r="Q1768" i="4"/>
  <c r="Q1767" i="4"/>
  <c r="Q1766" i="4"/>
  <c r="Q1765" i="4"/>
  <c r="Q1764" i="4"/>
  <c r="Q1763" i="4"/>
  <c r="Q1762" i="4"/>
  <c r="Q1761" i="4"/>
  <c r="Q1760" i="4"/>
  <c r="Q1759" i="4"/>
  <c r="Q1758" i="4"/>
  <c r="Q1757" i="4"/>
  <c r="Q1756" i="4"/>
  <c r="Q1755" i="4"/>
  <c r="Q1754" i="4"/>
  <c r="Q1753" i="4"/>
  <c r="Q1752" i="4"/>
  <c r="Q1751" i="4"/>
  <c r="Q1750" i="4"/>
  <c r="Q1749" i="4"/>
  <c r="Q1748" i="4"/>
  <c r="Q1747" i="4"/>
  <c r="Q1746" i="4"/>
  <c r="Q1745" i="4"/>
  <c r="Q1744" i="4"/>
  <c r="Q1743" i="4"/>
  <c r="Q1742" i="4"/>
  <c r="Q1741" i="4"/>
  <c r="Q1740" i="4"/>
  <c r="Q1739" i="4"/>
  <c r="Q1738" i="4"/>
  <c r="Q1737" i="4"/>
  <c r="Q1736" i="4"/>
  <c r="Q1735" i="4"/>
  <c r="Q1734" i="4"/>
  <c r="Q1733" i="4"/>
  <c r="Q1732" i="4"/>
  <c r="Q1731" i="4"/>
  <c r="Q1730" i="4"/>
  <c r="Q1729" i="4"/>
  <c r="Q1728" i="4"/>
  <c r="Q1727" i="4"/>
  <c r="Q1726" i="4"/>
  <c r="Q1725" i="4"/>
  <c r="Q1724" i="4"/>
  <c r="Q1723" i="4"/>
  <c r="Q1722" i="4"/>
  <c r="Q1721" i="4"/>
  <c r="Q1720" i="4"/>
  <c r="Q1719" i="4"/>
  <c r="Q1718" i="4"/>
  <c r="Q1717" i="4"/>
  <c r="Q1716" i="4"/>
  <c r="Q1715" i="4"/>
  <c r="Q1714" i="4"/>
  <c r="Q1713" i="4"/>
  <c r="Q1712" i="4"/>
  <c r="Q1711" i="4"/>
  <c r="Q1710" i="4"/>
  <c r="Q1709" i="4"/>
  <c r="Q1708" i="4"/>
  <c r="Q1707" i="4"/>
  <c r="Q1706" i="4"/>
  <c r="Q1705" i="4"/>
  <c r="Q1704" i="4"/>
  <c r="Q1703" i="4"/>
  <c r="Q1702" i="4"/>
  <c r="Q1701" i="4"/>
  <c r="Q1700" i="4"/>
  <c r="Q1699" i="4"/>
  <c r="Q1698" i="4"/>
  <c r="Q1697" i="4"/>
  <c r="Q1696" i="4"/>
  <c r="Q1695" i="4"/>
  <c r="Q1694" i="4"/>
  <c r="Q1693" i="4"/>
  <c r="Q1692" i="4"/>
  <c r="Q1691" i="4"/>
  <c r="Q1690" i="4"/>
  <c r="Q1689" i="4"/>
  <c r="Q1688" i="4"/>
  <c r="Q1687" i="4"/>
  <c r="Q1686" i="4"/>
  <c r="Q1685" i="4"/>
  <c r="Q1684" i="4"/>
  <c r="Q1683" i="4"/>
  <c r="Q1682" i="4"/>
  <c r="Q1681" i="4"/>
  <c r="Q1680" i="4"/>
  <c r="Q1679" i="4"/>
  <c r="Q1678" i="4"/>
  <c r="Q1677" i="4"/>
  <c r="Q1676" i="4"/>
  <c r="Q1675" i="4"/>
  <c r="Q1674" i="4"/>
  <c r="Q1673" i="4"/>
  <c r="Q1672" i="4"/>
  <c r="Q1671" i="4"/>
  <c r="Q1670" i="4"/>
  <c r="Q1669" i="4"/>
  <c r="Q1668" i="4"/>
  <c r="Q1667" i="4"/>
  <c r="Q1666" i="4"/>
  <c r="Q1665" i="4"/>
  <c r="Q1664" i="4"/>
  <c r="Q1663" i="4"/>
  <c r="Q1662" i="4"/>
  <c r="Q1661" i="4"/>
  <c r="Q1660" i="4"/>
  <c r="Q1659" i="4"/>
  <c r="Q1658" i="4"/>
  <c r="Q1657" i="4"/>
  <c r="Q1656" i="4"/>
  <c r="Q1655" i="4"/>
  <c r="Q1654" i="4"/>
  <c r="Q1653" i="4"/>
  <c r="Q1652" i="4"/>
  <c r="Q1651" i="4"/>
  <c r="Q1650" i="4"/>
  <c r="Q1649" i="4"/>
  <c r="Q1648" i="4"/>
  <c r="Q1647" i="4"/>
  <c r="Q1646" i="4"/>
  <c r="Q1645" i="4"/>
  <c r="Q1644" i="4"/>
  <c r="Q1643" i="4"/>
  <c r="Q1642" i="4"/>
  <c r="Q1641" i="4"/>
  <c r="Q1640" i="4"/>
  <c r="Q1639" i="4"/>
  <c r="Q1638" i="4"/>
  <c r="Q1637" i="4"/>
  <c r="Q1636" i="4"/>
  <c r="Q1635" i="4"/>
  <c r="Q1634" i="4"/>
  <c r="Q1633" i="4"/>
  <c r="Q1632" i="4"/>
  <c r="Q1631" i="4"/>
  <c r="Q1630" i="4"/>
  <c r="Q1629" i="4"/>
  <c r="Q1628" i="4"/>
  <c r="Q1627" i="4"/>
  <c r="Q1626" i="4"/>
  <c r="Q1625" i="4"/>
  <c r="Q1624" i="4"/>
  <c r="Q1623" i="4"/>
  <c r="Q1622" i="4"/>
  <c r="Q1621" i="4"/>
  <c r="Q1620" i="4"/>
  <c r="Q1619" i="4"/>
  <c r="Q1618" i="4"/>
  <c r="Q1617" i="4"/>
  <c r="Q1616" i="4"/>
  <c r="Q1615" i="4"/>
  <c r="Q1614" i="4"/>
  <c r="Q1613" i="4"/>
  <c r="Q1612" i="4"/>
  <c r="Q1611" i="4"/>
  <c r="Q1610" i="4"/>
  <c r="Q1609" i="4"/>
  <c r="Q1608" i="4"/>
  <c r="Q1607" i="4"/>
  <c r="Q1606" i="4"/>
  <c r="Q1605" i="4"/>
  <c r="Q1604" i="4"/>
  <c r="Q1603" i="4"/>
  <c r="Q1602" i="4"/>
  <c r="Q1601" i="4"/>
  <c r="Q1600" i="4"/>
  <c r="Q1599" i="4"/>
  <c r="Q1598" i="4"/>
  <c r="Q1597" i="4"/>
  <c r="Q1596" i="4"/>
  <c r="Q1595" i="4"/>
  <c r="Q1594" i="4"/>
  <c r="Q1593" i="4"/>
  <c r="Q1592" i="4"/>
  <c r="Q1591" i="4"/>
  <c r="Q1590" i="4"/>
  <c r="Q1589" i="4"/>
  <c r="Q1588" i="4"/>
  <c r="Q1587" i="4"/>
  <c r="Q1586" i="4"/>
  <c r="Q1585" i="4"/>
  <c r="Q1584" i="4"/>
  <c r="Q1583" i="4"/>
  <c r="Q1582" i="4"/>
  <c r="Q1581" i="4"/>
  <c r="Q1580" i="4"/>
  <c r="Q1579" i="4"/>
  <c r="Q1578" i="4"/>
  <c r="Q1577" i="4"/>
  <c r="Q1576" i="4"/>
  <c r="Q1575" i="4"/>
  <c r="Q1574" i="4"/>
  <c r="Q1573" i="4"/>
  <c r="Q1572" i="4"/>
  <c r="Q1571" i="4"/>
  <c r="Q1570" i="4"/>
  <c r="Q1569" i="4"/>
  <c r="Q1568" i="4"/>
  <c r="Q1567" i="4"/>
  <c r="Q1566" i="4"/>
  <c r="Q1565" i="4"/>
  <c r="Q1564" i="4"/>
  <c r="Q1563" i="4"/>
  <c r="Q1562" i="4"/>
  <c r="Q1561" i="4"/>
  <c r="Q1560" i="4"/>
  <c r="Q1559" i="4"/>
  <c r="Q1558" i="4"/>
  <c r="Q1557" i="4"/>
  <c r="Q1556" i="4"/>
  <c r="Q1555" i="4"/>
  <c r="Q1554" i="4"/>
  <c r="Q1553" i="4"/>
  <c r="Q1552" i="4"/>
  <c r="Q1551" i="4"/>
  <c r="Q1550" i="4"/>
  <c r="Q1549" i="4"/>
  <c r="Q1548" i="4"/>
  <c r="Q1547" i="4"/>
  <c r="Q1546" i="4"/>
  <c r="Q1545" i="4"/>
  <c r="Q1544" i="4"/>
  <c r="Q1543" i="4"/>
  <c r="Q1542" i="4"/>
  <c r="Q1541" i="4"/>
  <c r="Q1540" i="4"/>
  <c r="Q1539" i="4"/>
  <c r="Q1538" i="4"/>
  <c r="Q1537" i="4"/>
  <c r="Q1536" i="4"/>
  <c r="Q1535" i="4"/>
  <c r="Q1534" i="4"/>
  <c r="Q1533" i="4"/>
  <c r="Q1532" i="4"/>
  <c r="Q1531" i="4"/>
  <c r="Q1530" i="4"/>
  <c r="Q1529" i="4"/>
  <c r="Q1528" i="4"/>
  <c r="Q1527" i="4"/>
  <c r="Q1526" i="4"/>
  <c r="Q1525" i="4"/>
  <c r="Q1524" i="4"/>
  <c r="Q1523" i="4"/>
  <c r="Q1522" i="4"/>
  <c r="Q1521" i="4"/>
  <c r="Q1520" i="4"/>
  <c r="Q1519" i="4"/>
  <c r="Q1518" i="4"/>
  <c r="Q1517" i="4"/>
  <c r="Q1516" i="4"/>
  <c r="Q1515" i="4"/>
  <c r="Q1514" i="4"/>
  <c r="Q1513" i="4"/>
  <c r="Q1512" i="4"/>
  <c r="Q1511" i="4"/>
  <c r="Q1510" i="4"/>
  <c r="Q1509" i="4"/>
  <c r="Q1508" i="4"/>
  <c r="Q1507" i="4"/>
  <c r="Q1506" i="4"/>
  <c r="Q1505" i="4"/>
  <c r="Q1504" i="4"/>
  <c r="Q1503" i="4"/>
  <c r="Q1502" i="4"/>
  <c r="Q1501" i="4"/>
  <c r="Q1500" i="4"/>
  <c r="Q1499" i="4"/>
  <c r="Q1498" i="4"/>
  <c r="Q1497" i="4"/>
  <c r="Q1496" i="4"/>
  <c r="Q1495" i="4"/>
  <c r="Q1494" i="4"/>
  <c r="Q1493" i="4"/>
  <c r="Q1492" i="4"/>
  <c r="Q1491" i="4"/>
  <c r="Q1490" i="4"/>
  <c r="Q1489" i="4"/>
  <c r="Q1488" i="4"/>
  <c r="Q1487" i="4"/>
  <c r="Q1486" i="4"/>
  <c r="Q1485" i="4"/>
  <c r="Q1484" i="4"/>
  <c r="Q1483" i="4"/>
  <c r="Q1482" i="4"/>
  <c r="Q1481" i="4"/>
  <c r="Q1480" i="4"/>
  <c r="Q1479" i="4"/>
  <c r="Q1478" i="4"/>
  <c r="Q1477" i="4"/>
  <c r="Q1476" i="4"/>
  <c r="Q1475" i="4"/>
  <c r="Q1474" i="4"/>
  <c r="Q1473" i="4"/>
  <c r="Q1472" i="4"/>
  <c r="Q1471" i="4"/>
  <c r="Q1470" i="4"/>
  <c r="Q1469" i="4"/>
  <c r="Q1468" i="4"/>
  <c r="Q1467" i="4"/>
  <c r="Q1466" i="4"/>
  <c r="Q1465" i="4"/>
  <c r="Q1464" i="4"/>
  <c r="Q1463" i="4"/>
  <c r="Q1462" i="4"/>
  <c r="Q1461" i="4"/>
  <c r="Q1460" i="4"/>
  <c r="Q1459" i="4"/>
  <c r="Q1458" i="4"/>
  <c r="Q1457" i="4"/>
  <c r="Q1456" i="4"/>
  <c r="Q1455" i="4"/>
  <c r="Q1454" i="4"/>
  <c r="Q1453" i="4"/>
  <c r="Q1452" i="4"/>
  <c r="Q1451" i="4"/>
  <c r="Q1450" i="4"/>
  <c r="Q1449" i="4"/>
  <c r="Q1448" i="4"/>
  <c r="Q1447" i="4"/>
  <c r="Q1446" i="4"/>
  <c r="Q1445" i="4"/>
  <c r="Q1444" i="4"/>
  <c r="Q1443" i="4"/>
  <c r="Q1442" i="4"/>
  <c r="Q1441" i="4"/>
  <c r="Q1440" i="4"/>
  <c r="Q1439" i="4"/>
  <c r="Q1438" i="4"/>
  <c r="Q1437" i="4"/>
  <c r="Q1436" i="4"/>
  <c r="Q1435" i="4"/>
  <c r="Q1434" i="4"/>
  <c r="Q1433" i="4"/>
  <c r="Q1432" i="4"/>
  <c r="Q1431" i="4"/>
  <c r="Q1430" i="4"/>
  <c r="Q1429" i="4"/>
  <c r="Q1428" i="4"/>
  <c r="Q1427" i="4"/>
  <c r="Q1426" i="4"/>
  <c r="Q1425" i="4"/>
  <c r="Q1424" i="4"/>
  <c r="Q1423" i="4"/>
  <c r="Q1422" i="4"/>
  <c r="Q1421" i="4"/>
  <c r="Q1420" i="4"/>
  <c r="Q1419" i="4"/>
  <c r="Q1418" i="4"/>
  <c r="Q1417" i="4"/>
  <c r="Q1416" i="4"/>
  <c r="Q1415" i="4"/>
  <c r="Q1414" i="4"/>
  <c r="Q1413" i="4"/>
  <c r="Q1412" i="4"/>
  <c r="Q1411" i="4"/>
  <c r="Q1410" i="4"/>
  <c r="Q1409" i="4"/>
  <c r="Q1408" i="4"/>
  <c r="Q1407" i="4"/>
  <c r="Q1406" i="4"/>
  <c r="Q1405" i="4"/>
  <c r="Q1404" i="4"/>
  <c r="Q1403" i="4"/>
  <c r="Q1402" i="4"/>
  <c r="Q1401" i="4"/>
  <c r="Q1400" i="4"/>
  <c r="Q1399" i="4"/>
  <c r="Q1398" i="4"/>
  <c r="Q1397" i="4"/>
  <c r="Q1396" i="4"/>
  <c r="Q1395" i="4"/>
  <c r="Q1394" i="4"/>
  <c r="Q1393" i="4"/>
  <c r="Q1392" i="4"/>
  <c r="Q1391" i="4"/>
  <c r="Q1390" i="4"/>
  <c r="Q1389" i="4"/>
  <c r="Q1388" i="4"/>
  <c r="Q1387" i="4"/>
  <c r="Q1386" i="4"/>
  <c r="Q1385" i="4"/>
  <c r="Q1384" i="4"/>
  <c r="Q1383" i="4"/>
  <c r="Q1382" i="4"/>
  <c r="Q1381" i="4"/>
  <c r="Q1380" i="4"/>
  <c r="Q1379" i="4"/>
  <c r="Q1378" i="4"/>
  <c r="Q1377" i="4"/>
  <c r="Q1376" i="4"/>
  <c r="Q1375" i="4"/>
  <c r="Q1374" i="4"/>
  <c r="Q1373" i="4"/>
  <c r="Q1372" i="4"/>
  <c r="Q1371" i="4"/>
  <c r="Q1370" i="4"/>
  <c r="Q1369" i="4"/>
  <c r="Q1368" i="4"/>
  <c r="Q1367" i="4"/>
  <c r="Q1366" i="4"/>
  <c r="Q1365" i="4"/>
  <c r="Q1364" i="4"/>
  <c r="Q1363" i="4"/>
  <c r="Q1362" i="4"/>
  <c r="Q1361" i="4"/>
  <c r="Q1360" i="4"/>
  <c r="Q1359" i="4"/>
  <c r="Q1358" i="4"/>
  <c r="Q1357" i="4"/>
  <c r="Q1356" i="4"/>
  <c r="Q1355" i="4"/>
  <c r="Q1354" i="4"/>
  <c r="Q1353" i="4"/>
  <c r="Q1352" i="4"/>
  <c r="Q1351" i="4"/>
  <c r="Q1350" i="4"/>
  <c r="Q1349" i="4"/>
  <c r="Q1348" i="4"/>
  <c r="Q1347" i="4"/>
  <c r="Q1346" i="4"/>
  <c r="Q1345" i="4"/>
  <c r="Q1344" i="4"/>
  <c r="Q1343" i="4"/>
  <c r="Q1342" i="4"/>
  <c r="Q1341" i="4"/>
  <c r="Q1340" i="4"/>
  <c r="Q1339" i="4"/>
  <c r="Q1338" i="4"/>
  <c r="Q1337" i="4"/>
  <c r="Q1336" i="4"/>
  <c r="Q1335" i="4"/>
  <c r="Q1334" i="4"/>
  <c r="Q1333" i="4"/>
  <c r="Q1332" i="4"/>
  <c r="Q1331" i="4"/>
  <c r="Q1330" i="4"/>
  <c r="Q1329" i="4"/>
  <c r="Q1328" i="4"/>
  <c r="Q1327" i="4"/>
  <c r="Q1326" i="4"/>
  <c r="Q1325" i="4"/>
  <c r="Q1324" i="4"/>
  <c r="Q1323" i="4"/>
  <c r="Q1322" i="4"/>
  <c r="Q1321" i="4"/>
  <c r="Q1320" i="4"/>
  <c r="Q1319" i="4"/>
  <c r="Q1318" i="4"/>
  <c r="Q1317" i="4"/>
  <c r="Q1316" i="4"/>
  <c r="Q1315" i="4"/>
  <c r="Q1314" i="4"/>
  <c r="Q1313" i="4"/>
  <c r="Q1312" i="4"/>
  <c r="Q1311" i="4"/>
  <c r="Q1310" i="4"/>
  <c r="Q1309" i="4"/>
  <c r="Q1308" i="4"/>
  <c r="Q1307" i="4"/>
  <c r="Q1306" i="4"/>
  <c r="Q1305" i="4"/>
  <c r="Q1304" i="4"/>
  <c r="Q1303" i="4"/>
  <c r="Q1302" i="4"/>
  <c r="Q1301" i="4"/>
  <c r="Q1300" i="4"/>
  <c r="Q1299" i="4"/>
  <c r="Q1298" i="4"/>
  <c r="Q1297" i="4"/>
  <c r="Q1296" i="4"/>
  <c r="Q1295" i="4"/>
  <c r="Q1294" i="4"/>
  <c r="Q1293" i="4"/>
  <c r="Q1292" i="4"/>
  <c r="Q1291" i="4"/>
  <c r="Q1290" i="4"/>
  <c r="Q1289" i="4"/>
  <c r="Q1288" i="4"/>
  <c r="Q1287" i="4"/>
  <c r="Q1286" i="4"/>
  <c r="Q1285" i="4"/>
  <c r="Q1284" i="4"/>
  <c r="Q1283" i="4"/>
  <c r="Q1282" i="4"/>
  <c r="Q1281" i="4"/>
  <c r="Q1280" i="4"/>
  <c r="Q1279" i="4"/>
  <c r="Q1278" i="4"/>
  <c r="Q1277" i="4"/>
  <c r="Q1276" i="4"/>
  <c r="Q1275" i="4"/>
  <c r="Q1274" i="4"/>
  <c r="Q1273" i="4"/>
  <c r="Q1272" i="4"/>
  <c r="Q1271" i="4"/>
  <c r="Q1270" i="4"/>
  <c r="Q1269" i="4"/>
  <c r="Q1268" i="4"/>
  <c r="Q1267" i="4"/>
  <c r="Q1266" i="4"/>
  <c r="Q1265" i="4"/>
  <c r="Q1264" i="4"/>
  <c r="Q1263" i="4"/>
  <c r="Q1262" i="4"/>
  <c r="Q1261" i="4"/>
  <c r="Q1260" i="4"/>
  <c r="Q1259" i="4"/>
  <c r="Q1258" i="4"/>
  <c r="Q1257" i="4"/>
  <c r="Q1256" i="4"/>
  <c r="Q1255" i="4"/>
  <c r="Q1254" i="4"/>
  <c r="Q1253" i="4"/>
  <c r="Q1252" i="4"/>
  <c r="Q1251" i="4"/>
  <c r="Q1250" i="4"/>
  <c r="Q1249" i="4"/>
  <c r="Q1248" i="4"/>
  <c r="Q1247" i="4"/>
  <c r="Q1246" i="4"/>
  <c r="Q1245" i="4"/>
  <c r="Q1244" i="4"/>
  <c r="Q1243" i="4"/>
  <c r="Q1242" i="4"/>
  <c r="Q1241" i="4"/>
  <c r="Q1240" i="4"/>
  <c r="Q1239" i="4"/>
  <c r="Q1238" i="4"/>
  <c r="Q1237" i="4"/>
  <c r="Q1236" i="4"/>
  <c r="Q1235" i="4"/>
  <c r="Q1234" i="4"/>
  <c r="Q1233" i="4"/>
  <c r="Q1232" i="4"/>
  <c r="Q1231" i="4"/>
  <c r="Q1230" i="4"/>
  <c r="Q1229" i="4"/>
  <c r="Q1228" i="4"/>
  <c r="Q1227" i="4"/>
  <c r="Q1226" i="4"/>
  <c r="Q1225" i="4"/>
  <c r="Q1224" i="4"/>
  <c r="Q1223" i="4"/>
  <c r="Q1222" i="4"/>
  <c r="Q1221" i="4"/>
  <c r="Q1220" i="4"/>
  <c r="Q1219" i="4"/>
  <c r="Q1218" i="4"/>
  <c r="Q1217" i="4"/>
  <c r="Q1216" i="4"/>
  <c r="Q1215" i="4"/>
  <c r="Q1214" i="4"/>
  <c r="Q1213" i="4"/>
  <c r="Q1212" i="4"/>
  <c r="Q1211" i="4"/>
  <c r="Q1210" i="4"/>
  <c r="Q1209" i="4"/>
  <c r="Q1208" i="4"/>
  <c r="Q1207" i="4"/>
  <c r="Q1206" i="4"/>
  <c r="Q1205" i="4"/>
  <c r="Q1204" i="4"/>
  <c r="Q1203" i="4"/>
  <c r="Q1202" i="4"/>
  <c r="Q1201" i="4"/>
  <c r="Q1200" i="4"/>
  <c r="Q1199" i="4"/>
  <c r="Q1198" i="4"/>
  <c r="Q1197" i="4"/>
  <c r="Q1196" i="4"/>
  <c r="Q1195" i="4"/>
  <c r="Q1194" i="4"/>
  <c r="Q1193" i="4"/>
  <c r="Q1192" i="4"/>
  <c r="Q1191" i="4"/>
  <c r="Q1190" i="4"/>
  <c r="Q1189" i="4"/>
  <c r="Q1188" i="4"/>
  <c r="Q1187" i="4"/>
  <c r="Q1186" i="4"/>
  <c r="Q1185" i="4"/>
  <c r="Q1184" i="4"/>
  <c r="Q1183" i="4"/>
  <c r="Q1182" i="4"/>
  <c r="Q1181" i="4"/>
  <c r="Q1180" i="4"/>
  <c r="Q1179" i="4"/>
  <c r="Q1178" i="4"/>
  <c r="Q1177" i="4"/>
  <c r="Q1176" i="4"/>
  <c r="Q1175" i="4"/>
  <c r="Q1174" i="4"/>
  <c r="Q1173" i="4"/>
  <c r="Q1172" i="4"/>
  <c r="Q1171" i="4"/>
  <c r="Q1170" i="4"/>
  <c r="Q1169" i="4"/>
  <c r="Q1168" i="4"/>
  <c r="Q1167" i="4"/>
  <c r="Q1166" i="4"/>
  <c r="Q1165" i="4"/>
  <c r="Q1164" i="4"/>
  <c r="Q1163" i="4"/>
  <c r="Q1162" i="4"/>
  <c r="Q1161" i="4"/>
  <c r="Q1160" i="4"/>
  <c r="Q1159" i="4"/>
  <c r="Q1158" i="4"/>
  <c r="Q1157" i="4"/>
  <c r="Q1156" i="4"/>
  <c r="Q1155" i="4"/>
  <c r="Q1154" i="4"/>
  <c r="Q1153" i="4"/>
  <c r="Q1152" i="4"/>
  <c r="Q1151" i="4"/>
  <c r="Q1150" i="4"/>
  <c r="Q1149" i="4"/>
  <c r="Q1148" i="4"/>
  <c r="Q1147" i="4"/>
  <c r="Q1146" i="4"/>
  <c r="Q1145" i="4"/>
  <c r="Q1144" i="4"/>
  <c r="Q1143" i="4"/>
  <c r="Q1142" i="4"/>
  <c r="Q1141" i="4"/>
  <c r="Q1140" i="4"/>
  <c r="Q1139" i="4"/>
  <c r="Q1138" i="4"/>
  <c r="Q1137" i="4"/>
  <c r="Q1136" i="4"/>
  <c r="Q1135" i="4"/>
  <c r="Q1134" i="4"/>
  <c r="Q1133" i="4"/>
  <c r="Q1132" i="4"/>
  <c r="Q1131" i="4"/>
  <c r="Q1130" i="4"/>
  <c r="Q1129" i="4"/>
  <c r="Q1128" i="4"/>
  <c r="Q1127" i="4"/>
  <c r="Q1126" i="4"/>
  <c r="Q1125" i="4"/>
  <c r="Q1124" i="4"/>
  <c r="Q1123" i="4"/>
  <c r="Q1122" i="4"/>
  <c r="Q1121" i="4"/>
  <c r="Q1120" i="4"/>
  <c r="Q1119" i="4"/>
  <c r="Q1118" i="4"/>
  <c r="Q1117" i="4"/>
  <c r="Q1116" i="4"/>
  <c r="Q1115" i="4"/>
  <c r="Q1114" i="4"/>
  <c r="Q1113" i="4"/>
  <c r="Q1112" i="4"/>
  <c r="Q1111" i="4"/>
  <c r="Q1110" i="4"/>
  <c r="Q1109" i="4"/>
  <c r="Q1108" i="4"/>
  <c r="Q1107" i="4"/>
  <c r="Q1106" i="4"/>
  <c r="Q1105" i="4"/>
  <c r="Q1104" i="4"/>
  <c r="Q1103" i="4"/>
  <c r="Q1102" i="4"/>
  <c r="Q1101" i="4"/>
  <c r="Q1100" i="4"/>
  <c r="Q1099" i="4"/>
  <c r="Q1098" i="4"/>
  <c r="Q1097" i="4"/>
  <c r="Q1096" i="4"/>
  <c r="Q1095" i="4"/>
  <c r="Q1094" i="4"/>
  <c r="Q1093" i="4"/>
  <c r="Q1092" i="4"/>
  <c r="Q1091" i="4"/>
  <c r="Q1090" i="4"/>
  <c r="Q1089" i="4"/>
  <c r="Q1088" i="4"/>
  <c r="Q1087" i="4"/>
  <c r="Q1086" i="4"/>
  <c r="Q1085" i="4"/>
  <c r="Q1084" i="4"/>
  <c r="Q1083" i="4"/>
  <c r="Q1082" i="4"/>
  <c r="Q1081" i="4"/>
  <c r="Q1080" i="4"/>
  <c r="Q1079" i="4"/>
  <c r="Q1078" i="4"/>
  <c r="Q1077" i="4"/>
  <c r="Q1076" i="4"/>
  <c r="Q1075" i="4"/>
  <c r="Q1074" i="4"/>
  <c r="Q1073" i="4"/>
  <c r="Q1072" i="4"/>
  <c r="Q1071" i="4"/>
  <c r="Q1070" i="4"/>
  <c r="Q1069" i="4"/>
  <c r="Q1068" i="4"/>
  <c r="Q1067" i="4"/>
  <c r="Q1066" i="4"/>
  <c r="Q1065" i="4"/>
  <c r="Q1064" i="4"/>
  <c r="Q1063" i="4"/>
  <c r="Q1062" i="4"/>
  <c r="Q1061" i="4"/>
  <c r="Q1060" i="4"/>
  <c r="Q1059" i="4"/>
  <c r="Q1058" i="4"/>
  <c r="Q1057" i="4"/>
  <c r="Q1056" i="4"/>
  <c r="Q1055" i="4"/>
  <c r="Q1054" i="4"/>
  <c r="Q1053" i="4"/>
  <c r="Q1052" i="4"/>
  <c r="Q1051" i="4"/>
  <c r="Q1050" i="4"/>
  <c r="Q1049" i="4"/>
  <c r="Q1048" i="4"/>
  <c r="Q1047" i="4"/>
  <c r="Q1046" i="4"/>
  <c r="Q1045" i="4"/>
  <c r="Q1044" i="4"/>
  <c r="Q1043" i="4"/>
  <c r="Q1042" i="4"/>
  <c r="Q1041" i="4"/>
  <c r="Q1040" i="4"/>
  <c r="Q1039" i="4"/>
  <c r="Q1038" i="4"/>
  <c r="Q1037" i="4"/>
  <c r="Q1036" i="4"/>
  <c r="Q1035" i="4"/>
  <c r="Q1034" i="4"/>
  <c r="Q1033" i="4"/>
  <c r="Q1032" i="4"/>
  <c r="Q1031" i="4"/>
  <c r="Q1030" i="4"/>
  <c r="Q1029" i="4"/>
  <c r="Q1028" i="4"/>
  <c r="Q1027" i="4"/>
  <c r="Q1026" i="4"/>
  <c r="Q1025" i="4"/>
  <c r="Q1024" i="4"/>
  <c r="Q1023" i="4"/>
  <c r="Q1022" i="4"/>
  <c r="Q1021" i="4"/>
  <c r="Q1020" i="4"/>
  <c r="Q1019" i="4"/>
  <c r="Q1018" i="4"/>
  <c r="Q1017" i="4"/>
  <c r="Q1016" i="4"/>
  <c r="Q1015" i="4"/>
  <c r="Q1014" i="4"/>
  <c r="Q1013" i="4"/>
  <c r="Q1012" i="4"/>
  <c r="Q1011" i="4"/>
  <c r="Q1010" i="4"/>
  <c r="Q1009" i="4"/>
  <c r="Q1008" i="4"/>
  <c r="Q1007" i="4"/>
  <c r="Q1006" i="4"/>
  <c r="Q1005" i="4"/>
  <c r="Q1004" i="4"/>
  <c r="Q1003" i="4"/>
  <c r="Q1002" i="4"/>
  <c r="Q1001" i="4"/>
  <c r="Q1000" i="4"/>
  <c r="Q999" i="4"/>
  <c r="Q998" i="4"/>
  <c r="Q997" i="4"/>
  <c r="Q996" i="4"/>
  <c r="Q995" i="4"/>
  <c r="Q994" i="4"/>
  <c r="Q993" i="4"/>
  <c r="Q992" i="4"/>
  <c r="Q991" i="4"/>
  <c r="Q990" i="4"/>
  <c r="Q989" i="4"/>
  <c r="Q988" i="4"/>
  <c r="Q987" i="4"/>
  <c r="Q986" i="4"/>
  <c r="Q985" i="4"/>
  <c r="Q984" i="4"/>
  <c r="Q983" i="4"/>
  <c r="Q982" i="4"/>
  <c r="Q981" i="4"/>
  <c r="Q980" i="4"/>
  <c r="Q979" i="4"/>
  <c r="Q978" i="4"/>
  <c r="Q977" i="4"/>
  <c r="Q976" i="4"/>
  <c r="Q975" i="4"/>
  <c r="Q974" i="4"/>
  <c r="Q973" i="4"/>
  <c r="Q972" i="4"/>
  <c r="Q971" i="4"/>
  <c r="Q970" i="4"/>
  <c r="Q969" i="4"/>
  <c r="Q968" i="4"/>
  <c r="Q967" i="4"/>
  <c r="Q966" i="4"/>
  <c r="Q965" i="4"/>
  <c r="Q964" i="4"/>
  <c r="Q963" i="4"/>
  <c r="Q962" i="4"/>
  <c r="Q961" i="4"/>
  <c r="Q960" i="4"/>
  <c r="Q959" i="4"/>
  <c r="Q958" i="4"/>
  <c r="Q957" i="4"/>
  <c r="Q956" i="4"/>
  <c r="Q955" i="4"/>
  <c r="Q954" i="4"/>
  <c r="Q953" i="4"/>
  <c r="Q952" i="4"/>
  <c r="Q951" i="4"/>
  <c r="Q950" i="4"/>
  <c r="Q949" i="4"/>
  <c r="Q948" i="4"/>
  <c r="Q947" i="4"/>
  <c r="Q946" i="4"/>
  <c r="Q945" i="4"/>
  <c r="Q944" i="4"/>
  <c r="Q943" i="4"/>
  <c r="Q942" i="4"/>
  <c r="Q941" i="4"/>
  <c r="Q940" i="4"/>
  <c r="Q939" i="4"/>
  <c r="Q938" i="4"/>
  <c r="Q937" i="4"/>
  <c r="Q936" i="4"/>
  <c r="Q935" i="4"/>
  <c r="Q934" i="4"/>
  <c r="Q933" i="4"/>
  <c r="Q932" i="4"/>
  <c r="Q931" i="4"/>
  <c r="Q930" i="4"/>
  <c r="Q929" i="4"/>
  <c r="Q928" i="4"/>
  <c r="Q927" i="4"/>
  <c r="Q926" i="4"/>
  <c r="Q925" i="4"/>
  <c r="Q924" i="4"/>
  <c r="Q923" i="4"/>
  <c r="Q922" i="4"/>
  <c r="Q921" i="4"/>
  <c r="Q920" i="4"/>
  <c r="Q919" i="4"/>
  <c r="Q918" i="4"/>
  <c r="Q917" i="4"/>
  <c r="Q916" i="4"/>
  <c r="Q915" i="4"/>
  <c r="Q914" i="4"/>
  <c r="Q913" i="4"/>
  <c r="Q912" i="4"/>
  <c r="Q911" i="4"/>
  <c r="Q910" i="4"/>
  <c r="Q909" i="4"/>
  <c r="Q908" i="4"/>
  <c r="Q907" i="4"/>
  <c r="Q906" i="4"/>
  <c r="Q905" i="4"/>
  <c r="Q904" i="4"/>
  <c r="Q903" i="4"/>
  <c r="Q902" i="4"/>
  <c r="Q901" i="4"/>
  <c r="Q900" i="4"/>
  <c r="Q899" i="4"/>
  <c r="Q898" i="4"/>
  <c r="Q897" i="4"/>
  <c r="Q896" i="4"/>
  <c r="Q895" i="4"/>
  <c r="Q894" i="4"/>
  <c r="Q893" i="4"/>
  <c r="Q892" i="4"/>
  <c r="Q891" i="4"/>
  <c r="Q890" i="4"/>
  <c r="Q889" i="4"/>
  <c r="Q888" i="4"/>
  <c r="Q887" i="4"/>
  <c r="Q886" i="4"/>
  <c r="Q885" i="4"/>
  <c r="Q884" i="4"/>
  <c r="Q883" i="4"/>
  <c r="Q882" i="4"/>
  <c r="Q881" i="4"/>
  <c r="Q880" i="4"/>
  <c r="Q879" i="4"/>
  <c r="Q878" i="4"/>
  <c r="Q877" i="4"/>
  <c r="Q876" i="4"/>
  <c r="Q875" i="4"/>
  <c r="Q874" i="4"/>
  <c r="Q873" i="4"/>
  <c r="Q872" i="4"/>
  <c r="Q871" i="4"/>
  <c r="Q870" i="4"/>
  <c r="Q869" i="4"/>
  <c r="Q868" i="4"/>
  <c r="Q867" i="4"/>
  <c r="Q866" i="4"/>
  <c r="Q865" i="4"/>
  <c r="Q864" i="4"/>
  <c r="Q863" i="4"/>
  <c r="Q862" i="4"/>
  <c r="Q861" i="4"/>
  <c r="Q860" i="4"/>
  <c r="Q859" i="4"/>
  <c r="Q858" i="4"/>
  <c r="Q857" i="4"/>
  <c r="Q856" i="4"/>
  <c r="Q855" i="4"/>
  <c r="Q854" i="4"/>
  <c r="Q853" i="4"/>
  <c r="Q852" i="4"/>
  <c r="Q851" i="4"/>
  <c r="Q850" i="4"/>
  <c r="Q849" i="4"/>
  <c r="Q848" i="4"/>
  <c r="Q847" i="4"/>
  <c r="Q846" i="4"/>
  <c r="Q845" i="4"/>
  <c r="Q844" i="4"/>
  <c r="Q843" i="4"/>
  <c r="Q842" i="4"/>
  <c r="Q841" i="4"/>
  <c r="Q840" i="4"/>
  <c r="Q839" i="4"/>
  <c r="Q838" i="4"/>
  <c r="Q837" i="4"/>
  <c r="Q836" i="4"/>
  <c r="Q835" i="4"/>
  <c r="Q834" i="4"/>
  <c r="Q833" i="4"/>
  <c r="Q832" i="4"/>
  <c r="Q831" i="4"/>
  <c r="Q830" i="4"/>
  <c r="Q829" i="4"/>
  <c r="Q828" i="4"/>
  <c r="Q827" i="4"/>
  <c r="Q826" i="4"/>
  <c r="Q825" i="4"/>
  <c r="Q824" i="4"/>
  <c r="Q823" i="4"/>
  <c r="Q822" i="4"/>
  <c r="Q821" i="4"/>
  <c r="Q820" i="4"/>
  <c r="Q819" i="4"/>
  <c r="Q818" i="4"/>
  <c r="Q817" i="4"/>
  <c r="Q816" i="4"/>
  <c r="Q815" i="4"/>
  <c r="Q814" i="4"/>
  <c r="Q813" i="4"/>
  <c r="Q812" i="4"/>
  <c r="Q811" i="4"/>
  <c r="Q810" i="4"/>
  <c r="Q809" i="4"/>
  <c r="Q808" i="4"/>
  <c r="Q807" i="4"/>
  <c r="Q806" i="4"/>
  <c r="Q805" i="4"/>
  <c r="Q804" i="4"/>
  <c r="Q803" i="4"/>
  <c r="Q802" i="4"/>
  <c r="Q801" i="4"/>
  <c r="Q800" i="4"/>
  <c r="Q799" i="4"/>
  <c r="Q798" i="4"/>
  <c r="Q797" i="4"/>
  <c r="Q796" i="4"/>
  <c r="Q795" i="4"/>
  <c r="Q794" i="4"/>
  <c r="Q793" i="4"/>
  <c r="Q792" i="4"/>
  <c r="Q791" i="4"/>
  <c r="Q790" i="4"/>
  <c r="Q789" i="4"/>
  <c r="Q788" i="4"/>
  <c r="Q787" i="4"/>
  <c r="Q786" i="4"/>
  <c r="Q785" i="4"/>
  <c r="Q784" i="4"/>
  <c r="Q783" i="4"/>
  <c r="Q782" i="4"/>
  <c r="Q781" i="4"/>
  <c r="Q780" i="4"/>
  <c r="Q779" i="4"/>
  <c r="Q778" i="4"/>
  <c r="Q777" i="4"/>
  <c r="Q776" i="4"/>
  <c r="Q775" i="4"/>
  <c r="Q774" i="4"/>
  <c r="Q773" i="4"/>
  <c r="Q772" i="4"/>
  <c r="Q771" i="4"/>
  <c r="Q770" i="4"/>
  <c r="Q769" i="4"/>
  <c r="Q768" i="4"/>
  <c r="Q767" i="4"/>
  <c r="Q766" i="4"/>
  <c r="Q765" i="4"/>
  <c r="Q764" i="4"/>
  <c r="Q763" i="4"/>
  <c r="Q762" i="4"/>
  <c r="Q761" i="4"/>
  <c r="Q760" i="4"/>
  <c r="Q759" i="4"/>
  <c r="Q758" i="4"/>
  <c r="Q757" i="4"/>
  <c r="Q756" i="4"/>
  <c r="Q755" i="4"/>
  <c r="Q754" i="4"/>
  <c r="Q753" i="4"/>
  <c r="Q752" i="4"/>
  <c r="Q751" i="4"/>
  <c r="Q750" i="4"/>
  <c r="Q749" i="4"/>
  <c r="Q748" i="4"/>
  <c r="Q747" i="4"/>
  <c r="Q746" i="4"/>
  <c r="Q745" i="4"/>
  <c r="Q744" i="4"/>
  <c r="Q743" i="4"/>
  <c r="Q742" i="4"/>
  <c r="Q741" i="4"/>
  <c r="Q740" i="4"/>
  <c r="Q739" i="4"/>
  <c r="Q738" i="4"/>
  <c r="Q737" i="4"/>
  <c r="Q736" i="4"/>
  <c r="Q735" i="4"/>
  <c r="Q734" i="4"/>
  <c r="Q733" i="4"/>
  <c r="Q732" i="4"/>
  <c r="Q731" i="4"/>
  <c r="Q730" i="4"/>
  <c r="Q729" i="4"/>
  <c r="Q728" i="4"/>
  <c r="Q727" i="4"/>
  <c r="Q726" i="4"/>
  <c r="Q725" i="4"/>
  <c r="Q724" i="4"/>
  <c r="Q723" i="4"/>
  <c r="Q722" i="4"/>
  <c r="Q721" i="4"/>
  <c r="Q720" i="4"/>
  <c r="Q719" i="4"/>
  <c r="Q718" i="4"/>
  <c r="Q717" i="4"/>
  <c r="Q716" i="4"/>
  <c r="Q715" i="4"/>
  <c r="Q714" i="4"/>
  <c r="Q713" i="4"/>
  <c r="Q712" i="4"/>
  <c r="Q711" i="4"/>
  <c r="Q710" i="4"/>
  <c r="Q709" i="4"/>
  <c r="Q708" i="4"/>
  <c r="Q707" i="4"/>
  <c r="Q706" i="4"/>
  <c r="Q705" i="4"/>
  <c r="Q704" i="4"/>
  <c r="Q703" i="4"/>
  <c r="Q702" i="4"/>
  <c r="Q701" i="4"/>
  <c r="Q700" i="4"/>
  <c r="Q699" i="4"/>
  <c r="Q698" i="4"/>
  <c r="Q697" i="4"/>
  <c r="Q696" i="4"/>
  <c r="Q695" i="4"/>
  <c r="Q694" i="4"/>
  <c r="Q693" i="4"/>
  <c r="Q692" i="4"/>
  <c r="Q691" i="4"/>
  <c r="Q690" i="4"/>
  <c r="Q689" i="4"/>
  <c r="Q688" i="4"/>
  <c r="Q687" i="4"/>
  <c r="Q686" i="4"/>
  <c r="Q685" i="4"/>
  <c r="Q684" i="4"/>
  <c r="Q683" i="4"/>
  <c r="Q682" i="4"/>
  <c r="Q681" i="4"/>
  <c r="Q680" i="4"/>
  <c r="Q679" i="4"/>
  <c r="Q678" i="4"/>
  <c r="Q677" i="4"/>
  <c r="Q676" i="4"/>
  <c r="Q675" i="4"/>
  <c r="Q674" i="4"/>
  <c r="Q673" i="4"/>
  <c r="Q672" i="4"/>
  <c r="Q671" i="4"/>
  <c r="Q670" i="4"/>
  <c r="Q669" i="4"/>
  <c r="Q668" i="4"/>
  <c r="Q667" i="4"/>
  <c r="Q666" i="4"/>
  <c r="Q665" i="4"/>
  <c r="Q664" i="4"/>
  <c r="Q663" i="4"/>
  <c r="Q662" i="4"/>
  <c r="Q661" i="4"/>
  <c r="Q660" i="4"/>
  <c r="Q659" i="4"/>
  <c r="Q658" i="4"/>
  <c r="Q657" i="4"/>
  <c r="Q656" i="4"/>
  <c r="Q655" i="4"/>
  <c r="Q654" i="4"/>
  <c r="Q653" i="4"/>
  <c r="Q652" i="4"/>
  <c r="Q651" i="4"/>
  <c r="Q650" i="4"/>
  <c r="Q649" i="4"/>
  <c r="Q648" i="4"/>
  <c r="Q647" i="4"/>
  <c r="Q646" i="4"/>
  <c r="Q645" i="4"/>
  <c r="Q644" i="4"/>
  <c r="Q643" i="4"/>
  <c r="Q642" i="4"/>
  <c r="Q641" i="4"/>
  <c r="Q640" i="4"/>
  <c r="Q639" i="4"/>
  <c r="Q638" i="4"/>
  <c r="Q637" i="4"/>
  <c r="Q636" i="4"/>
  <c r="Q635" i="4"/>
  <c r="Q634" i="4"/>
  <c r="Q633" i="4"/>
  <c r="Q632" i="4"/>
  <c r="Q631" i="4"/>
  <c r="Q630" i="4"/>
  <c r="Q629" i="4"/>
  <c r="Q628" i="4"/>
  <c r="Q627" i="4"/>
  <c r="Q626" i="4"/>
  <c r="Q625" i="4"/>
  <c r="Q624" i="4"/>
  <c r="Q623" i="4"/>
  <c r="Q622" i="4"/>
  <c r="Q621" i="4"/>
  <c r="Q620" i="4"/>
  <c r="Q619" i="4"/>
  <c r="Q618" i="4"/>
  <c r="Q617" i="4"/>
  <c r="Q616" i="4"/>
  <c r="Q615" i="4"/>
  <c r="Q614" i="4"/>
  <c r="Q613" i="4"/>
  <c r="Q612" i="4"/>
  <c r="Q611" i="4"/>
  <c r="Q610" i="4"/>
  <c r="Q609" i="4"/>
  <c r="Q608" i="4"/>
  <c r="Q607" i="4"/>
  <c r="Q606" i="4"/>
  <c r="Q605" i="4"/>
  <c r="Q604" i="4"/>
  <c r="Q603" i="4"/>
  <c r="Q602" i="4"/>
  <c r="Q601" i="4"/>
  <c r="Q600" i="4"/>
  <c r="Q599" i="4"/>
  <c r="Q598" i="4"/>
  <c r="Q597" i="4"/>
  <c r="Q596" i="4"/>
  <c r="Q595" i="4"/>
  <c r="Q594" i="4"/>
  <c r="Q593" i="4"/>
  <c r="Q592" i="4"/>
  <c r="Q591" i="4"/>
  <c r="Q590" i="4"/>
  <c r="Q589" i="4"/>
  <c r="Q588" i="4"/>
  <c r="Q587" i="4"/>
  <c r="Q586" i="4"/>
  <c r="Q585" i="4"/>
  <c r="Q584" i="4"/>
  <c r="Q583" i="4"/>
  <c r="Q582" i="4"/>
  <c r="Q581" i="4"/>
  <c r="Q580" i="4"/>
  <c r="Q579" i="4"/>
  <c r="Q578" i="4"/>
  <c r="Q577" i="4"/>
  <c r="Q576" i="4"/>
  <c r="Q575" i="4"/>
  <c r="Q574" i="4"/>
  <c r="Q573" i="4"/>
  <c r="Q572" i="4"/>
  <c r="Q571" i="4"/>
  <c r="Q570" i="4"/>
  <c r="Q569" i="4"/>
  <c r="Q568" i="4"/>
  <c r="Q567" i="4"/>
  <c r="Q566" i="4"/>
  <c r="Q565" i="4"/>
  <c r="Q564" i="4"/>
  <c r="Q563" i="4"/>
  <c r="Q562" i="4"/>
  <c r="Q561" i="4"/>
  <c r="Q560" i="4"/>
  <c r="Q559" i="4"/>
  <c r="Q558" i="4"/>
  <c r="Q557" i="4"/>
  <c r="Q556" i="4"/>
  <c r="Q555" i="4"/>
  <c r="Q554" i="4"/>
  <c r="Q553" i="4"/>
  <c r="Q552" i="4"/>
  <c r="Q551" i="4"/>
  <c r="Q550" i="4"/>
  <c r="Q549" i="4"/>
  <c r="Q548" i="4"/>
  <c r="Q547" i="4"/>
  <c r="Q546" i="4"/>
  <c r="Q545" i="4"/>
  <c r="Q544" i="4"/>
  <c r="Q543" i="4"/>
  <c r="Q542" i="4"/>
  <c r="Q541" i="4"/>
  <c r="Q540" i="4"/>
  <c r="Q539" i="4"/>
  <c r="Q538" i="4"/>
  <c r="Q537" i="4"/>
  <c r="Q536" i="4"/>
  <c r="Q535" i="4"/>
  <c r="Q534" i="4"/>
  <c r="Q533" i="4"/>
  <c r="Q532" i="4"/>
  <c r="Q531" i="4"/>
  <c r="Q530" i="4"/>
  <c r="Q529" i="4"/>
  <c r="Q528" i="4"/>
  <c r="Q527" i="4"/>
  <c r="Q526" i="4"/>
  <c r="Q525" i="4"/>
  <c r="Q524" i="4"/>
  <c r="Q523" i="4"/>
  <c r="Q522" i="4"/>
  <c r="Q521" i="4"/>
  <c r="Q520" i="4"/>
  <c r="Q519" i="4"/>
  <c r="Q518" i="4"/>
  <c r="Q517" i="4"/>
  <c r="Q516" i="4"/>
  <c r="Q515" i="4"/>
  <c r="Q514" i="4"/>
  <c r="Q513" i="4"/>
  <c r="Q512" i="4"/>
  <c r="Q511" i="4"/>
  <c r="Q510" i="4"/>
  <c r="Q509" i="4"/>
  <c r="Q508" i="4"/>
  <c r="Q507" i="4"/>
  <c r="Q506" i="4"/>
  <c r="Q505" i="4"/>
  <c r="Q504" i="4"/>
  <c r="Q503" i="4"/>
  <c r="Q502" i="4"/>
  <c r="Q501" i="4"/>
  <c r="Q500" i="4"/>
  <c r="Q499" i="4"/>
  <c r="Q498" i="4"/>
  <c r="Q497" i="4"/>
  <c r="Q496" i="4"/>
  <c r="Q495" i="4"/>
  <c r="Q494" i="4"/>
  <c r="Q493" i="4"/>
  <c r="Q492" i="4"/>
  <c r="Q491" i="4"/>
  <c r="Q490" i="4"/>
  <c r="Q489" i="4"/>
  <c r="Q488" i="4"/>
  <c r="Q487" i="4"/>
  <c r="Q486" i="4"/>
  <c r="Q485" i="4"/>
  <c r="Q484" i="4"/>
  <c r="Q483" i="4"/>
  <c r="Q482" i="4"/>
  <c r="Q481" i="4"/>
  <c r="Q480" i="4"/>
  <c r="Q479" i="4"/>
  <c r="Q478" i="4"/>
  <c r="Q477" i="4"/>
  <c r="Q476" i="4"/>
  <c r="Q475" i="4"/>
  <c r="Q474" i="4"/>
  <c r="Q473" i="4"/>
  <c r="Q472" i="4"/>
  <c r="Q471" i="4"/>
  <c r="Q470" i="4"/>
  <c r="Q469" i="4"/>
  <c r="Q468" i="4"/>
  <c r="Q467" i="4"/>
  <c r="Q466" i="4"/>
  <c r="Q465" i="4"/>
  <c r="Q464" i="4"/>
  <c r="Q463" i="4"/>
  <c r="Q462" i="4"/>
  <c r="Q461" i="4"/>
  <c r="Q460" i="4"/>
  <c r="Q459" i="4"/>
  <c r="Q458" i="4"/>
  <c r="Q457" i="4"/>
  <c r="Q456" i="4"/>
  <c r="Q455" i="4"/>
  <c r="Q454" i="4"/>
  <c r="Q453" i="4"/>
  <c r="Q452" i="4"/>
  <c r="Q451" i="4"/>
  <c r="Q450" i="4"/>
  <c r="Q449" i="4"/>
  <c r="Q448" i="4"/>
  <c r="Q447" i="4"/>
  <c r="Q446" i="4"/>
  <c r="Q445" i="4"/>
  <c r="Q444" i="4"/>
  <c r="Q443" i="4"/>
  <c r="Q442" i="4"/>
  <c r="Q441" i="4"/>
  <c r="Q440" i="4"/>
  <c r="Q439" i="4"/>
  <c r="Q438" i="4"/>
  <c r="Q437" i="4"/>
  <c r="Q436" i="4"/>
  <c r="Q435" i="4"/>
  <c r="Q434" i="4"/>
  <c r="Q433" i="4"/>
  <c r="Q432" i="4"/>
  <c r="Q431" i="4"/>
  <c r="Q430" i="4"/>
  <c r="Q429" i="4"/>
  <c r="Q428" i="4"/>
  <c r="Q427" i="4"/>
  <c r="Q426" i="4"/>
  <c r="Q425" i="4"/>
  <c r="Q424" i="4"/>
  <c r="Q423" i="4"/>
  <c r="Q422" i="4"/>
  <c r="Q421" i="4"/>
  <c r="Q420" i="4"/>
  <c r="Q419" i="4"/>
  <c r="Q418" i="4"/>
  <c r="Q417" i="4"/>
  <c r="Q416" i="4"/>
  <c r="Q415" i="4"/>
  <c r="Q414" i="4"/>
  <c r="Q413" i="4"/>
  <c r="Q412" i="4"/>
  <c r="Q411" i="4"/>
  <c r="Q410" i="4"/>
  <c r="Q409" i="4"/>
  <c r="Q408" i="4"/>
  <c r="Q407" i="4"/>
  <c r="Q406" i="4"/>
  <c r="Q405" i="4"/>
  <c r="Q404" i="4"/>
  <c r="Q403" i="4"/>
  <c r="Q402" i="4"/>
  <c r="Q401" i="4"/>
  <c r="Q400" i="4"/>
  <c r="Q399" i="4"/>
  <c r="Q398" i="4"/>
  <c r="Q397" i="4"/>
  <c r="Q396" i="4"/>
  <c r="Q395" i="4"/>
  <c r="Q394" i="4"/>
  <c r="Q393" i="4"/>
  <c r="Q392" i="4"/>
  <c r="Q391" i="4"/>
  <c r="Q390" i="4"/>
  <c r="Q389" i="4"/>
  <c r="Q388" i="4"/>
  <c r="Q387" i="4"/>
  <c r="Q386" i="4"/>
  <c r="Q385" i="4"/>
  <c r="Q384" i="4"/>
  <c r="Q383" i="4"/>
  <c r="Q382" i="4"/>
  <c r="Q381" i="4"/>
  <c r="Q380" i="4"/>
  <c r="Q379" i="4"/>
  <c r="Q378" i="4"/>
  <c r="Q377" i="4"/>
  <c r="Q376" i="4"/>
  <c r="Q375" i="4"/>
  <c r="Q374" i="4"/>
  <c r="Q373" i="4"/>
  <c r="Q372" i="4"/>
  <c r="Q371" i="4"/>
  <c r="Q370" i="4"/>
  <c r="Q369" i="4"/>
  <c r="Q368" i="4"/>
  <c r="Q367" i="4"/>
  <c r="Q366" i="4"/>
  <c r="Q365" i="4"/>
  <c r="Q364" i="4"/>
  <c r="Q363" i="4"/>
  <c r="Q362" i="4"/>
  <c r="Q361" i="4"/>
  <c r="Q360" i="4"/>
  <c r="Q359" i="4"/>
  <c r="Q358" i="4"/>
  <c r="Q357" i="4"/>
  <c r="Q356" i="4"/>
  <c r="Q355" i="4"/>
  <c r="Q354" i="4"/>
  <c r="Q353" i="4"/>
  <c r="Q352" i="4"/>
  <c r="Q351" i="4"/>
  <c r="Q350" i="4"/>
  <c r="Q349" i="4"/>
  <c r="Q348" i="4"/>
  <c r="Q347" i="4"/>
  <c r="Q346" i="4"/>
  <c r="Q345" i="4"/>
  <c r="Q344" i="4"/>
  <c r="Q343" i="4"/>
  <c r="Q342" i="4"/>
  <c r="Q341" i="4"/>
  <c r="Q340" i="4"/>
  <c r="Q339" i="4"/>
  <c r="Q338" i="4"/>
  <c r="Q337" i="4"/>
  <c r="Q336" i="4"/>
  <c r="Q335" i="4"/>
  <c r="Q334" i="4"/>
  <c r="Q333" i="4"/>
  <c r="Q332" i="4"/>
  <c r="Q331" i="4"/>
  <c r="Q330" i="4"/>
  <c r="Q329" i="4"/>
  <c r="Q328" i="4"/>
  <c r="Q327" i="4"/>
  <c r="Q326" i="4"/>
  <c r="Q325" i="4"/>
  <c r="Q324" i="4"/>
  <c r="Q323" i="4"/>
  <c r="Q322" i="4"/>
  <c r="Q321" i="4"/>
  <c r="Q320" i="4"/>
  <c r="Q319" i="4"/>
  <c r="Q318" i="4"/>
  <c r="Q317" i="4"/>
  <c r="Q316" i="4"/>
  <c r="Q315" i="4"/>
  <c r="Q314" i="4"/>
  <c r="Q313" i="4"/>
  <c r="Q312" i="4"/>
  <c r="Q311" i="4"/>
  <c r="Q310" i="4"/>
  <c r="Q309" i="4"/>
  <c r="Q308" i="4"/>
  <c r="Q307" i="4"/>
  <c r="Q306" i="4"/>
  <c r="Q305" i="4"/>
  <c r="Q304" i="4"/>
  <c r="Q303" i="4"/>
  <c r="Q302" i="4"/>
  <c r="Q301" i="4"/>
  <c r="Q300" i="4"/>
  <c r="Q299" i="4"/>
  <c r="Q298" i="4"/>
  <c r="Q297" i="4"/>
  <c r="Q296" i="4"/>
  <c r="Q295" i="4"/>
  <c r="Q294" i="4"/>
  <c r="Q293" i="4"/>
  <c r="Q292" i="4"/>
  <c r="Q291" i="4"/>
  <c r="Q290" i="4"/>
  <c r="Q289" i="4"/>
  <c r="Q288" i="4"/>
  <c r="Q287" i="4"/>
  <c r="Q286" i="4"/>
  <c r="Q285" i="4"/>
  <c r="Q284" i="4"/>
  <c r="Q283" i="4"/>
  <c r="Q282" i="4"/>
  <c r="Q281" i="4"/>
  <c r="Q280" i="4"/>
  <c r="Q279" i="4"/>
  <c r="Q278" i="4"/>
  <c r="Q277" i="4"/>
  <c r="Q276" i="4"/>
  <c r="Q275" i="4"/>
  <c r="Q274" i="4"/>
  <c r="Q273" i="4"/>
  <c r="Q272" i="4"/>
  <c r="Q271" i="4"/>
  <c r="Q270" i="4"/>
  <c r="Q269" i="4"/>
  <c r="Q268" i="4"/>
  <c r="Q267" i="4"/>
  <c r="Q266" i="4"/>
  <c r="Q265" i="4"/>
  <c r="Q264" i="4"/>
  <c r="Q263" i="4"/>
  <c r="Q262" i="4"/>
  <c r="Q261" i="4"/>
  <c r="Q260" i="4"/>
  <c r="Q259" i="4"/>
  <c r="Q258" i="4"/>
  <c r="Q257" i="4"/>
  <c r="Q256" i="4"/>
  <c r="Q255" i="4"/>
  <c r="Q254" i="4"/>
  <c r="Q253" i="4"/>
  <c r="Q252" i="4"/>
  <c r="Q251" i="4"/>
  <c r="Q250" i="4"/>
  <c r="Q249" i="4"/>
  <c r="Q248" i="4"/>
  <c r="Q247" i="4"/>
  <c r="Q246" i="4"/>
  <c r="Q245" i="4"/>
  <c r="Q244" i="4"/>
  <c r="Q243" i="4"/>
  <c r="Q242" i="4"/>
  <c r="Q241" i="4"/>
  <c r="Q240" i="4"/>
  <c r="Q239" i="4"/>
  <c r="Q238" i="4"/>
  <c r="Q237" i="4"/>
  <c r="Q236" i="4"/>
  <c r="Q235" i="4"/>
  <c r="Q234" i="4"/>
  <c r="Q233" i="4"/>
  <c r="Q232" i="4"/>
  <c r="Q231" i="4"/>
  <c r="Q230" i="4"/>
  <c r="Q229" i="4"/>
  <c r="Q228" i="4"/>
  <c r="Q227" i="4"/>
  <c r="Q226" i="4"/>
  <c r="Q225" i="4"/>
  <c r="Q224" i="4"/>
  <c r="Q223" i="4"/>
  <c r="Q222" i="4"/>
  <c r="Q221" i="4"/>
  <c r="Q220" i="4"/>
  <c r="Q219" i="4"/>
  <c r="Q218" i="4"/>
  <c r="Q217" i="4"/>
  <c r="Q216" i="4"/>
  <c r="Q215" i="4"/>
  <c r="Q214" i="4"/>
  <c r="Q213" i="4"/>
  <c r="Q212" i="4"/>
  <c r="Q211" i="4"/>
  <c r="Q210" i="4"/>
  <c r="Q209" i="4"/>
  <c r="Q208" i="4"/>
  <c r="Q207" i="4"/>
  <c r="Q206" i="4"/>
  <c r="Q205" i="4"/>
  <c r="Q204" i="4"/>
  <c r="Q203" i="4"/>
  <c r="Q202" i="4"/>
  <c r="Q201" i="4"/>
  <c r="Q200" i="4"/>
  <c r="Q199" i="4"/>
  <c r="Q198" i="4"/>
  <c r="Q197" i="4"/>
  <c r="Q196" i="4"/>
  <c r="Q195" i="4"/>
  <c r="Q194" i="4"/>
  <c r="Q193" i="4"/>
  <c r="Q192" i="4"/>
  <c r="Q191" i="4"/>
  <c r="Q190" i="4"/>
  <c r="Q189" i="4"/>
  <c r="Q188" i="4"/>
  <c r="Q187" i="4"/>
  <c r="Q186" i="4"/>
  <c r="Q185" i="4"/>
  <c r="Q184" i="4"/>
  <c r="Q183" i="4"/>
  <c r="Q182" i="4"/>
  <c r="Q181" i="4"/>
  <c r="Q180" i="4"/>
  <c r="Q179" i="4"/>
  <c r="Q178" i="4"/>
  <c r="Q177" i="4"/>
  <c r="Q176" i="4"/>
  <c r="Q175" i="4"/>
  <c r="Q174" i="4"/>
  <c r="Q173" i="4"/>
  <c r="Q172" i="4"/>
  <c r="Q171" i="4"/>
  <c r="Q170" i="4"/>
  <c r="Q169" i="4"/>
  <c r="Q168" i="4"/>
  <c r="Q167" i="4"/>
  <c r="Q166" i="4"/>
  <c r="Q165" i="4"/>
  <c r="Q164" i="4"/>
  <c r="Q163" i="4"/>
  <c r="Q162" i="4"/>
  <c r="Q161" i="4"/>
  <c r="Q160" i="4"/>
  <c r="Q159" i="4"/>
  <c r="Q158" i="4"/>
  <c r="Q157" i="4"/>
  <c r="Q156" i="4"/>
  <c r="Q155" i="4"/>
  <c r="Q154" i="4"/>
  <c r="Q153" i="4"/>
  <c r="Q152" i="4"/>
  <c r="Q151" i="4"/>
  <c r="Q150" i="4"/>
  <c r="Q149" i="4"/>
  <c r="Q148" i="4"/>
  <c r="Q147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Q2" i="4"/>
  <c r="AL6" i="4"/>
  <c r="AL5" i="4"/>
  <c r="AL4" i="4"/>
  <c r="AL3" i="4"/>
  <c r="AL2" i="4"/>
  <c r="AJ7" i="4"/>
  <c r="AJ6" i="4"/>
  <c r="AK6" i="4" s="1"/>
  <c r="AJ5" i="4"/>
  <c r="AK5" i="4" s="1"/>
  <c r="AJ4" i="4"/>
  <c r="AK4" i="4" s="1"/>
  <c r="AJ3" i="4"/>
  <c r="AK3" i="4" s="1"/>
  <c r="AJ2" i="4"/>
  <c r="AK2" i="4" s="1"/>
  <c r="DV4" i="2"/>
  <c r="DU4" i="2"/>
  <c r="DS4" i="2"/>
  <c r="DR4" i="2"/>
  <c r="DP4" i="2"/>
  <c r="DO4" i="2"/>
  <c r="DM4" i="2"/>
  <c r="DL4" i="2"/>
  <c r="DV3" i="2"/>
  <c r="DU3" i="2"/>
  <c r="DS3" i="2"/>
  <c r="DR3" i="2"/>
  <c r="DP3" i="2"/>
  <c r="DO3" i="2"/>
  <c r="DM3" i="2"/>
  <c r="DL3" i="2"/>
  <c r="DV2" i="2"/>
  <c r="DU2" i="2"/>
  <c r="DS2" i="2"/>
  <c r="DR2" i="2"/>
  <c r="DP2" i="2"/>
  <c r="DO2" i="2"/>
  <c r="DM2" i="2"/>
  <c r="DL2" i="2"/>
  <c r="DI4" i="2"/>
  <c r="DH4" i="2"/>
  <c r="DF4" i="2"/>
  <c r="DE4" i="2"/>
  <c r="DC4" i="2"/>
  <c r="DB4" i="2"/>
  <c r="CZ4" i="2"/>
  <c r="CY4" i="2"/>
  <c r="DI3" i="2"/>
  <c r="DH3" i="2"/>
  <c r="DF3" i="2"/>
  <c r="DE3" i="2"/>
  <c r="DC3" i="2"/>
  <c r="DB3" i="2"/>
  <c r="CZ3" i="2"/>
  <c r="CY3" i="2"/>
  <c r="DI2" i="2"/>
  <c r="DH2" i="2"/>
  <c r="DF2" i="2"/>
  <c r="DE2" i="2"/>
  <c r="DC2" i="2"/>
  <c r="DB2" i="2"/>
  <c r="CZ2" i="2"/>
  <c r="CY2" i="2"/>
  <c r="EA76" i="3"/>
  <c r="DZ76" i="3"/>
  <c r="DY76" i="3"/>
  <c r="EA75" i="3"/>
  <c r="DZ75" i="3"/>
  <c r="DY75" i="3"/>
  <c r="EA74" i="3"/>
  <c r="DZ74" i="3"/>
  <c r="DY74" i="3"/>
  <c r="EA73" i="3"/>
  <c r="DZ73" i="3"/>
  <c r="DY73" i="3"/>
  <c r="EA72" i="3"/>
  <c r="DZ72" i="3"/>
  <c r="DY72" i="3"/>
  <c r="EA71" i="3"/>
  <c r="DZ71" i="3"/>
  <c r="DY71" i="3"/>
  <c r="EA70" i="3"/>
  <c r="DZ70" i="3"/>
  <c r="DY70" i="3"/>
  <c r="EA69" i="3"/>
  <c r="DZ69" i="3"/>
  <c r="DY69" i="3"/>
  <c r="EA68" i="3"/>
  <c r="DZ68" i="3"/>
  <c r="DY68" i="3"/>
  <c r="EA67" i="3"/>
  <c r="DZ67" i="3"/>
  <c r="DY67" i="3"/>
  <c r="EA66" i="3"/>
  <c r="DZ66" i="3"/>
  <c r="DY66" i="3"/>
  <c r="EA65" i="3"/>
  <c r="DZ65" i="3"/>
  <c r="DY65" i="3"/>
  <c r="EA64" i="3"/>
  <c r="DZ64" i="3"/>
  <c r="DY64" i="3"/>
  <c r="EA61" i="3"/>
  <c r="DZ61" i="3"/>
  <c r="DY61" i="3"/>
  <c r="EA60" i="3"/>
  <c r="DZ60" i="3"/>
  <c r="DY60" i="3"/>
  <c r="EA59" i="3"/>
  <c r="DZ59" i="3"/>
  <c r="DY59" i="3"/>
  <c r="EA58" i="3"/>
  <c r="DZ58" i="3"/>
  <c r="DY58" i="3"/>
  <c r="EA57" i="3"/>
  <c r="DZ57" i="3"/>
  <c r="DY57" i="3"/>
  <c r="EA56" i="3"/>
  <c r="DZ56" i="3"/>
  <c r="DY56" i="3"/>
  <c r="EA55" i="3"/>
  <c r="DZ55" i="3"/>
  <c r="DY55" i="3"/>
  <c r="EA54" i="3"/>
  <c r="DZ54" i="3"/>
  <c r="DY54" i="3"/>
  <c r="EA53" i="3"/>
  <c r="DZ53" i="3"/>
  <c r="DY53" i="3"/>
  <c r="EA52" i="3"/>
  <c r="DZ52" i="3"/>
  <c r="DY52" i="3"/>
  <c r="EA51" i="3"/>
  <c r="DZ51" i="3"/>
  <c r="DY51" i="3"/>
  <c r="EA50" i="3"/>
  <c r="DZ50" i="3"/>
  <c r="DY50" i="3"/>
  <c r="EA46" i="3"/>
  <c r="DZ46" i="3"/>
  <c r="DY46" i="3"/>
  <c r="EA45" i="3"/>
  <c r="DZ45" i="3"/>
  <c r="DY45" i="3"/>
  <c r="EA44" i="3"/>
  <c r="DZ44" i="3"/>
  <c r="DY44" i="3"/>
  <c r="EA43" i="3"/>
  <c r="DZ43" i="3"/>
  <c r="DY43" i="3"/>
  <c r="EA42" i="3"/>
  <c r="DZ42" i="3"/>
  <c r="DY42" i="3"/>
  <c r="EA41" i="3"/>
  <c r="DZ41" i="3"/>
  <c r="DY41" i="3"/>
  <c r="EA40" i="3"/>
  <c r="DZ40" i="3"/>
  <c r="DY40" i="3"/>
  <c r="EA39" i="3"/>
  <c r="DZ39" i="3"/>
  <c r="DY39" i="3"/>
  <c r="EA38" i="3"/>
  <c r="DZ38" i="3"/>
  <c r="DY38" i="3"/>
  <c r="EA37" i="3"/>
  <c r="DZ37" i="3"/>
  <c r="DY37" i="3"/>
  <c r="EA36" i="3"/>
  <c r="DZ36" i="3"/>
  <c r="DY36" i="3"/>
  <c r="EA35" i="3"/>
  <c r="DZ35" i="3"/>
  <c r="DY35" i="3"/>
  <c r="EA32" i="3"/>
  <c r="DZ32" i="3"/>
  <c r="DY32" i="3"/>
  <c r="EA31" i="3"/>
  <c r="DZ31" i="3"/>
  <c r="DY31" i="3"/>
  <c r="EA30" i="3"/>
  <c r="DZ30" i="3"/>
  <c r="DY30" i="3"/>
  <c r="EA29" i="3"/>
  <c r="DZ29" i="3"/>
  <c r="DY29" i="3"/>
  <c r="EA28" i="3"/>
  <c r="DZ28" i="3"/>
  <c r="DY28" i="3"/>
  <c r="EA27" i="3"/>
  <c r="DZ27" i="3"/>
  <c r="DY27" i="3"/>
  <c r="EA26" i="3"/>
  <c r="DZ26" i="3"/>
  <c r="DY26" i="3"/>
  <c r="EA25" i="3"/>
  <c r="DZ25" i="3"/>
  <c r="DY25" i="3"/>
  <c r="EA24" i="3"/>
  <c r="DZ24" i="3"/>
  <c r="DY24" i="3"/>
  <c r="EA23" i="3"/>
  <c r="DZ23" i="3"/>
  <c r="DY23" i="3"/>
  <c r="EA22" i="3"/>
  <c r="DZ22" i="3"/>
  <c r="DY22" i="3"/>
  <c r="EA21" i="3"/>
  <c r="DZ21" i="3"/>
  <c r="DY21" i="3"/>
  <c r="EA18" i="3"/>
  <c r="DZ18" i="3"/>
  <c r="DY18" i="3"/>
  <c r="EA17" i="3"/>
  <c r="DZ17" i="3"/>
  <c r="DY17" i="3"/>
  <c r="EA16" i="3"/>
  <c r="DZ16" i="3"/>
  <c r="DY16" i="3"/>
  <c r="EA15" i="3"/>
  <c r="DZ15" i="3"/>
  <c r="DY15" i="3"/>
  <c r="EA14" i="3"/>
  <c r="DZ14" i="3"/>
  <c r="DY14" i="3"/>
  <c r="EA13" i="3"/>
  <c r="DZ13" i="3"/>
  <c r="DY13" i="3"/>
  <c r="EA12" i="3"/>
  <c r="DZ12" i="3"/>
  <c r="DY12" i="3"/>
  <c r="EA11" i="3"/>
  <c r="DZ11" i="3"/>
  <c r="DY11" i="3"/>
  <c r="EA10" i="3"/>
  <c r="DZ10" i="3"/>
  <c r="DY10" i="3"/>
  <c r="EA9" i="3"/>
  <c r="DZ9" i="3"/>
  <c r="DY9" i="3"/>
  <c r="EA8" i="3"/>
  <c r="DZ8" i="3"/>
  <c r="DY8" i="3"/>
  <c r="EA7" i="3"/>
  <c r="DZ7" i="3"/>
  <c r="DY7" i="3"/>
  <c r="EA6" i="3"/>
  <c r="DZ6" i="3"/>
  <c r="DY6" i="3"/>
  <c r="EA5" i="3"/>
  <c r="DZ5" i="3"/>
  <c r="DY5" i="3"/>
  <c r="EA4" i="3"/>
  <c r="DZ4" i="3"/>
  <c r="DY4" i="3"/>
  <c r="CV2" i="2" s="1"/>
  <c r="EA3" i="3"/>
  <c r="DZ3" i="3"/>
  <c r="DY3" i="3"/>
  <c r="EA2" i="3"/>
  <c r="CV4" i="2" s="1"/>
  <c r="DZ2" i="3"/>
  <c r="CV3" i="2" s="1"/>
  <c r="DY2" i="3"/>
  <c r="DX75" i="3"/>
  <c r="DW75" i="3"/>
  <c r="DV75" i="3"/>
  <c r="DX74" i="3"/>
  <c r="DW74" i="3"/>
  <c r="DV74" i="3"/>
  <c r="DX73" i="3"/>
  <c r="DW73" i="3"/>
  <c r="DV73" i="3"/>
  <c r="DX72" i="3"/>
  <c r="DW72" i="3"/>
  <c r="DV72" i="3"/>
  <c r="DX71" i="3"/>
  <c r="DW71" i="3"/>
  <c r="DV71" i="3"/>
  <c r="DX70" i="3"/>
  <c r="DW70" i="3"/>
  <c r="DV70" i="3"/>
  <c r="DX69" i="3"/>
  <c r="DW69" i="3"/>
  <c r="DV69" i="3"/>
  <c r="DX68" i="3"/>
  <c r="DW68" i="3"/>
  <c r="DV68" i="3"/>
  <c r="DX67" i="3"/>
  <c r="DW67" i="3"/>
  <c r="DV67" i="3"/>
  <c r="DX66" i="3"/>
  <c r="DW66" i="3"/>
  <c r="DV66" i="3"/>
  <c r="DX65" i="3"/>
  <c r="DW65" i="3"/>
  <c r="DV65" i="3"/>
  <c r="DX64" i="3"/>
  <c r="DW64" i="3"/>
  <c r="DV64" i="3"/>
  <c r="DX60" i="3"/>
  <c r="DW60" i="3"/>
  <c r="DV60" i="3"/>
  <c r="DX59" i="3"/>
  <c r="DW59" i="3"/>
  <c r="DV59" i="3"/>
  <c r="DX58" i="3"/>
  <c r="DW58" i="3"/>
  <c r="DV58" i="3"/>
  <c r="DX57" i="3"/>
  <c r="DW57" i="3"/>
  <c r="DV57" i="3"/>
  <c r="DX56" i="3"/>
  <c r="DW56" i="3"/>
  <c r="DV56" i="3"/>
  <c r="DX55" i="3"/>
  <c r="DW55" i="3"/>
  <c r="DV55" i="3"/>
  <c r="DX54" i="3"/>
  <c r="DW54" i="3"/>
  <c r="DV54" i="3"/>
  <c r="DX53" i="3"/>
  <c r="DW53" i="3"/>
  <c r="DV53" i="3"/>
  <c r="DX52" i="3"/>
  <c r="DW52" i="3"/>
  <c r="DV52" i="3"/>
  <c r="DX51" i="3"/>
  <c r="DW51" i="3"/>
  <c r="DV51" i="3"/>
  <c r="DX50" i="3"/>
  <c r="DW50" i="3"/>
  <c r="DV50" i="3"/>
  <c r="DX45" i="3"/>
  <c r="DW45" i="3"/>
  <c r="DV45" i="3"/>
  <c r="DX44" i="3"/>
  <c r="DW44" i="3"/>
  <c r="DV44" i="3"/>
  <c r="DX43" i="3"/>
  <c r="DW43" i="3"/>
  <c r="DV43" i="3"/>
  <c r="DX42" i="3"/>
  <c r="DW42" i="3"/>
  <c r="DV42" i="3"/>
  <c r="DX41" i="3"/>
  <c r="DW41" i="3"/>
  <c r="DV41" i="3"/>
  <c r="DX40" i="3"/>
  <c r="DW40" i="3"/>
  <c r="DV40" i="3"/>
  <c r="DX39" i="3"/>
  <c r="DW39" i="3"/>
  <c r="DV39" i="3"/>
  <c r="DX38" i="3"/>
  <c r="DW38" i="3"/>
  <c r="DV38" i="3"/>
  <c r="DX37" i="3"/>
  <c r="DW37" i="3"/>
  <c r="DV37" i="3"/>
  <c r="DX36" i="3"/>
  <c r="DW36" i="3"/>
  <c r="DV36" i="3"/>
  <c r="DX35" i="3"/>
  <c r="DW35" i="3"/>
  <c r="DV35" i="3"/>
  <c r="DX31" i="3"/>
  <c r="DW31" i="3"/>
  <c r="DV31" i="3"/>
  <c r="DX30" i="3"/>
  <c r="DW30" i="3"/>
  <c r="DV30" i="3"/>
  <c r="DX29" i="3"/>
  <c r="DW29" i="3"/>
  <c r="DV29" i="3"/>
  <c r="DX28" i="3"/>
  <c r="DW28" i="3"/>
  <c r="DV28" i="3"/>
  <c r="DX27" i="3"/>
  <c r="DW27" i="3"/>
  <c r="DV27" i="3"/>
  <c r="DX26" i="3"/>
  <c r="DW26" i="3"/>
  <c r="DV26" i="3"/>
  <c r="DX25" i="3"/>
  <c r="DW25" i="3"/>
  <c r="DV25" i="3"/>
  <c r="DX24" i="3"/>
  <c r="DW24" i="3"/>
  <c r="DV24" i="3"/>
  <c r="CR2" i="2" s="1"/>
  <c r="DX23" i="3"/>
  <c r="DW23" i="3"/>
  <c r="DV23" i="3"/>
  <c r="DX22" i="3"/>
  <c r="DW22" i="3"/>
  <c r="DV22" i="3"/>
  <c r="DX21" i="3"/>
  <c r="DW21" i="3"/>
  <c r="DV21" i="3"/>
  <c r="DX13" i="3"/>
  <c r="DW13" i="3"/>
  <c r="DV13" i="3"/>
  <c r="DX12" i="3"/>
  <c r="DW12" i="3"/>
  <c r="DV12" i="3"/>
  <c r="DX11" i="3"/>
  <c r="CR4" i="2" s="1"/>
  <c r="DW11" i="3"/>
  <c r="DV11" i="3"/>
  <c r="DX10" i="3"/>
  <c r="DW10" i="3"/>
  <c r="DV10" i="3"/>
  <c r="DX9" i="3"/>
  <c r="DW9" i="3"/>
  <c r="DV9" i="3"/>
  <c r="DX8" i="3"/>
  <c r="DW8" i="3"/>
  <c r="DV8" i="3"/>
  <c r="DX7" i="3"/>
  <c r="DW7" i="3"/>
  <c r="DV7" i="3"/>
  <c r="DX6" i="3"/>
  <c r="DW6" i="3"/>
  <c r="DV6" i="3"/>
  <c r="DX5" i="3"/>
  <c r="DW5" i="3"/>
  <c r="DV5" i="3"/>
  <c r="DX4" i="3"/>
  <c r="DW4" i="3"/>
  <c r="DV4" i="3"/>
  <c r="DX3" i="3"/>
  <c r="DW3" i="3"/>
  <c r="DV3" i="3"/>
  <c r="DX2" i="3"/>
  <c r="CS4" i="2" s="1"/>
  <c r="DW2" i="3"/>
  <c r="CS3" i="2" s="1"/>
  <c r="DV2" i="3"/>
  <c r="CS2" i="2" s="1"/>
  <c r="DU76" i="3"/>
  <c r="DT76" i="3"/>
  <c r="DS76" i="3"/>
  <c r="DU75" i="3"/>
  <c r="DT75" i="3"/>
  <c r="DS75" i="3"/>
  <c r="DU74" i="3"/>
  <c r="DT74" i="3"/>
  <c r="DS74" i="3"/>
  <c r="DU73" i="3"/>
  <c r="DT73" i="3"/>
  <c r="DS73" i="3"/>
  <c r="DU72" i="3"/>
  <c r="DT72" i="3"/>
  <c r="DS72" i="3"/>
  <c r="DU71" i="3"/>
  <c r="DT71" i="3"/>
  <c r="DS71" i="3"/>
  <c r="DU70" i="3"/>
  <c r="DT70" i="3"/>
  <c r="DS70" i="3"/>
  <c r="DU69" i="3"/>
  <c r="DT69" i="3"/>
  <c r="DS69" i="3"/>
  <c r="DU68" i="3"/>
  <c r="DT68" i="3"/>
  <c r="DS68" i="3"/>
  <c r="DU67" i="3"/>
  <c r="DT67" i="3"/>
  <c r="DS67" i="3"/>
  <c r="DU66" i="3"/>
  <c r="DT66" i="3"/>
  <c r="DS66" i="3"/>
  <c r="DU65" i="3"/>
  <c r="DT65" i="3"/>
  <c r="DS65" i="3"/>
  <c r="DU64" i="3"/>
  <c r="DT64" i="3"/>
  <c r="DS64" i="3"/>
  <c r="DU62" i="3"/>
  <c r="DT62" i="3"/>
  <c r="DS62" i="3"/>
  <c r="DU61" i="3"/>
  <c r="DT61" i="3"/>
  <c r="DS61" i="3"/>
  <c r="DU60" i="3"/>
  <c r="DT60" i="3"/>
  <c r="DS60" i="3"/>
  <c r="DU59" i="3"/>
  <c r="DT59" i="3"/>
  <c r="DS59" i="3"/>
  <c r="DU58" i="3"/>
  <c r="DT58" i="3"/>
  <c r="DS58" i="3"/>
  <c r="DU57" i="3"/>
  <c r="DT57" i="3"/>
  <c r="DS57" i="3"/>
  <c r="DU56" i="3"/>
  <c r="DT56" i="3"/>
  <c r="DS56" i="3"/>
  <c r="DU55" i="3"/>
  <c r="DT55" i="3"/>
  <c r="DS55" i="3"/>
  <c r="DU54" i="3"/>
  <c r="DT54" i="3"/>
  <c r="DS54" i="3"/>
  <c r="DU53" i="3"/>
  <c r="DT53" i="3"/>
  <c r="DS53" i="3"/>
  <c r="DU52" i="3"/>
  <c r="DT52" i="3"/>
  <c r="DS52" i="3"/>
  <c r="DU51" i="3"/>
  <c r="DT51" i="3"/>
  <c r="DS51" i="3"/>
  <c r="DU50" i="3"/>
  <c r="DT50" i="3"/>
  <c r="DS50" i="3"/>
  <c r="DU47" i="3"/>
  <c r="DT47" i="3"/>
  <c r="DS47" i="3"/>
  <c r="DU46" i="3"/>
  <c r="DT46" i="3"/>
  <c r="DS46" i="3"/>
  <c r="DU45" i="3"/>
  <c r="DT45" i="3"/>
  <c r="DS45" i="3"/>
  <c r="DU44" i="3"/>
  <c r="DT44" i="3"/>
  <c r="DS44" i="3"/>
  <c r="DU43" i="3"/>
  <c r="DT43" i="3"/>
  <c r="DS43" i="3"/>
  <c r="DU42" i="3"/>
  <c r="DT42" i="3"/>
  <c r="DS42" i="3"/>
  <c r="DU41" i="3"/>
  <c r="DT41" i="3"/>
  <c r="DS41" i="3"/>
  <c r="DU40" i="3"/>
  <c r="DT40" i="3"/>
  <c r="DS40" i="3"/>
  <c r="DU39" i="3"/>
  <c r="DT39" i="3"/>
  <c r="DS39" i="3"/>
  <c r="DU38" i="3"/>
  <c r="DT38" i="3"/>
  <c r="DS38" i="3"/>
  <c r="DU37" i="3"/>
  <c r="DT37" i="3"/>
  <c r="DS37" i="3"/>
  <c r="DU36" i="3"/>
  <c r="DT36" i="3"/>
  <c r="DS36" i="3"/>
  <c r="DU35" i="3"/>
  <c r="DT35" i="3"/>
  <c r="DS35" i="3"/>
  <c r="DU32" i="3"/>
  <c r="DT32" i="3"/>
  <c r="DS32" i="3"/>
  <c r="DU31" i="3"/>
  <c r="DT31" i="3"/>
  <c r="DS31" i="3"/>
  <c r="DU30" i="3"/>
  <c r="DT30" i="3"/>
  <c r="DS30" i="3"/>
  <c r="DU29" i="3"/>
  <c r="DT29" i="3"/>
  <c r="DS29" i="3"/>
  <c r="DU28" i="3"/>
  <c r="DT28" i="3"/>
  <c r="DS28" i="3"/>
  <c r="DU27" i="3"/>
  <c r="DT27" i="3"/>
  <c r="DS27" i="3"/>
  <c r="DU26" i="3"/>
  <c r="DT26" i="3"/>
  <c r="DS26" i="3"/>
  <c r="DU25" i="3"/>
  <c r="DT25" i="3"/>
  <c r="DS25" i="3"/>
  <c r="DU24" i="3"/>
  <c r="DT24" i="3"/>
  <c r="DS24" i="3"/>
  <c r="DU23" i="3"/>
  <c r="DT23" i="3"/>
  <c r="DS23" i="3"/>
  <c r="DU22" i="3"/>
  <c r="DT22" i="3"/>
  <c r="DS22" i="3"/>
  <c r="DU21" i="3"/>
  <c r="DT21" i="3"/>
  <c r="DS21" i="3"/>
  <c r="DU14" i="3"/>
  <c r="DT14" i="3"/>
  <c r="DS14" i="3"/>
  <c r="DU13" i="3"/>
  <c r="DT13" i="3"/>
  <c r="DS13" i="3"/>
  <c r="DU12" i="3"/>
  <c r="DT12" i="3"/>
  <c r="DS12" i="3"/>
  <c r="DU11" i="3"/>
  <c r="DT11" i="3"/>
  <c r="DS11" i="3"/>
  <c r="DU10" i="3"/>
  <c r="DT10" i="3"/>
  <c r="DS10" i="3"/>
  <c r="DU9" i="3"/>
  <c r="DT9" i="3"/>
  <c r="DS9" i="3"/>
  <c r="DU8" i="3"/>
  <c r="DT8" i="3"/>
  <c r="DS8" i="3"/>
  <c r="DU7" i="3"/>
  <c r="DT7" i="3"/>
  <c r="DS7" i="3"/>
  <c r="DU6" i="3"/>
  <c r="DT6" i="3"/>
  <c r="DS6" i="3"/>
  <c r="DU5" i="3"/>
  <c r="DT5" i="3"/>
  <c r="DS5" i="3"/>
  <c r="DU4" i="3"/>
  <c r="DT4" i="3"/>
  <c r="DS4" i="3"/>
  <c r="DU3" i="3"/>
  <c r="DT3" i="3"/>
  <c r="DS3" i="3"/>
  <c r="DU2" i="3"/>
  <c r="CP4" i="2" s="1"/>
  <c r="DT2" i="3"/>
  <c r="CP3" i="2" s="1"/>
  <c r="DS2" i="3"/>
  <c r="CP2" i="2" s="1"/>
  <c r="DR76" i="3"/>
  <c r="DQ76" i="3"/>
  <c r="DP76" i="3"/>
  <c r="DR75" i="3"/>
  <c r="DQ75" i="3"/>
  <c r="DP75" i="3"/>
  <c r="DR74" i="3"/>
  <c r="DQ74" i="3"/>
  <c r="DP74" i="3"/>
  <c r="DR73" i="3"/>
  <c r="DQ73" i="3"/>
  <c r="DP73" i="3"/>
  <c r="DR72" i="3"/>
  <c r="DQ72" i="3"/>
  <c r="DP72" i="3"/>
  <c r="DR71" i="3"/>
  <c r="DQ71" i="3"/>
  <c r="DP71" i="3"/>
  <c r="DR70" i="3"/>
  <c r="DQ70" i="3"/>
  <c r="DP70" i="3"/>
  <c r="DR69" i="3"/>
  <c r="DQ69" i="3"/>
  <c r="DP69" i="3"/>
  <c r="DR68" i="3"/>
  <c r="DQ68" i="3"/>
  <c r="DP68" i="3"/>
  <c r="DR67" i="3"/>
  <c r="DQ67" i="3"/>
  <c r="DP67" i="3"/>
  <c r="DR66" i="3"/>
  <c r="DQ66" i="3"/>
  <c r="DP66" i="3"/>
  <c r="DR65" i="3"/>
  <c r="DQ65" i="3"/>
  <c r="DP65" i="3"/>
  <c r="DR64" i="3"/>
  <c r="DQ64" i="3"/>
  <c r="DP64" i="3"/>
  <c r="DR61" i="3"/>
  <c r="DQ61" i="3"/>
  <c r="DP61" i="3"/>
  <c r="DR60" i="3"/>
  <c r="DQ60" i="3"/>
  <c r="DP60" i="3"/>
  <c r="DR59" i="3"/>
  <c r="DQ59" i="3"/>
  <c r="DP59" i="3"/>
  <c r="DR58" i="3"/>
  <c r="DQ58" i="3"/>
  <c r="DP58" i="3"/>
  <c r="DR57" i="3"/>
  <c r="DQ57" i="3"/>
  <c r="DP57" i="3"/>
  <c r="DR56" i="3"/>
  <c r="DQ56" i="3"/>
  <c r="DP56" i="3"/>
  <c r="DR55" i="3"/>
  <c r="DQ55" i="3"/>
  <c r="DP55" i="3"/>
  <c r="DR54" i="3"/>
  <c r="DQ54" i="3"/>
  <c r="DP54" i="3"/>
  <c r="DR53" i="3"/>
  <c r="DQ53" i="3"/>
  <c r="DP53" i="3"/>
  <c r="DR52" i="3"/>
  <c r="DQ52" i="3"/>
  <c r="DP52" i="3"/>
  <c r="DR51" i="3"/>
  <c r="DQ51" i="3"/>
  <c r="DP51" i="3"/>
  <c r="DR50" i="3"/>
  <c r="DQ50" i="3"/>
  <c r="DP50" i="3"/>
  <c r="DR47" i="3"/>
  <c r="DQ47" i="3"/>
  <c r="DP47" i="3"/>
  <c r="DR46" i="3"/>
  <c r="DQ46" i="3"/>
  <c r="DP46" i="3"/>
  <c r="DR45" i="3"/>
  <c r="DQ45" i="3"/>
  <c r="DP45" i="3"/>
  <c r="DR44" i="3"/>
  <c r="DQ44" i="3"/>
  <c r="DP44" i="3"/>
  <c r="DR43" i="3"/>
  <c r="DQ43" i="3"/>
  <c r="DP43" i="3"/>
  <c r="DR42" i="3"/>
  <c r="DQ42" i="3"/>
  <c r="DP42" i="3"/>
  <c r="DR41" i="3"/>
  <c r="DQ41" i="3"/>
  <c r="DP41" i="3"/>
  <c r="DR40" i="3"/>
  <c r="DQ40" i="3"/>
  <c r="DP40" i="3"/>
  <c r="DR39" i="3"/>
  <c r="DQ39" i="3"/>
  <c r="DP39" i="3"/>
  <c r="DR38" i="3"/>
  <c r="DQ38" i="3"/>
  <c r="DP38" i="3"/>
  <c r="DR37" i="3"/>
  <c r="DQ37" i="3"/>
  <c r="DP37" i="3"/>
  <c r="DR36" i="3"/>
  <c r="DQ36" i="3"/>
  <c r="DP36" i="3"/>
  <c r="DR35" i="3"/>
  <c r="DQ35" i="3"/>
  <c r="DP35" i="3"/>
  <c r="DR32" i="3"/>
  <c r="DQ32" i="3"/>
  <c r="DP32" i="3"/>
  <c r="DR31" i="3"/>
  <c r="DQ31" i="3"/>
  <c r="DP31" i="3"/>
  <c r="DR30" i="3"/>
  <c r="DQ30" i="3"/>
  <c r="DP30" i="3"/>
  <c r="DR29" i="3"/>
  <c r="DQ29" i="3"/>
  <c r="DP29" i="3"/>
  <c r="DR28" i="3"/>
  <c r="DQ28" i="3"/>
  <c r="DP28" i="3"/>
  <c r="DR27" i="3"/>
  <c r="DQ27" i="3"/>
  <c r="DP27" i="3"/>
  <c r="DR26" i="3"/>
  <c r="DQ26" i="3"/>
  <c r="DP26" i="3"/>
  <c r="DR25" i="3"/>
  <c r="DQ25" i="3"/>
  <c r="DP25" i="3"/>
  <c r="DR24" i="3"/>
  <c r="DQ24" i="3"/>
  <c r="DP24" i="3"/>
  <c r="DR23" i="3"/>
  <c r="DQ23" i="3"/>
  <c r="DP23" i="3"/>
  <c r="DR22" i="3"/>
  <c r="DQ22" i="3"/>
  <c r="DP22" i="3"/>
  <c r="DR21" i="3"/>
  <c r="DQ21" i="3"/>
  <c r="DP21" i="3"/>
  <c r="DR14" i="3"/>
  <c r="DQ14" i="3"/>
  <c r="DP14" i="3"/>
  <c r="DR13" i="3"/>
  <c r="DQ13" i="3"/>
  <c r="DP13" i="3"/>
  <c r="DR12" i="3"/>
  <c r="DQ12" i="3"/>
  <c r="DP12" i="3"/>
  <c r="DR11" i="3"/>
  <c r="DQ11" i="3"/>
  <c r="DP11" i="3"/>
  <c r="DR10" i="3"/>
  <c r="DQ10" i="3"/>
  <c r="DP10" i="3"/>
  <c r="DR9" i="3"/>
  <c r="DQ9" i="3"/>
  <c r="DP9" i="3"/>
  <c r="DR8" i="3"/>
  <c r="DQ8" i="3"/>
  <c r="DP8" i="3"/>
  <c r="DR7" i="3"/>
  <c r="DQ7" i="3"/>
  <c r="DP7" i="3"/>
  <c r="DR6" i="3"/>
  <c r="DQ6" i="3"/>
  <c r="DP6" i="3"/>
  <c r="DR5" i="3"/>
  <c r="DQ5" i="3"/>
  <c r="CM3" i="2" s="1"/>
  <c r="DP5" i="3"/>
  <c r="DR4" i="3"/>
  <c r="DQ4" i="3"/>
  <c r="DP4" i="3"/>
  <c r="DR3" i="3"/>
  <c r="DQ3" i="3"/>
  <c r="DP3" i="3"/>
  <c r="DR2" i="3"/>
  <c r="CM4" i="2" s="1"/>
  <c r="DQ2" i="3"/>
  <c r="DP2" i="3"/>
  <c r="CM2" i="2" s="1"/>
  <c r="DN75" i="3"/>
  <c r="DM75" i="3"/>
  <c r="DL75" i="3"/>
  <c r="DN74" i="3"/>
  <c r="DM74" i="3"/>
  <c r="DL74" i="3"/>
  <c r="DN73" i="3"/>
  <c r="DM73" i="3"/>
  <c r="DL73" i="3"/>
  <c r="DN72" i="3"/>
  <c r="DM72" i="3"/>
  <c r="DL72" i="3"/>
  <c r="DN71" i="3"/>
  <c r="DM71" i="3"/>
  <c r="DL71" i="3"/>
  <c r="DN70" i="3"/>
  <c r="DM70" i="3"/>
  <c r="DL70" i="3"/>
  <c r="DN69" i="3"/>
  <c r="DM69" i="3"/>
  <c r="DL69" i="3"/>
  <c r="DN68" i="3"/>
  <c r="DM68" i="3"/>
  <c r="DL68" i="3"/>
  <c r="DN67" i="3"/>
  <c r="DM67" i="3"/>
  <c r="DL67" i="3"/>
  <c r="DN66" i="3"/>
  <c r="DM66" i="3"/>
  <c r="DL66" i="3"/>
  <c r="DN65" i="3"/>
  <c r="DM65" i="3"/>
  <c r="DL65" i="3"/>
  <c r="DN64" i="3"/>
  <c r="DM64" i="3"/>
  <c r="DL64" i="3"/>
  <c r="DN60" i="3"/>
  <c r="DM60" i="3"/>
  <c r="DL60" i="3"/>
  <c r="DN59" i="3"/>
  <c r="DM59" i="3"/>
  <c r="DL59" i="3"/>
  <c r="DN58" i="3"/>
  <c r="DM58" i="3"/>
  <c r="DL58" i="3"/>
  <c r="DN57" i="3"/>
  <c r="DM57" i="3"/>
  <c r="DL57" i="3"/>
  <c r="DN56" i="3"/>
  <c r="DM56" i="3"/>
  <c r="DL56" i="3"/>
  <c r="DN55" i="3"/>
  <c r="DM55" i="3"/>
  <c r="DL55" i="3"/>
  <c r="DN54" i="3"/>
  <c r="DM54" i="3"/>
  <c r="DL54" i="3"/>
  <c r="DN53" i="3"/>
  <c r="DM53" i="3"/>
  <c r="DL53" i="3"/>
  <c r="DN52" i="3"/>
  <c r="DM52" i="3"/>
  <c r="DL52" i="3"/>
  <c r="DN51" i="3"/>
  <c r="DM51" i="3"/>
  <c r="DL51" i="3"/>
  <c r="DN50" i="3"/>
  <c r="DM50" i="3"/>
  <c r="DL50" i="3"/>
  <c r="DN45" i="3"/>
  <c r="DM45" i="3"/>
  <c r="DL45" i="3"/>
  <c r="DN44" i="3"/>
  <c r="DM44" i="3"/>
  <c r="DL44" i="3"/>
  <c r="DN43" i="3"/>
  <c r="DM43" i="3"/>
  <c r="DL43" i="3"/>
  <c r="DN42" i="3"/>
  <c r="DM42" i="3"/>
  <c r="DL42" i="3"/>
  <c r="DN41" i="3"/>
  <c r="DM41" i="3"/>
  <c r="DL41" i="3"/>
  <c r="DN40" i="3"/>
  <c r="DM40" i="3"/>
  <c r="DL40" i="3"/>
  <c r="DN39" i="3"/>
  <c r="DM39" i="3"/>
  <c r="DL39" i="3"/>
  <c r="DN38" i="3"/>
  <c r="DM38" i="3"/>
  <c r="DL38" i="3"/>
  <c r="DN37" i="3"/>
  <c r="DM37" i="3"/>
  <c r="DL37" i="3"/>
  <c r="DN36" i="3"/>
  <c r="DM36" i="3"/>
  <c r="DL36" i="3"/>
  <c r="DN35" i="3"/>
  <c r="DM35" i="3"/>
  <c r="DL35" i="3"/>
  <c r="DN31" i="3"/>
  <c r="DM31" i="3"/>
  <c r="DL31" i="3"/>
  <c r="DN30" i="3"/>
  <c r="DM30" i="3"/>
  <c r="DL30" i="3"/>
  <c r="DN29" i="3"/>
  <c r="DM29" i="3"/>
  <c r="DL29" i="3"/>
  <c r="DN28" i="3"/>
  <c r="DM28" i="3"/>
  <c r="DL28" i="3"/>
  <c r="DN27" i="3"/>
  <c r="DM27" i="3"/>
  <c r="DL27" i="3"/>
  <c r="DN26" i="3"/>
  <c r="DM26" i="3"/>
  <c r="DL26" i="3"/>
  <c r="DN25" i="3"/>
  <c r="DM25" i="3"/>
  <c r="DL25" i="3"/>
  <c r="DN24" i="3"/>
  <c r="DM24" i="3"/>
  <c r="DL24" i="3"/>
  <c r="DN23" i="3"/>
  <c r="DM23" i="3"/>
  <c r="DL23" i="3"/>
  <c r="DN22" i="3"/>
  <c r="DM22" i="3"/>
  <c r="DL22" i="3"/>
  <c r="DN21" i="3"/>
  <c r="DM21" i="3"/>
  <c r="DL21" i="3"/>
  <c r="DN18" i="3"/>
  <c r="DM18" i="3"/>
  <c r="DL18" i="3"/>
  <c r="DN17" i="3"/>
  <c r="DM17" i="3"/>
  <c r="DL17" i="3"/>
  <c r="DN16" i="3"/>
  <c r="DM16" i="3"/>
  <c r="DL16" i="3"/>
  <c r="DN15" i="3"/>
  <c r="DM15" i="3"/>
  <c r="DL15" i="3"/>
  <c r="DN14" i="3"/>
  <c r="DM14" i="3"/>
  <c r="DL14" i="3"/>
  <c r="DN13" i="3"/>
  <c r="DM13" i="3"/>
  <c r="DL13" i="3"/>
  <c r="DN12" i="3"/>
  <c r="DM12" i="3"/>
  <c r="DL12" i="3"/>
  <c r="DN11" i="3"/>
  <c r="DM11" i="3"/>
  <c r="DL11" i="3"/>
  <c r="DN10" i="3"/>
  <c r="DM10" i="3"/>
  <c r="DL10" i="3"/>
  <c r="DN9" i="3"/>
  <c r="DM9" i="3"/>
  <c r="DL9" i="3"/>
  <c r="DN8" i="3"/>
  <c r="DM8" i="3"/>
  <c r="DL8" i="3"/>
  <c r="DN7" i="3"/>
  <c r="DM7" i="3"/>
  <c r="DL7" i="3"/>
  <c r="DN6" i="3"/>
  <c r="DM6" i="3"/>
  <c r="DL6" i="3"/>
  <c r="DN5" i="3"/>
  <c r="DM5" i="3"/>
  <c r="DL5" i="3"/>
  <c r="DN4" i="3"/>
  <c r="DM4" i="3"/>
  <c r="DL4" i="3"/>
  <c r="DN3" i="3"/>
  <c r="DM3" i="3"/>
  <c r="CI3" i="2" s="1"/>
  <c r="DL3" i="3"/>
  <c r="DN2" i="3"/>
  <c r="CI4" i="2" s="1"/>
  <c r="DM2" i="3"/>
  <c r="DL2" i="3"/>
  <c r="CI2" i="2" s="1"/>
  <c r="DK75" i="3"/>
  <c r="DJ75" i="3"/>
  <c r="DI75" i="3"/>
  <c r="DK74" i="3"/>
  <c r="DJ74" i="3"/>
  <c r="DI74" i="3"/>
  <c r="DK73" i="3"/>
  <c r="DJ73" i="3"/>
  <c r="DI73" i="3"/>
  <c r="DK72" i="3"/>
  <c r="DJ72" i="3"/>
  <c r="DI72" i="3"/>
  <c r="DK71" i="3"/>
  <c r="DJ71" i="3"/>
  <c r="DI71" i="3"/>
  <c r="DK70" i="3"/>
  <c r="DJ70" i="3"/>
  <c r="DI70" i="3"/>
  <c r="DK69" i="3"/>
  <c r="DJ69" i="3"/>
  <c r="DI69" i="3"/>
  <c r="DK68" i="3"/>
  <c r="DJ68" i="3"/>
  <c r="DI68" i="3"/>
  <c r="DK67" i="3"/>
  <c r="DJ67" i="3"/>
  <c r="DI67" i="3"/>
  <c r="DK66" i="3"/>
  <c r="DJ66" i="3"/>
  <c r="DI66" i="3"/>
  <c r="DK65" i="3"/>
  <c r="DJ65" i="3"/>
  <c r="DI65" i="3"/>
  <c r="DK64" i="3"/>
  <c r="DJ64" i="3"/>
  <c r="DI64" i="3"/>
  <c r="DK60" i="3"/>
  <c r="DJ60" i="3"/>
  <c r="DI60" i="3"/>
  <c r="DK59" i="3"/>
  <c r="DJ59" i="3"/>
  <c r="DI59" i="3"/>
  <c r="DK58" i="3"/>
  <c r="DJ58" i="3"/>
  <c r="DI58" i="3"/>
  <c r="DK57" i="3"/>
  <c r="DJ57" i="3"/>
  <c r="DI57" i="3"/>
  <c r="DK56" i="3"/>
  <c r="DJ56" i="3"/>
  <c r="DI56" i="3"/>
  <c r="DK55" i="3"/>
  <c r="DJ55" i="3"/>
  <c r="DI55" i="3"/>
  <c r="DK54" i="3"/>
  <c r="DJ54" i="3"/>
  <c r="DI54" i="3"/>
  <c r="DK53" i="3"/>
  <c r="DJ53" i="3"/>
  <c r="DI53" i="3"/>
  <c r="DK52" i="3"/>
  <c r="DJ52" i="3"/>
  <c r="DI52" i="3"/>
  <c r="DK51" i="3"/>
  <c r="DJ51" i="3"/>
  <c r="DI51" i="3"/>
  <c r="DK50" i="3"/>
  <c r="DJ50" i="3"/>
  <c r="DI50" i="3"/>
  <c r="DK45" i="3"/>
  <c r="DJ45" i="3"/>
  <c r="DI45" i="3"/>
  <c r="DK44" i="3"/>
  <c r="DJ44" i="3"/>
  <c r="DI44" i="3"/>
  <c r="DK43" i="3"/>
  <c r="DJ43" i="3"/>
  <c r="DI43" i="3"/>
  <c r="DK42" i="3"/>
  <c r="DJ42" i="3"/>
  <c r="DI42" i="3"/>
  <c r="DK41" i="3"/>
  <c r="DJ41" i="3"/>
  <c r="DI41" i="3"/>
  <c r="DK40" i="3"/>
  <c r="DJ40" i="3"/>
  <c r="DI40" i="3"/>
  <c r="DK39" i="3"/>
  <c r="DJ39" i="3"/>
  <c r="DI39" i="3"/>
  <c r="DK38" i="3"/>
  <c r="DJ38" i="3"/>
  <c r="DI38" i="3"/>
  <c r="DK37" i="3"/>
  <c r="DJ37" i="3"/>
  <c r="DI37" i="3"/>
  <c r="DK36" i="3"/>
  <c r="DJ36" i="3"/>
  <c r="DI36" i="3"/>
  <c r="DK35" i="3"/>
  <c r="DJ35" i="3"/>
  <c r="DI35" i="3"/>
  <c r="DK31" i="3"/>
  <c r="DJ31" i="3"/>
  <c r="DI31" i="3"/>
  <c r="DK30" i="3"/>
  <c r="DJ30" i="3"/>
  <c r="DI30" i="3"/>
  <c r="DK29" i="3"/>
  <c r="DJ29" i="3"/>
  <c r="DI29" i="3"/>
  <c r="DK28" i="3"/>
  <c r="DJ28" i="3"/>
  <c r="DI28" i="3"/>
  <c r="DK27" i="3"/>
  <c r="DJ27" i="3"/>
  <c r="DI27" i="3"/>
  <c r="DK26" i="3"/>
  <c r="DJ26" i="3"/>
  <c r="DI26" i="3"/>
  <c r="DK25" i="3"/>
  <c r="DJ25" i="3"/>
  <c r="DI25" i="3"/>
  <c r="DK24" i="3"/>
  <c r="DJ24" i="3"/>
  <c r="DI24" i="3"/>
  <c r="DK23" i="3"/>
  <c r="DJ23" i="3"/>
  <c r="DI23" i="3"/>
  <c r="DK22" i="3"/>
  <c r="DJ22" i="3"/>
  <c r="DI22" i="3"/>
  <c r="DK21" i="3"/>
  <c r="DJ21" i="3"/>
  <c r="DI21" i="3"/>
  <c r="DK12" i="3"/>
  <c r="DJ12" i="3"/>
  <c r="DI12" i="3"/>
  <c r="DK11" i="3"/>
  <c r="DJ11" i="3"/>
  <c r="CE3" i="2" s="1"/>
  <c r="DI11" i="3"/>
  <c r="DK10" i="3"/>
  <c r="DJ10" i="3"/>
  <c r="DI10" i="3"/>
  <c r="DK9" i="3"/>
  <c r="DJ9" i="3"/>
  <c r="DI9" i="3"/>
  <c r="DK8" i="3"/>
  <c r="DJ8" i="3"/>
  <c r="DI8" i="3"/>
  <c r="DK7" i="3"/>
  <c r="CE4" i="2" s="1"/>
  <c r="DJ7" i="3"/>
  <c r="DI7" i="3"/>
  <c r="DK6" i="3"/>
  <c r="DJ6" i="3"/>
  <c r="DI6" i="3"/>
  <c r="DK5" i="3"/>
  <c r="DJ5" i="3"/>
  <c r="DI5" i="3"/>
  <c r="DK4" i="3"/>
  <c r="DJ4" i="3"/>
  <c r="DI4" i="3"/>
  <c r="DK3" i="3"/>
  <c r="DJ3" i="3"/>
  <c r="DI3" i="3"/>
  <c r="DK2" i="3"/>
  <c r="CF4" i="2" s="1"/>
  <c r="DJ2" i="3"/>
  <c r="CF3" i="2" s="1"/>
  <c r="DI2" i="3"/>
  <c r="CF2" i="2" s="1"/>
  <c r="DH75" i="3"/>
  <c r="DG75" i="3"/>
  <c r="DF75" i="3"/>
  <c r="DH74" i="3"/>
  <c r="DG74" i="3"/>
  <c r="DF74" i="3"/>
  <c r="DH73" i="3"/>
  <c r="DG73" i="3"/>
  <c r="DF73" i="3"/>
  <c r="DH72" i="3"/>
  <c r="DG72" i="3"/>
  <c r="DF72" i="3"/>
  <c r="DH71" i="3"/>
  <c r="DG71" i="3"/>
  <c r="DF71" i="3"/>
  <c r="DH70" i="3"/>
  <c r="DG70" i="3"/>
  <c r="DF70" i="3"/>
  <c r="DH69" i="3"/>
  <c r="DG69" i="3"/>
  <c r="DF69" i="3"/>
  <c r="DH68" i="3"/>
  <c r="DG68" i="3"/>
  <c r="DF68" i="3"/>
  <c r="DH67" i="3"/>
  <c r="DG67" i="3"/>
  <c r="DF67" i="3"/>
  <c r="DH66" i="3"/>
  <c r="DG66" i="3"/>
  <c r="DF66" i="3"/>
  <c r="DH65" i="3"/>
  <c r="DG65" i="3"/>
  <c r="DF65" i="3"/>
  <c r="DH64" i="3"/>
  <c r="DG64" i="3"/>
  <c r="DF64" i="3"/>
  <c r="DH61" i="3"/>
  <c r="DG61" i="3"/>
  <c r="DF61" i="3"/>
  <c r="DH60" i="3"/>
  <c r="DG60" i="3"/>
  <c r="DF60" i="3"/>
  <c r="DH59" i="3"/>
  <c r="DG59" i="3"/>
  <c r="DF59" i="3"/>
  <c r="DH58" i="3"/>
  <c r="DG58" i="3"/>
  <c r="DF58" i="3"/>
  <c r="DH57" i="3"/>
  <c r="DG57" i="3"/>
  <c r="DF57" i="3"/>
  <c r="DH56" i="3"/>
  <c r="DG56" i="3"/>
  <c r="DF56" i="3"/>
  <c r="DH55" i="3"/>
  <c r="DG55" i="3"/>
  <c r="DF55" i="3"/>
  <c r="DH54" i="3"/>
  <c r="DG54" i="3"/>
  <c r="DF54" i="3"/>
  <c r="DH53" i="3"/>
  <c r="DG53" i="3"/>
  <c r="DF53" i="3"/>
  <c r="DH52" i="3"/>
  <c r="DG52" i="3"/>
  <c r="DF52" i="3"/>
  <c r="DH51" i="3"/>
  <c r="DG51" i="3"/>
  <c r="DF51" i="3"/>
  <c r="DH50" i="3"/>
  <c r="DG50" i="3"/>
  <c r="DF50" i="3"/>
  <c r="DH46" i="3"/>
  <c r="DG46" i="3"/>
  <c r="DF46" i="3"/>
  <c r="DH45" i="3"/>
  <c r="DG45" i="3"/>
  <c r="DF45" i="3"/>
  <c r="DH44" i="3"/>
  <c r="DG44" i="3"/>
  <c r="DF44" i="3"/>
  <c r="DH43" i="3"/>
  <c r="DG43" i="3"/>
  <c r="DF43" i="3"/>
  <c r="DH42" i="3"/>
  <c r="DG42" i="3"/>
  <c r="DF42" i="3"/>
  <c r="DH41" i="3"/>
  <c r="DG41" i="3"/>
  <c r="DF41" i="3"/>
  <c r="DH40" i="3"/>
  <c r="DG40" i="3"/>
  <c r="DF40" i="3"/>
  <c r="DH39" i="3"/>
  <c r="DG39" i="3"/>
  <c r="DF39" i="3"/>
  <c r="DH38" i="3"/>
  <c r="DG38" i="3"/>
  <c r="DF38" i="3"/>
  <c r="DH37" i="3"/>
  <c r="DG37" i="3"/>
  <c r="DF37" i="3"/>
  <c r="DH36" i="3"/>
  <c r="DG36" i="3"/>
  <c r="DF36" i="3"/>
  <c r="DH35" i="3"/>
  <c r="DG35" i="3"/>
  <c r="DF35" i="3"/>
  <c r="DH31" i="3"/>
  <c r="DG31" i="3"/>
  <c r="DF31" i="3"/>
  <c r="DH30" i="3"/>
  <c r="DG30" i="3"/>
  <c r="DF30" i="3"/>
  <c r="DH29" i="3"/>
  <c r="DG29" i="3"/>
  <c r="DF29" i="3"/>
  <c r="DH28" i="3"/>
  <c r="DG28" i="3"/>
  <c r="DF28" i="3"/>
  <c r="DH27" i="3"/>
  <c r="DG27" i="3"/>
  <c r="DF27" i="3"/>
  <c r="DH26" i="3"/>
  <c r="DG26" i="3"/>
  <c r="DF26" i="3"/>
  <c r="DH25" i="3"/>
  <c r="DG25" i="3"/>
  <c r="DF25" i="3"/>
  <c r="DH24" i="3"/>
  <c r="DG24" i="3"/>
  <c r="DF24" i="3"/>
  <c r="DH23" i="3"/>
  <c r="DG23" i="3"/>
  <c r="DF23" i="3"/>
  <c r="DH22" i="3"/>
  <c r="DG22" i="3"/>
  <c r="DF22" i="3"/>
  <c r="DH21" i="3"/>
  <c r="DG21" i="3"/>
  <c r="DF21" i="3"/>
  <c r="DH14" i="3"/>
  <c r="DG14" i="3"/>
  <c r="DF14" i="3"/>
  <c r="DH13" i="3"/>
  <c r="DG13" i="3"/>
  <c r="DF13" i="3"/>
  <c r="DH12" i="3"/>
  <c r="DG12" i="3"/>
  <c r="DF12" i="3"/>
  <c r="DH11" i="3"/>
  <c r="DG11" i="3"/>
  <c r="DF11" i="3"/>
  <c r="DH10" i="3"/>
  <c r="DG10" i="3"/>
  <c r="DF10" i="3"/>
  <c r="DH9" i="3"/>
  <c r="DG9" i="3"/>
  <c r="DF9" i="3"/>
  <c r="DH8" i="3"/>
  <c r="DG8" i="3"/>
  <c r="DF8" i="3"/>
  <c r="DH7" i="3"/>
  <c r="DG7" i="3"/>
  <c r="DF7" i="3"/>
  <c r="DH6" i="3"/>
  <c r="DG6" i="3"/>
  <c r="DF6" i="3"/>
  <c r="DH5" i="3"/>
  <c r="DG5" i="3"/>
  <c r="DF5" i="3"/>
  <c r="DH4" i="3"/>
  <c r="DG4" i="3"/>
  <c r="DF4" i="3"/>
  <c r="DH3" i="3"/>
  <c r="CC4" i="2" s="1"/>
  <c r="DG3" i="3"/>
  <c r="DF3" i="3"/>
  <c r="DH2" i="3"/>
  <c r="DG2" i="3"/>
  <c r="CC3" i="2" s="1"/>
  <c r="DF2" i="3"/>
  <c r="CC2" i="2" s="1"/>
  <c r="DE76" i="3"/>
  <c r="DD76" i="3"/>
  <c r="DC76" i="3"/>
  <c r="DE75" i="3"/>
  <c r="DD75" i="3"/>
  <c r="DC75" i="3"/>
  <c r="DE74" i="3"/>
  <c r="DD74" i="3"/>
  <c r="DC74" i="3"/>
  <c r="DE73" i="3"/>
  <c r="DD73" i="3"/>
  <c r="DC73" i="3"/>
  <c r="DE72" i="3"/>
  <c r="DD72" i="3"/>
  <c r="DC72" i="3"/>
  <c r="DE71" i="3"/>
  <c r="DD71" i="3"/>
  <c r="DC71" i="3"/>
  <c r="DE70" i="3"/>
  <c r="DD70" i="3"/>
  <c r="DC70" i="3"/>
  <c r="DE69" i="3"/>
  <c r="DD69" i="3"/>
  <c r="DC69" i="3"/>
  <c r="DE68" i="3"/>
  <c r="DD68" i="3"/>
  <c r="DC68" i="3"/>
  <c r="DE67" i="3"/>
  <c r="DD67" i="3"/>
  <c r="DC67" i="3"/>
  <c r="DE66" i="3"/>
  <c r="DD66" i="3"/>
  <c r="DC66" i="3"/>
  <c r="DE65" i="3"/>
  <c r="DD65" i="3"/>
  <c r="DC65" i="3"/>
  <c r="DE64" i="3"/>
  <c r="DD64" i="3"/>
  <c r="DC64" i="3"/>
  <c r="DE61" i="3"/>
  <c r="DD61" i="3"/>
  <c r="DC61" i="3"/>
  <c r="DE60" i="3"/>
  <c r="DD60" i="3"/>
  <c r="DC60" i="3"/>
  <c r="DE59" i="3"/>
  <c r="DD59" i="3"/>
  <c r="DC59" i="3"/>
  <c r="DE58" i="3"/>
  <c r="DD58" i="3"/>
  <c r="DC58" i="3"/>
  <c r="DE57" i="3"/>
  <c r="DD57" i="3"/>
  <c r="DC57" i="3"/>
  <c r="DE56" i="3"/>
  <c r="DD56" i="3"/>
  <c r="DC56" i="3"/>
  <c r="DE55" i="3"/>
  <c r="DD55" i="3"/>
  <c r="DC55" i="3"/>
  <c r="DE54" i="3"/>
  <c r="DD54" i="3"/>
  <c r="DC54" i="3"/>
  <c r="DE53" i="3"/>
  <c r="DD53" i="3"/>
  <c r="DC53" i="3"/>
  <c r="DE52" i="3"/>
  <c r="DD52" i="3"/>
  <c r="DC52" i="3"/>
  <c r="DE51" i="3"/>
  <c r="DD51" i="3"/>
  <c r="DC51" i="3"/>
  <c r="DE50" i="3"/>
  <c r="DD50" i="3"/>
  <c r="DC50" i="3"/>
  <c r="DE47" i="3"/>
  <c r="DD47" i="3"/>
  <c r="DC47" i="3"/>
  <c r="DE46" i="3"/>
  <c r="DD46" i="3"/>
  <c r="DC46" i="3"/>
  <c r="DE45" i="3"/>
  <c r="DD45" i="3"/>
  <c r="DC45" i="3"/>
  <c r="DE44" i="3"/>
  <c r="DD44" i="3"/>
  <c r="DC44" i="3"/>
  <c r="DE43" i="3"/>
  <c r="DD43" i="3"/>
  <c r="DC43" i="3"/>
  <c r="DE42" i="3"/>
  <c r="DD42" i="3"/>
  <c r="DC42" i="3"/>
  <c r="DE41" i="3"/>
  <c r="DD41" i="3"/>
  <c r="DC41" i="3"/>
  <c r="DE40" i="3"/>
  <c r="DD40" i="3"/>
  <c r="DC40" i="3"/>
  <c r="DE39" i="3"/>
  <c r="DD39" i="3"/>
  <c r="DC39" i="3"/>
  <c r="DE38" i="3"/>
  <c r="DD38" i="3"/>
  <c r="DC38" i="3"/>
  <c r="DE37" i="3"/>
  <c r="DD37" i="3"/>
  <c r="DC37" i="3"/>
  <c r="DE36" i="3"/>
  <c r="DD36" i="3"/>
  <c r="DC36" i="3"/>
  <c r="DE35" i="3"/>
  <c r="DD35" i="3"/>
  <c r="DC35" i="3"/>
  <c r="DE32" i="3"/>
  <c r="DD32" i="3"/>
  <c r="DC32" i="3"/>
  <c r="DE31" i="3"/>
  <c r="DD31" i="3"/>
  <c r="DC31" i="3"/>
  <c r="DE30" i="3"/>
  <c r="DD30" i="3"/>
  <c r="DC30" i="3"/>
  <c r="DE29" i="3"/>
  <c r="DD29" i="3"/>
  <c r="DC29" i="3"/>
  <c r="DE28" i="3"/>
  <c r="DD28" i="3"/>
  <c r="DC28" i="3"/>
  <c r="DE27" i="3"/>
  <c r="DD27" i="3"/>
  <c r="DC27" i="3"/>
  <c r="DE26" i="3"/>
  <c r="DD26" i="3"/>
  <c r="DC26" i="3"/>
  <c r="DE25" i="3"/>
  <c r="DD25" i="3"/>
  <c r="DC25" i="3"/>
  <c r="DE24" i="3"/>
  <c r="DD24" i="3"/>
  <c r="DC24" i="3"/>
  <c r="DE23" i="3"/>
  <c r="DD23" i="3"/>
  <c r="DC23" i="3"/>
  <c r="DE22" i="3"/>
  <c r="DD22" i="3"/>
  <c r="DC22" i="3"/>
  <c r="DE21" i="3"/>
  <c r="DD21" i="3"/>
  <c r="DC21" i="3"/>
  <c r="DE13" i="3"/>
  <c r="DD13" i="3"/>
  <c r="DC13" i="3"/>
  <c r="DE12" i="3"/>
  <c r="DD12" i="3"/>
  <c r="DC12" i="3"/>
  <c r="BY2" i="2" s="1"/>
  <c r="DE11" i="3"/>
  <c r="DD11" i="3"/>
  <c r="DC11" i="3"/>
  <c r="DE10" i="3"/>
  <c r="DD10" i="3"/>
  <c r="DC10" i="3"/>
  <c r="DE9" i="3"/>
  <c r="DD9" i="3"/>
  <c r="DC9" i="3"/>
  <c r="DE8" i="3"/>
  <c r="DD8" i="3"/>
  <c r="DC8" i="3"/>
  <c r="DE7" i="3"/>
  <c r="DD7" i="3"/>
  <c r="DC7" i="3"/>
  <c r="BZ2" i="2" s="1"/>
  <c r="DE6" i="3"/>
  <c r="BY4" i="2" s="1"/>
  <c r="DD6" i="3"/>
  <c r="DC6" i="3"/>
  <c r="DE5" i="3"/>
  <c r="DD5" i="3"/>
  <c r="DC5" i="3"/>
  <c r="DE4" i="3"/>
  <c r="DD4" i="3"/>
  <c r="DC4" i="3"/>
  <c r="DE3" i="3"/>
  <c r="DD3" i="3"/>
  <c r="DC3" i="3"/>
  <c r="DE2" i="3"/>
  <c r="DD2" i="3"/>
  <c r="BZ3" i="2" s="1"/>
  <c r="DC2" i="3"/>
  <c r="AZ11" i="2"/>
  <c r="BF11" i="2"/>
  <c r="BD75" i="3"/>
  <c r="AY75" i="3"/>
  <c r="BD74" i="3"/>
  <c r="AY74" i="3"/>
  <c r="BD73" i="3"/>
  <c r="AY73" i="3"/>
  <c r="BD72" i="3"/>
  <c r="AY72" i="3"/>
  <c r="BD71" i="3"/>
  <c r="AY71" i="3"/>
  <c r="BD70" i="3"/>
  <c r="AY70" i="3"/>
  <c r="BD69" i="3"/>
  <c r="AY69" i="3"/>
  <c r="BD68" i="3"/>
  <c r="AY68" i="3"/>
  <c r="BD67" i="3"/>
  <c r="AY67" i="3"/>
  <c r="BD66" i="3"/>
  <c r="AY66" i="3"/>
  <c r="BD65" i="3"/>
  <c r="AY65" i="3"/>
  <c r="BD64" i="3"/>
  <c r="AY64" i="3"/>
  <c r="BD60" i="3"/>
  <c r="AY60" i="3"/>
  <c r="BD59" i="3"/>
  <c r="AY59" i="3"/>
  <c r="BD58" i="3"/>
  <c r="AY58" i="3"/>
  <c r="BD57" i="3"/>
  <c r="AY57" i="3"/>
  <c r="BD56" i="3"/>
  <c r="AY56" i="3"/>
  <c r="BD55" i="3"/>
  <c r="AY55" i="3"/>
  <c r="BD54" i="3"/>
  <c r="AY54" i="3"/>
  <c r="BD53" i="3"/>
  <c r="AY53" i="3"/>
  <c r="BD52" i="3"/>
  <c r="AY52" i="3"/>
  <c r="BD51" i="3"/>
  <c r="AY51" i="3"/>
  <c r="BD50" i="3"/>
  <c r="AY50" i="3"/>
  <c r="BD45" i="3"/>
  <c r="AY45" i="3"/>
  <c r="BD44" i="3"/>
  <c r="AY44" i="3"/>
  <c r="BD43" i="3"/>
  <c r="AY43" i="3"/>
  <c r="BD42" i="3"/>
  <c r="AY42" i="3"/>
  <c r="BD41" i="3"/>
  <c r="AY41" i="3"/>
  <c r="BD40" i="3"/>
  <c r="AY40" i="3"/>
  <c r="BD39" i="3"/>
  <c r="AY39" i="3"/>
  <c r="BD38" i="3"/>
  <c r="AY38" i="3"/>
  <c r="BD37" i="3"/>
  <c r="AY37" i="3"/>
  <c r="BD36" i="3"/>
  <c r="AY36" i="3"/>
  <c r="BD35" i="3"/>
  <c r="AY35" i="3"/>
  <c r="BD31" i="3"/>
  <c r="AY31" i="3"/>
  <c r="BD30" i="3"/>
  <c r="AY30" i="3"/>
  <c r="BD29" i="3"/>
  <c r="AY29" i="3"/>
  <c r="BD28" i="3"/>
  <c r="AY28" i="3"/>
  <c r="BD27" i="3"/>
  <c r="AY27" i="3"/>
  <c r="BD26" i="3"/>
  <c r="AY26" i="3"/>
  <c r="BD25" i="3"/>
  <c r="AY25" i="3"/>
  <c r="BD24" i="3"/>
  <c r="AY24" i="3"/>
  <c r="BD23" i="3"/>
  <c r="AY23" i="3"/>
  <c r="BD22" i="3"/>
  <c r="AY22" i="3"/>
  <c r="BD21" i="3"/>
  <c r="AY21" i="3"/>
  <c r="BD18" i="3"/>
  <c r="AY18" i="3"/>
  <c r="BD17" i="3"/>
  <c r="AY17" i="3"/>
  <c r="BD16" i="3"/>
  <c r="AY16" i="3"/>
  <c r="BD15" i="3"/>
  <c r="AY15" i="3"/>
  <c r="BD14" i="3"/>
  <c r="AY14" i="3"/>
  <c r="BD13" i="3"/>
  <c r="AY13" i="3"/>
  <c r="BD12" i="3"/>
  <c r="AY12" i="3"/>
  <c r="BD11" i="3"/>
  <c r="AY11" i="3"/>
  <c r="BD10" i="3"/>
  <c r="AY10" i="3"/>
  <c r="BD9" i="3"/>
  <c r="AY9" i="3"/>
  <c r="BD8" i="3"/>
  <c r="AY8" i="3"/>
  <c r="BD7" i="3"/>
  <c r="AY7" i="3"/>
  <c r="BD6" i="3"/>
  <c r="AY6" i="3"/>
  <c r="BD5" i="3"/>
  <c r="AY5" i="3"/>
  <c r="BH10" i="2" s="1"/>
  <c r="BD4" i="3"/>
  <c r="BH11" i="2" s="1"/>
  <c r="AY4" i="3"/>
  <c r="BD3" i="3"/>
  <c r="BI11" i="2" s="1"/>
  <c r="AY3" i="3"/>
  <c r="BD2" i="3"/>
  <c r="AY2" i="3"/>
  <c r="BC75" i="3"/>
  <c r="AX75" i="3"/>
  <c r="BC74" i="3"/>
  <c r="AX74" i="3"/>
  <c r="BC73" i="3"/>
  <c r="AX73" i="3"/>
  <c r="BC72" i="3"/>
  <c r="AX72" i="3"/>
  <c r="BC71" i="3"/>
  <c r="AX71" i="3"/>
  <c r="BC70" i="3"/>
  <c r="AX70" i="3"/>
  <c r="BC69" i="3"/>
  <c r="AX69" i="3"/>
  <c r="BC68" i="3"/>
  <c r="AX68" i="3"/>
  <c r="BC67" i="3"/>
  <c r="AX67" i="3"/>
  <c r="BC66" i="3"/>
  <c r="AX66" i="3"/>
  <c r="BC65" i="3"/>
  <c r="AX65" i="3"/>
  <c r="BC64" i="3"/>
  <c r="AX64" i="3"/>
  <c r="BC60" i="3"/>
  <c r="AX60" i="3"/>
  <c r="BC59" i="3"/>
  <c r="AX59" i="3"/>
  <c r="BC58" i="3"/>
  <c r="AX58" i="3"/>
  <c r="BC57" i="3"/>
  <c r="AX57" i="3"/>
  <c r="BC56" i="3"/>
  <c r="AX56" i="3"/>
  <c r="BC55" i="3"/>
  <c r="AX55" i="3"/>
  <c r="BC54" i="3"/>
  <c r="AX54" i="3"/>
  <c r="BC53" i="3"/>
  <c r="AX53" i="3"/>
  <c r="BC52" i="3"/>
  <c r="AX52" i="3"/>
  <c r="BC51" i="3"/>
  <c r="AX51" i="3"/>
  <c r="BC50" i="3"/>
  <c r="AX50" i="3"/>
  <c r="BC45" i="3"/>
  <c r="AX45" i="3"/>
  <c r="BC44" i="3"/>
  <c r="AX44" i="3"/>
  <c r="BC43" i="3"/>
  <c r="AX43" i="3"/>
  <c r="BC42" i="3"/>
  <c r="AX42" i="3"/>
  <c r="BC41" i="3"/>
  <c r="AX41" i="3"/>
  <c r="BC40" i="3"/>
  <c r="AX40" i="3"/>
  <c r="BC39" i="3"/>
  <c r="AX39" i="3"/>
  <c r="BC38" i="3"/>
  <c r="AX38" i="3"/>
  <c r="BC37" i="3"/>
  <c r="AX37" i="3"/>
  <c r="BC36" i="3"/>
  <c r="AX36" i="3"/>
  <c r="BC35" i="3"/>
  <c r="AX35" i="3"/>
  <c r="BC31" i="3"/>
  <c r="AX31" i="3"/>
  <c r="BC30" i="3"/>
  <c r="AX30" i="3"/>
  <c r="BC29" i="3"/>
  <c r="AX29" i="3"/>
  <c r="BC28" i="3"/>
  <c r="AX28" i="3"/>
  <c r="BC27" i="3"/>
  <c r="AX27" i="3"/>
  <c r="BC26" i="3"/>
  <c r="AX26" i="3"/>
  <c r="BC25" i="3"/>
  <c r="AX25" i="3"/>
  <c r="BC24" i="3"/>
  <c r="AX24" i="3"/>
  <c r="BC23" i="3"/>
  <c r="AX23" i="3"/>
  <c r="BC22" i="3"/>
  <c r="AX22" i="3"/>
  <c r="BC21" i="3"/>
  <c r="AX21" i="3"/>
  <c r="BC12" i="3"/>
  <c r="AX12" i="3"/>
  <c r="BC11" i="3"/>
  <c r="AX11" i="3"/>
  <c r="BC10" i="3"/>
  <c r="AX10" i="3"/>
  <c r="BC9" i="3"/>
  <c r="AX9" i="3"/>
  <c r="BC8" i="3"/>
  <c r="AX8" i="3"/>
  <c r="BC7" i="3"/>
  <c r="AX7" i="3"/>
  <c r="BC6" i="3"/>
  <c r="AX6" i="3"/>
  <c r="BC5" i="3"/>
  <c r="BE11" i="2" s="1"/>
  <c r="AX5" i="3"/>
  <c r="BE10" i="2" s="1"/>
  <c r="BC4" i="3"/>
  <c r="AX4" i="3"/>
  <c r="BC3" i="3"/>
  <c r="AX3" i="3"/>
  <c r="BC2" i="3"/>
  <c r="AX2" i="3"/>
  <c r="BB75" i="3"/>
  <c r="AW75" i="3"/>
  <c r="BB74" i="3"/>
  <c r="AW74" i="3"/>
  <c r="BB73" i="3"/>
  <c r="AW73" i="3"/>
  <c r="BB72" i="3"/>
  <c r="AW72" i="3"/>
  <c r="BB71" i="3"/>
  <c r="AW71" i="3"/>
  <c r="BB70" i="3"/>
  <c r="AW70" i="3"/>
  <c r="BB69" i="3"/>
  <c r="AW69" i="3"/>
  <c r="BB68" i="3"/>
  <c r="AW68" i="3"/>
  <c r="BB67" i="3"/>
  <c r="AW67" i="3"/>
  <c r="BB66" i="3"/>
  <c r="AW66" i="3"/>
  <c r="BB65" i="3"/>
  <c r="AW65" i="3"/>
  <c r="BB64" i="3"/>
  <c r="AW64" i="3"/>
  <c r="BB61" i="3"/>
  <c r="AW61" i="3"/>
  <c r="BB60" i="3"/>
  <c r="AW60" i="3"/>
  <c r="BB59" i="3"/>
  <c r="AW59" i="3"/>
  <c r="BB58" i="3"/>
  <c r="AW58" i="3"/>
  <c r="BB57" i="3"/>
  <c r="AW57" i="3"/>
  <c r="BB56" i="3"/>
  <c r="AW56" i="3"/>
  <c r="BB55" i="3"/>
  <c r="AW55" i="3"/>
  <c r="BB54" i="3"/>
  <c r="AW54" i="3"/>
  <c r="BB53" i="3"/>
  <c r="AW53" i="3"/>
  <c r="BB52" i="3"/>
  <c r="AW52" i="3"/>
  <c r="BB51" i="3"/>
  <c r="AW51" i="3"/>
  <c r="BB50" i="3"/>
  <c r="AW50" i="3"/>
  <c r="BB46" i="3"/>
  <c r="AW46" i="3"/>
  <c r="BB45" i="3"/>
  <c r="AW45" i="3"/>
  <c r="BB44" i="3"/>
  <c r="AW44" i="3"/>
  <c r="BB43" i="3"/>
  <c r="AW43" i="3"/>
  <c r="BB42" i="3"/>
  <c r="AW42" i="3"/>
  <c r="BB41" i="3"/>
  <c r="AW41" i="3"/>
  <c r="BB40" i="3"/>
  <c r="AW40" i="3"/>
  <c r="BB39" i="3"/>
  <c r="AW39" i="3"/>
  <c r="BB38" i="3"/>
  <c r="AW38" i="3"/>
  <c r="BB37" i="3"/>
  <c r="AW37" i="3"/>
  <c r="BB36" i="3"/>
  <c r="AW36" i="3"/>
  <c r="BB35" i="3"/>
  <c r="AW35" i="3"/>
  <c r="BB31" i="3"/>
  <c r="AW31" i="3"/>
  <c r="BB30" i="3"/>
  <c r="AW30" i="3"/>
  <c r="BB29" i="3"/>
  <c r="AW29" i="3"/>
  <c r="BB28" i="3"/>
  <c r="AW28" i="3"/>
  <c r="BB27" i="3"/>
  <c r="AW27" i="3"/>
  <c r="BB26" i="3"/>
  <c r="AW26" i="3"/>
  <c r="BB25" i="3"/>
  <c r="AW25" i="3"/>
  <c r="BB24" i="3"/>
  <c r="AW24" i="3"/>
  <c r="BB23" i="3"/>
  <c r="AW23" i="3"/>
  <c r="BB22" i="3"/>
  <c r="AW22" i="3"/>
  <c r="BB21" i="3"/>
  <c r="AW21" i="3"/>
  <c r="BB14" i="3"/>
  <c r="AW14" i="3"/>
  <c r="BB13" i="3"/>
  <c r="AW13" i="3"/>
  <c r="BB12" i="3"/>
  <c r="AW12" i="3"/>
  <c r="BB11" i="3"/>
  <c r="AW11" i="3"/>
  <c r="BB10" i="3"/>
  <c r="AW10" i="3"/>
  <c r="BB9" i="3"/>
  <c r="AW9" i="3"/>
  <c r="BB8" i="3"/>
  <c r="AW8" i="3"/>
  <c r="BB7" i="3"/>
  <c r="AW7" i="3"/>
  <c r="BB6" i="3"/>
  <c r="AW6" i="3"/>
  <c r="BB5" i="3"/>
  <c r="AW5" i="3"/>
  <c r="BB4" i="3"/>
  <c r="AW4" i="3"/>
  <c r="BB3" i="3"/>
  <c r="AW3" i="3"/>
  <c r="BB2" i="3"/>
  <c r="BB11" i="2" s="1"/>
  <c r="AW2" i="3"/>
  <c r="BB10" i="2" s="1"/>
  <c r="BA76" i="3"/>
  <c r="AV76" i="3"/>
  <c r="BA75" i="3"/>
  <c r="AV75" i="3"/>
  <c r="BA74" i="3"/>
  <c r="AV74" i="3"/>
  <c r="BA73" i="3"/>
  <c r="AV73" i="3"/>
  <c r="BA72" i="3"/>
  <c r="AV72" i="3"/>
  <c r="BA71" i="3"/>
  <c r="AV71" i="3"/>
  <c r="BA70" i="3"/>
  <c r="AV70" i="3"/>
  <c r="BA69" i="3"/>
  <c r="AV69" i="3"/>
  <c r="BA68" i="3"/>
  <c r="AV68" i="3"/>
  <c r="BA67" i="3"/>
  <c r="AV67" i="3"/>
  <c r="BA66" i="3"/>
  <c r="AV66" i="3"/>
  <c r="BA65" i="3"/>
  <c r="AV65" i="3"/>
  <c r="BA64" i="3"/>
  <c r="AV64" i="3"/>
  <c r="BA61" i="3"/>
  <c r="AV61" i="3"/>
  <c r="BA60" i="3"/>
  <c r="AV60" i="3"/>
  <c r="BA59" i="3"/>
  <c r="AV59" i="3"/>
  <c r="BA58" i="3"/>
  <c r="AV58" i="3"/>
  <c r="BA57" i="3"/>
  <c r="AV57" i="3"/>
  <c r="BA56" i="3"/>
  <c r="AV56" i="3"/>
  <c r="BA55" i="3"/>
  <c r="AV55" i="3"/>
  <c r="BA54" i="3"/>
  <c r="AV54" i="3"/>
  <c r="BA53" i="3"/>
  <c r="AV53" i="3"/>
  <c r="BA52" i="3"/>
  <c r="AV52" i="3"/>
  <c r="BA51" i="3"/>
  <c r="AV51" i="3"/>
  <c r="BA50" i="3"/>
  <c r="AV50" i="3"/>
  <c r="BA47" i="3"/>
  <c r="AV47" i="3"/>
  <c r="BA46" i="3"/>
  <c r="AV46" i="3"/>
  <c r="BA45" i="3"/>
  <c r="AV45" i="3"/>
  <c r="BA44" i="3"/>
  <c r="AV44" i="3"/>
  <c r="BA43" i="3"/>
  <c r="AV43" i="3"/>
  <c r="BA42" i="3"/>
  <c r="AV42" i="3"/>
  <c r="BA41" i="3"/>
  <c r="AV41" i="3"/>
  <c r="BA40" i="3"/>
  <c r="AV40" i="3"/>
  <c r="BA39" i="3"/>
  <c r="AV39" i="3"/>
  <c r="BA38" i="3"/>
  <c r="AV38" i="3"/>
  <c r="BA37" i="3"/>
  <c r="AV37" i="3"/>
  <c r="BA36" i="3"/>
  <c r="AV36" i="3"/>
  <c r="BA35" i="3"/>
  <c r="AV35" i="3"/>
  <c r="BA32" i="3"/>
  <c r="AV32" i="3"/>
  <c r="BA31" i="3"/>
  <c r="AV31" i="3"/>
  <c r="BA30" i="3"/>
  <c r="AV30" i="3"/>
  <c r="BA29" i="3"/>
  <c r="AV29" i="3"/>
  <c r="BA28" i="3"/>
  <c r="AV28" i="3"/>
  <c r="BA27" i="3"/>
  <c r="AV27" i="3"/>
  <c r="BA26" i="3"/>
  <c r="AV26" i="3"/>
  <c r="BA25" i="3"/>
  <c r="AV25" i="3"/>
  <c r="BA24" i="3"/>
  <c r="AV24" i="3"/>
  <c r="BA23" i="3"/>
  <c r="AV23" i="3"/>
  <c r="BA22" i="3"/>
  <c r="AV22" i="3"/>
  <c r="BA21" i="3"/>
  <c r="AV21" i="3"/>
  <c r="BA13" i="3"/>
  <c r="AV13" i="3"/>
  <c r="BA12" i="3"/>
  <c r="AV12" i="3"/>
  <c r="BA11" i="3"/>
  <c r="AV11" i="3"/>
  <c r="BA10" i="3"/>
  <c r="AV10" i="3"/>
  <c r="BA9" i="3"/>
  <c r="AY11" i="2" s="1"/>
  <c r="AV9" i="3"/>
  <c r="BA8" i="3"/>
  <c r="AV8" i="3"/>
  <c r="BA7" i="3"/>
  <c r="AV7" i="3"/>
  <c r="BA6" i="3"/>
  <c r="AV6" i="3"/>
  <c r="BA5" i="3"/>
  <c r="AV5" i="3"/>
  <c r="BA4" i="3"/>
  <c r="AV4" i="3"/>
  <c r="BA3" i="3"/>
  <c r="AV3" i="3"/>
  <c r="BA2" i="3"/>
  <c r="AV2" i="3"/>
  <c r="AY10" i="2" s="1"/>
  <c r="BF8" i="2"/>
  <c r="AM75" i="3"/>
  <c r="AM74" i="3"/>
  <c r="AM73" i="3"/>
  <c r="AM72" i="3"/>
  <c r="AM71" i="3"/>
  <c r="AM70" i="3"/>
  <c r="AM69" i="3"/>
  <c r="AM68" i="3"/>
  <c r="AM67" i="3"/>
  <c r="AM66" i="3"/>
  <c r="AM65" i="3"/>
  <c r="AM64" i="3"/>
  <c r="AM60" i="3"/>
  <c r="AM59" i="3"/>
  <c r="AM58" i="3"/>
  <c r="AM57" i="3"/>
  <c r="AM56" i="3"/>
  <c r="AM55" i="3"/>
  <c r="AM54" i="3"/>
  <c r="AM53" i="3"/>
  <c r="AM52" i="3"/>
  <c r="AM51" i="3"/>
  <c r="AM50" i="3"/>
  <c r="AM45" i="3"/>
  <c r="AM44" i="3"/>
  <c r="AM43" i="3"/>
  <c r="AM42" i="3"/>
  <c r="AM41" i="3"/>
  <c r="AM40" i="3"/>
  <c r="AM39" i="3"/>
  <c r="AM38" i="3"/>
  <c r="AM37" i="3"/>
  <c r="AM36" i="3"/>
  <c r="AM35" i="3"/>
  <c r="AM31" i="3"/>
  <c r="AM30" i="3"/>
  <c r="AM29" i="3"/>
  <c r="AM28" i="3"/>
  <c r="AM27" i="3"/>
  <c r="AM26" i="3"/>
  <c r="AM25" i="3"/>
  <c r="AM24" i="3"/>
  <c r="AM23" i="3"/>
  <c r="AM22" i="3"/>
  <c r="AM21" i="3"/>
  <c r="AM18" i="3"/>
  <c r="AM17" i="3"/>
  <c r="AM16" i="3"/>
  <c r="AM15" i="3"/>
  <c r="AM14" i="3"/>
  <c r="AM13" i="3"/>
  <c r="AM12" i="3"/>
  <c r="AM11" i="3"/>
  <c r="AM10" i="3"/>
  <c r="AM9" i="3"/>
  <c r="AM8" i="3"/>
  <c r="AM7" i="3"/>
  <c r="AM6" i="3"/>
  <c r="AM5" i="3"/>
  <c r="AM4" i="3"/>
  <c r="AM3" i="3"/>
  <c r="AM2" i="3"/>
  <c r="BH8" i="2" s="1"/>
  <c r="AL75" i="3"/>
  <c r="AL74" i="3"/>
  <c r="AL73" i="3"/>
  <c r="AL72" i="3"/>
  <c r="AL71" i="3"/>
  <c r="AL70" i="3"/>
  <c r="AL69" i="3"/>
  <c r="AL68" i="3"/>
  <c r="AL67" i="3"/>
  <c r="AL66" i="3"/>
  <c r="AL65" i="3"/>
  <c r="AL64" i="3"/>
  <c r="AL60" i="3"/>
  <c r="AL59" i="3"/>
  <c r="AL58" i="3"/>
  <c r="AL57" i="3"/>
  <c r="AL56" i="3"/>
  <c r="AL55" i="3"/>
  <c r="AL54" i="3"/>
  <c r="AL53" i="3"/>
  <c r="AL52" i="3"/>
  <c r="AL51" i="3"/>
  <c r="AL50" i="3"/>
  <c r="AL45" i="3"/>
  <c r="AL44" i="3"/>
  <c r="AL43" i="3"/>
  <c r="AL42" i="3"/>
  <c r="AL41" i="3"/>
  <c r="AL40" i="3"/>
  <c r="AL39" i="3"/>
  <c r="AL38" i="3"/>
  <c r="AL37" i="3"/>
  <c r="AL36" i="3"/>
  <c r="AL35" i="3"/>
  <c r="AL31" i="3"/>
  <c r="AL30" i="3"/>
  <c r="AL29" i="3"/>
  <c r="AL28" i="3"/>
  <c r="AL27" i="3"/>
  <c r="AL26" i="3"/>
  <c r="AL25" i="3"/>
  <c r="AL24" i="3"/>
  <c r="AL23" i="3"/>
  <c r="AL22" i="3"/>
  <c r="AL21" i="3"/>
  <c r="AL12" i="3"/>
  <c r="AL11" i="3"/>
  <c r="AL10" i="3"/>
  <c r="AL9" i="3"/>
  <c r="AL8" i="3"/>
  <c r="AL7" i="3"/>
  <c r="AL6" i="3"/>
  <c r="AL5" i="3"/>
  <c r="AL4" i="3"/>
  <c r="AL3" i="3"/>
  <c r="AL2" i="3"/>
  <c r="BE8" i="2" s="1"/>
  <c r="AK75" i="3"/>
  <c r="AK74" i="3"/>
  <c r="AK73" i="3"/>
  <c r="AK72" i="3"/>
  <c r="AK71" i="3"/>
  <c r="AK70" i="3"/>
  <c r="AK69" i="3"/>
  <c r="AK68" i="3"/>
  <c r="AK67" i="3"/>
  <c r="AK66" i="3"/>
  <c r="AK65" i="3"/>
  <c r="AK64" i="3"/>
  <c r="AK61" i="3"/>
  <c r="AK60" i="3"/>
  <c r="AK59" i="3"/>
  <c r="AK58" i="3"/>
  <c r="AK57" i="3"/>
  <c r="AK56" i="3"/>
  <c r="AK55" i="3"/>
  <c r="AK54" i="3"/>
  <c r="AK53" i="3"/>
  <c r="AK52" i="3"/>
  <c r="AK51" i="3"/>
  <c r="AK50" i="3"/>
  <c r="AK46" i="3"/>
  <c r="AK45" i="3"/>
  <c r="AK44" i="3"/>
  <c r="AK43" i="3"/>
  <c r="AK42" i="3"/>
  <c r="AK41" i="3"/>
  <c r="AK40" i="3"/>
  <c r="AK39" i="3"/>
  <c r="AK38" i="3"/>
  <c r="AK37" i="3"/>
  <c r="AK36" i="3"/>
  <c r="AK35" i="3"/>
  <c r="AK31" i="3"/>
  <c r="AK30" i="3"/>
  <c r="AK29" i="3"/>
  <c r="AK28" i="3"/>
  <c r="AK27" i="3"/>
  <c r="AK26" i="3"/>
  <c r="AK25" i="3"/>
  <c r="AK24" i="3"/>
  <c r="AK23" i="3"/>
  <c r="AK22" i="3"/>
  <c r="AK21" i="3"/>
  <c r="AK14" i="3"/>
  <c r="AK13" i="3"/>
  <c r="AK12" i="3"/>
  <c r="AK11" i="3"/>
  <c r="AK10" i="3"/>
  <c r="AK9" i="3"/>
  <c r="AK8" i="3"/>
  <c r="AK7" i="3"/>
  <c r="AK6" i="3"/>
  <c r="BB8" i="2" s="1"/>
  <c r="AK5" i="3"/>
  <c r="AK4" i="3"/>
  <c r="AK3" i="3"/>
  <c r="AK2" i="3"/>
  <c r="AJ76" i="3"/>
  <c r="AJ75" i="3"/>
  <c r="AJ74" i="3"/>
  <c r="AJ73" i="3"/>
  <c r="AJ72" i="3"/>
  <c r="AJ71" i="3"/>
  <c r="AJ70" i="3"/>
  <c r="AJ69" i="3"/>
  <c r="AJ68" i="3"/>
  <c r="AJ67" i="3"/>
  <c r="AJ66" i="3"/>
  <c r="AJ65" i="3"/>
  <c r="AJ64" i="3"/>
  <c r="AJ61" i="3"/>
  <c r="AJ60" i="3"/>
  <c r="AJ59" i="3"/>
  <c r="AJ58" i="3"/>
  <c r="AJ57" i="3"/>
  <c r="AJ56" i="3"/>
  <c r="AJ55" i="3"/>
  <c r="AJ54" i="3"/>
  <c r="AJ53" i="3"/>
  <c r="AJ52" i="3"/>
  <c r="AJ51" i="3"/>
  <c r="AJ50" i="3"/>
  <c r="AJ47" i="3"/>
  <c r="AJ46" i="3"/>
  <c r="AJ45" i="3"/>
  <c r="AJ44" i="3"/>
  <c r="AJ43" i="3"/>
  <c r="AJ42" i="3"/>
  <c r="AJ41" i="3"/>
  <c r="AJ40" i="3"/>
  <c r="AJ39" i="3"/>
  <c r="AJ38" i="3"/>
  <c r="AJ37" i="3"/>
  <c r="AJ36" i="3"/>
  <c r="AJ35" i="3"/>
  <c r="AJ32" i="3"/>
  <c r="AJ31" i="3"/>
  <c r="AJ30" i="3"/>
  <c r="AJ29" i="3"/>
  <c r="AJ28" i="3"/>
  <c r="AJ27" i="3"/>
  <c r="AJ26" i="3"/>
  <c r="AJ25" i="3"/>
  <c r="AJ24" i="3"/>
  <c r="AJ23" i="3"/>
  <c r="AJ22" i="3"/>
  <c r="AJ21" i="3"/>
  <c r="AJ13" i="3"/>
  <c r="AJ12" i="3"/>
  <c r="AJ11" i="3"/>
  <c r="AJ10" i="3"/>
  <c r="AJ9" i="3"/>
  <c r="AJ8" i="3"/>
  <c r="AJ7" i="3"/>
  <c r="AJ6" i="3"/>
  <c r="AJ5" i="3"/>
  <c r="AJ4" i="3"/>
  <c r="AY8" i="2" s="1"/>
  <c r="AJ3" i="3"/>
  <c r="AJ2" i="3"/>
  <c r="X75" i="3"/>
  <c r="X74" i="3"/>
  <c r="X73" i="3"/>
  <c r="X72" i="3"/>
  <c r="X71" i="3"/>
  <c r="X70" i="3"/>
  <c r="X69" i="3"/>
  <c r="X68" i="3"/>
  <c r="X67" i="3"/>
  <c r="X66" i="3"/>
  <c r="X65" i="3"/>
  <c r="X64" i="3"/>
  <c r="X60" i="3"/>
  <c r="X59" i="3"/>
  <c r="X58" i="3"/>
  <c r="X57" i="3"/>
  <c r="X56" i="3"/>
  <c r="X55" i="3"/>
  <c r="X54" i="3"/>
  <c r="X53" i="3"/>
  <c r="X52" i="3"/>
  <c r="X51" i="3"/>
  <c r="X50" i="3"/>
  <c r="X45" i="3"/>
  <c r="X44" i="3"/>
  <c r="X43" i="3"/>
  <c r="X42" i="3"/>
  <c r="X41" i="3"/>
  <c r="X40" i="3"/>
  <c r="X39" i="3"/>
  <c r="X38" i="3"/>
  <c r="X37" i="3"/>
  <c r="X36" i="3"/>
  <c r="X35" i="3"/>
  <c r="X31" i="3"/>
  <c r="X30" i="3"/>
  <c r="X29" i="3"/>
  <c r="X28" i="3"/>
  <c r="X27" i="3"/>
  <c r="X26" i="3"/>
  <c r="X25" i="3"/>
  <c r="X24" i="3"/>
  <c r="X23" i="3"/>
  <c r="X22" i="3"/>
  <c r="X21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X2" i="3"/>
  <c r="BH6" i="2" s="1"/>
  <c r="W75" i="3"/>
  <c r="W74" i="3"/>
  <c r="W73" i="3"/>
  <c r="W72" i="3"/>
  <c r="W71" i="3"/>
  <c r="W70" i="3"/>
  <c r="W69" i="3"/>
  <c r="W68" i="3"/>
  <c r="W67" i="3"/>
  <c r="W66" i="3"/>
  <c r="W65" i="3"/>
  <c r="W64" i="3"/>
  <c r="W60" i="3"/>
  <c r="W59" i="3"/>
  <c r="W58" i="3"/>
  <c r="W57" i="3"/>
  <c r="W56" i="3"/>
  <c r="W55" i="3"/>
  <c r="W54" i="3"/>
  <c r="W53" i="3"/>
  <c r="W52" i="3"/>
  <c r="W51" i="3"/>
  <c r="W50" i="3"/>
  <c r="W45" i="3"/>
  <c r="W44" i="3"/>
  <c r="W43" i="3"/>
  <c r="W42" i="3"/>
  <c r="W41" i="3"/>
  <c r="W40" i="3"/>
  <c r="W39" i="3"/>
  <c r="W38" i="3"/>
  <c r="W37" i="3"/>
  <c r="W36" i="3"/>
  <c r="W35" i="3"/>
  <c r="W31" i="3"/>
  <c r="W30" i="3"/>
  <c r="W29" i="3"/>
  <c r="W28" i="3"/>
  <c r="W27" i="3"/>
  <c r="W26" i="3"/>
  <c r="W25" i="3"/>
  <c r="W24" i="3"/>
  <c r="W23" i="3"/>
  <c r="W22" i="3"/>
  <c r="W21" i="3"/>
  <c r="W12" i="3"/>
  <c r="W11" i="3"/>
  <c r="W10" i="3"/>
  <c r="W9" i="3"/>
  <c r="W8" i="3"/>
  <c r="W7" i="3"/>
  <c r="W6" i="3"/>
  <c r="BE6" i="2" s="1"/>
  <c r="W5" i="3"/>
  <c r="W4" i="3"/>
  <c r="W3" i="3"/>
  <c r="W2" i="3"/>
  <c r="AG2" i="3" s="1"/>
  <c r="V75" i="3"/>
  <c r="V74" i="3"/>
  <c r="V73" i="3"/>
  <c r="V72" i="3"/>
  <c r="V71" i="3"/>
  <c r="V70" i="3"/>
  <c r="V69" i="3"/>
  <c r="V68" i="3"/>
  <c r="V67" i="3"/>
  <c r="V66" i="3"/>
  <c r="V65" i="3"/>
  <c r="V64" i="3"/>
  <c r="V61" i="3"/>
  <c r="V60" i="3"/>
  <c r="V59" i="3"/>
  <c r="V58" i="3"/>
  <c r="V57" i="3"/>
  <c r="V56" i="3"/>
  <c r="V55" i="3"/>
  <c r="V54" i="3"/>
  <c r="V53" i="3"/>
  <c r="V52" i="3"/>
  <c r="V51" i="3"/>
  <c r="V50" i="3"/>
  <c r="V46" i="3"/>
  <c r="V45" i="3"/>
  <c r="V44" i="3"/>
  <c r="V43" i="3"/>
  <c r="V42" i="3"/>
  <c r="V41" i="3"/>
  <c r="V40" i="3"/>
  <c r="V39" i="3"/>
  <c r="V38" i="3"/>
  <c r="V37" i="3"/>
  <c r="V36" i="3"/>
  <c r="V35" i="3"/>
  <c r="V31" i="3"/>
  <c r="V30" i="3"/>
  <c r="V29" i="3"/>
  <c r="V28" i="3"/>
  <c r="V27" i="3"/>
  <c r="V26" i="3"/>
  <c r="V25" i="3"/>
  <c r="V24" i="3"/>
  <c r="V23" i="3"/>
  <c r="V22" i="3"/>
  <c r="V21" i="3"/>
  <c r="V14" i="3"/>
  <c r="V13" i="3"/>
  <c r="V12" i="3"/>
  <c r="V11" i="3"/>
  <c r="V10" i="3"/>
  <c r="V9" i="3"/>
  <c r="V8" i="3"/>
  <c r="V7" i="3"/>
  <c r="V6" i="3"/>
  <c r="V5" i="3"/>
  <c r="V4" i="3"/>
  <c r="V3" i="3"/>
  <c r="V2" i="3"/>
  <c r="AF2" i="3" s="1"/>
  <c r="U76" i="3"/>
  <c r="U75" i="3"/>
  <c r="U74" i="3"/>
  <c r="U73" i="3"/>
  <c r="U72" i="3"/>
  <c r="U71" i="3"/>
  <c r="U70" i="3"/>
  <c r="U69" i="3"/>
  <c r="U68" i="3"/>
  <c r="U67" i="3"/>
  <c r="U66" i="3"/>
  <c r="U65" i="3"/>
  <c r="U64" i="3"/>
  <c r="U61" i="3"/>
  <c r="U60" i="3"/>
  <c r="U59" i="3"/>
  <c r="U58" i="3"/>
  <c r="U57" i="3"/>
  <c r="U56" i="3"/>
  <c r="U55" i="3"/>
  <c r="U54" i="3"/>
  <c r="U53" i="3"/>
  <c r="U52" i="3"/>
  <c r="U51" i="3"/>
  <c r="U50" i="3"/>
  <c r="U47" i="3"/>
  <c r="U46" i="3"/>
  <c r="U45" i="3"/>
  <c r="U44" i="3"/>
  <c r="U43" i="3"/>
  <c r="U42" i="3"/>
  <c r="U41" i="3"/>
  <c r="U40" i="3"/>
  <c r="U39" i="3"/>
  <c r="U38" i="3"/>
  <c r="U37" i="3"/>
  <c r="U36" i="3"/>
  <c r="U35" i="3"/>
  <c r="U32" i="3"/>
  <c r="U31" i="3"/>
  <c r="U30" i="3"/>
  <c r="U29" i="3"/>
  <c r="U28" i="3"/>
  <c r="U27" i="3"/>
  <c r="U26" i="3"/>
  <c r="U25" i="3"/>
  <c r="U24" i="3"/>
  <c r="U23" i="3"/>
  <c r="U22" i="3"/>
  <c r="U21" i="3"/>
  <c r="U13" i="3"/>
  <c r="U12" i="3"/>
  <c r="U11" i="3"/>
  <c r="U10" i="3"/>
  <c r="U9" i="3"/>
  <c r="U8" i="3"/>
  <c r="U7" i="3"/>
  <c r="U6" i="3"/>
  <c r="U5" i="3"/>
  <c r="U4" i="3"/>
  <c r="AZ6" i="2" s="1"/>
  <c r="U3" i="3"/>
  <c r="U2" i="3"/>
  <c r="AT6" i="3" s="1"/>
  <c r="S76" i="3"/>
  <c r="S75" i="3"/>
  <c r="S74" i="3"/>
  <c r="S73" i="3"/>
  <c r="S72" i="3"/>
  <c r="S71" i="3"/>
  <c r="S70" i="3"/>
  <c r="S69" i="3"/>
  <c r="S68" i="3"/>
  <c r="S67" i="3"/>
  <c r="S66" i="3"/>
  <c r="S65" i="3"/>
  <c r="S64" i="3"/>
  <c r="S61" i="3"/>
  <c r="S60" i="3"/>
  <c r="S59" i="3"/>
  <c r="S58" i="3"/>
  <c r="S57" i="3"/>
  <c r="S56" i="3"/>
  <c r="S55" i="3"/>
  <c r="S54" i="3"/>
  <c r="S53" i="3"/>
  <c r="S52" i="3"/>
  <c r="S51" i="3"/>
  <c r="S50" i="3"/>
  <c r="S46" i="3"/>
  <c r="S45" i="3"/>
  <c r="S44" i="3"/>
  <c r="S43" i="3"/>
  <c r="S42" i="3"/>
  <c r="S41" i="3"/>
  <c r="S40" i="3"/>
  <c r="S39" i="3"/>
  <c r="S38" i="3"/>
  <c r="S37" i="3"/>
  <c r="S36" i="3"/>
  <c r="S35" i="3"/>
  <c r="S32" i="3"/>
  <c r="S31" i="3"/>
  <c r="S30" i="3"/>
  <c r="S29" i="3"/>
  <c r="S28" i="3"/>
  <c r="S27" i="3"/>
  <c r="S26" i="3"/>
  <c r="S25" i="3"/>
  <c r="S24" i="3"/>
  <c r="S23" i="3"/>
  <c r="S22" i="3"/>
  <c r="S21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S2" i="3"/>
  <c r="BH5" i="2" s="1"/>
  <c r="R75" i="3"/>
  <c r="R74" i="3"/>
  <c r="R73" i="3"/>
  <c r="R72" i="3"/>
  <c r="R71" i="3"/>
  <c r="R70" i="3"/>
  <c r="R69" i="3"/>
  <c r="R68" i="3"/>
  <c r="R67" i="3"/>
  <c r="R66" i="3"/>
  <c r="R65" i="3"/>
  <c r="R64" i="3"/>
  <c r="R60" i="3"/>
  <c r="R59" i="3"/>
  <c r="R58" i="3"/>
  <c r="R57" i="3"/>
  <c r="R56" i="3"/>
  <c r="R55" i="3"/>
  <c r="R54" i="3"/>
  <c r="R53" i="3"/>
  <c r="R52" i="3"/>
  <c r="R51" i="3"/>
  <c r="R50" i="3"/>
  <c r="R45" i="3"/>
  <c r="R44" i="3"/>
  <c r="R43" i="3"/>
  <c r="R42" i="3"/>
  <c r="R41" i="3"/>
  <c r="R40" i="3"/>
  <c r="R39" i="3"/>
  <c r="R38" i="3"/>
  <c r="R37" i="3"/>
  <c r="R36" i="3"/>
  <c r="R35" i="3"/>
  <c r="R31" i="3"/>
  <c r="R30" i="3"/>
  <c r="R29" i="3"/>
  <c r="R28" i="3"/>
  <c r="R27" i="3"/>
  <c r="R26" i="3"/>
  <c r="R25" i="3"/>
  <c r="R24" i="3"/>
  <c r="R23" i="3"/>
  <c r="R22" i="3"/>
  <c r="R21" i="3"/>
  <c r="R13" i="3"/>
  <c r="R12" i="3"/>
  <c r="R11" i="3"/>
  <c r="R10" i="3"/>
  <c r="R9" i="3"/>
  <c r="R8" i="3"/>
  <c r="R7" i="3"/>
  <c r="R6" i="3"/>
  <c r="R5" i="3"/>
  <c r="R4" i="3"/>
  <c r="R3" i="3"/>
  <c r="R2" i="3"/>
  <c r="BE5" i="2" s="1"/>
  <c r="Q76" i="3"/>
  <c r="Q75" i="3"/>
  <c r="Q74" i="3"/>
  <c r="Q73" i="3"/>
  <c r="Q72" i="3"/>
  <c r="Q71" i="3"/>
  <c r="Q70" i="3"/>
  <c r="Q69" i="3"/>
  <c r="Q68" i="3"/>
  <c r="Q67" i="3"/>
  <c r="Q66" i="3"/>
  <c r="Q65" i="3"/>
  <c r="Q64" i="3"/>
  <c r="Q62" i="3"/>
  <c r="Q61" i="3"/>
  <c r="Q60" i="3"/>
  <c r="Q59" i="3"/>
  <c r="Q58" i="3"/>
  <c r="Q57" i="3"/>
  <c r="Q56" i="3"/>
  <c r="Q55" i="3"/>
  <c r="Q54" i="3"/>
  <c r="Q53" i="3"/>
  <c r="Q52" i="3"/>
  <c r="Q51" i="3"/>
  <c r="Q50" i="3"/>
  <c r="Q47" i="3"/>
  <c r="Q46" i="3"/>
  <c r="Q45" i="3"/>
  <c r="Q44" i="3"/>
  <c r="Q43" i="3"/>
  <c r="Q42" i="3"/>
  <c r="Q41" i="3"/>
  <c r="Q40" i="3"/>
  <c r="Q39" i="3"/>
  <c r="Q38" i="3"/>
  <c r="Q37" i="3"/>
  <c r="Q36" i="3"/>
  <c r="Q35" i="3"/>
  <c r="Q32" i="3"/>
  <c r="Q31" i="3"/>
  <c r="Q30" i="3"/>
  <c r="Q29" i="3"/>
  <c r="Q28" i="3"/>
  <c r="Q27" i="3"/>
  <c r="Q26" i="3"/>
  <c r="Q25" i="3"/>
  <c r="Q24" i="3"/>
  <c r="Q23" i="3"/>
  <c r="Q22" i="3"/>
  <c r="Q21" i="3"/>
  <c r="Q14" i="3"/>
  <c r="Q13" i="3"/>
  <c r="Q12" i="3"/>
  <c r="Q11" i="3"/>
  <c r="Q10" i="3"/>
  <c r="Q9" i="3"/>
  <c r="Q8" i="3"/>
  <c r="Q7" i="3"/>
  <c r="Q6" i="3"/>
  <c r="Q5" i="3"/>
  <c r="Q4" i="3"/>
  <c r="Q3" i="3"/>
  <c r="Q2" i="3"/>
  <c r="BB5" i="2" s="1"/>
  <c r="P76" i="3"/>
  <c r="P75" i="3"/>
  <c r="P74" i="3"/>
  <c r="P73" i="3"/>
  <c r="P72" i="3"/>
  <c r="P71" i="3"/>
  <c r="P70" i="3"/>
  <c r="P69" i="3"/>
  <c r="P68" i="3"/>
  <c r="P67" i="3"/>
  <c r="P66" i="3"/>
  <c r="P65" i="3"/>
  <c r="P64" i="3"/>
  <c r="P61" i="3"/>
  <c r="P60" i="3"/>
  <c r="P59" i="3"/>
  <c r="P58" i="3"/>
  <c r="P57" i="3"/>
  <c r="P56" i="3"/>
  <c r="P55" i="3"/>
  <c r="P54" i="3"/>
  <c r="P53" i="3"/>
  <c r="P52" i="3"/>
  <c r="P51" i="3"/>
  <c r="P50" i="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2" i="3"/>
  <c r="P31" i="3"/>
  <c r="P30" i="3"/>
  <c r="P29" i="3"/>
  <c r="P28" i="3"/>
  <c r="P27" i="3"/>
  <c r="P26" i="3"/>
  <c r="P25" i="3"/>
  <c r="P24" i="3"/>
  <c r="P23" i="3"/>
  <c r="P22" i="3"/>
  <c r="P21" i="3"/>
  <c r="P14" i="3"/>
  <c r="P13" i="3"/>
  <c r="P12" i="3"/>
  <c r="P11" i="3"/>
  <c r="P10" i="3"/>
  <c r="P9" i="3"/>
  <c r="P8" i="3"/>
  <c r="P7" i="3"/>
  <c r="P6" i="3"/>
  <c r="P5" i="3"/>
  <c r="P4" i="3"/>
  <c r="P3" i="3"/>
  <c r="P2" i="3"/>
  <c r="AY5" i="2" s="1"/>
  <c r="N75" i="3"/>
  <c r="N74" i="3"/>
  <c r="N73" i="3"/>
  <c r="N72" i="3"/>
  <c r="N71" i="3"/>
  <c r="N70" i="3"/>
  <c r="N69" i="3"/>
  <c r="N68" i="3"/>
  <c r="N67" i="3"/>
  <c r="N66" i="3"/>
  <c r="N65" i="3"/>
  <c r="N64" i="3"/>
  <c r="N60" i="3"/>
  <c r="N59" i="3"/>
  <c r="N58" i="3"/>
  <c r="N57" i="3"/>
  <c r="N56" i="3"/>
  <c r="N55" i="3"/>
  <c r="N54" i="3"/>
  <c r="N53" i="3"/>
  <c r="N52" i="3"/>
  <c r="N51" i="3"/>
  <c r="N50" i="3"/>
  <c r="N45" i="3"/>
  <c r="N44" i="3"/>
  <c r="N43" i="3"/>
  <c r="N42" i="3"/>
  <c r="N41" i="3"/>
  <c r="N40" i="3"/>
  <c r="N39" i="3"/>
  <c r="N38" i="3"/>
  <c r="N37" i="3"/>
  <c r="N36" i="3"/>
  <c r="N35" i="3"/>
  <c r="N31" i="3"/>
  <c r="N30" i="3"/>
  <c r="N29" i="3"/>
  <c r="N28" i="3"/>
  <c r="N27" i="3"/>
  <c r="N26" i="3"/>
  <c r="N25" i="3"/>
  <c r="N24" i="3"/>
  <c r="N23" i="3"/>
  <c r="N22" i="3"/>
  <c r="N21" i="3"/>
  <c r="N18" i="3"/>
  <c r="N17" i="3"/>
  <c r="N16" i="3"/>
  <c r="N15" i="3"/>
  <c r="N14" i="3"/>
  <c r="N13" i="3"/>
  <c r="N12" i="3"/>
  <c r="N11" i="3"/>
  <c r="N10" i="3"/>
  <c r="N9" i="3"/>
  <c r="N8" i="3"/>
  <c r="BI4" i="2" s="1"/>
  <c r="N7" i="3"/>
  <c r="BH4" i="2" s="1"/>
  <c r="N6" i="3"/>
  <c r="N5" i="3"/>
  <c r="N4" i="3"/>
  <c r="N3" i="3"/>
  <c r="N2" i="3"/>
  <c r="M75" i="3"/>
  <c r="M74" i="3"/>
  <c r="M73" i="3"/>
  <c r="M72" i="3"/>
  <c r="M71" i="3"/>
  <c r="M70" i="3"/>
  <c r="M69" i="3"/>
  <c r="M68" i="3"/>
  <c r="M67" i="3"/>
  <c r="M66" i="3"/>
  <c r="M65" i="3"/>
  <c r="M64" i="3"/>
  <c r="M60" i="3"/>
  <c r="M59" i="3"/>
  <c r="M58" i="3"/>
  <c r="M57" i="3"/>
  <c r="M56" i="3"/>
  <c r="M55" i="3"/>
  <c r="M54" i="3"/>
  <c r="M53" i="3"/>
  <c r="M52" i="3"/>
  <c r="M51" i="3"/>
  <c r="M50" i="3"/>
  <c r="M45" i="3"/>
  <c r="M44" i="3"/>
  <c r="M43" i="3"/>
  <c r="M42" i="3"/>
  <c r="M41" i="3"/>
  <c r="M40" i="3"/>
  <c r="M39" i="3"/>
  <c r="M38" i="3"/>
  <c r="M37" i="3"/>
  <c r="M36" i="3"/>
  <c r="M35" i="3"/>
  <c r="M31" i="3"/>
  <c r="M30" i="3"/>
  <c r="M29" i="3"/>
  <c r="M28" i="3"/>
  <c r="M27" i="3"/>
  <c r="M26" i="3"/>
  <c r="M25" i="3"/>
  <c r="M24" i="3"/>
  <c r="M23" i="3"/>
  <c r="M22" i="3"/>
  <c r="M21" i="3"/>
  <c r="M12" i="3"/>
  <c r="M11" i="3"/>
  <c r="M10" i="3"/>
  <c r="M9" i="3"/>
  <c r="M8" i="3"/>
  <c r="M7" i="3"/>
  <c r="M6" i="3"/>
  <c r="M5" i="3"/>
  <c r="M4" i="3"/>
  <c r="M3" i="3"/>
  <c r="M2" i="3"/>
  <c r="BE4" i="2" s="1"/>
  <c r="L75" i="3"/>
  <c r="L74" i="3"/>
  <c r="L73" i="3"/>
  <c r="L72" i="3"/>
  <c r="L71" i="3"/>
  <c r="L70" i="3"/>
  <c r="L69" i="3"/>
  <c r="L68" i="3"/>
  <c r="L67" i="3"/>
  <c r="L66" i="3"/>
  <c r="L65" i="3"/>
  <c r="L64" i="3"/>
  <c r="L61" i="3"/>
  <c r="L60" i="3"/>
  <c r="L59" i="3"/>
  <c r="L58" i="3"/>
  <c r="L57" i="3"/>
  <c r="L56" i="3"/>
  <c r="L55" i="3"/>
  <c r="L54" i="3"/>
  <c r="L53" i="3"/>
  <c r="L52" i="3"/>
  <c r="L51" i="3"/>
  <c r="L50" i="3"/>
  <c r="L46" i="3"/>
  <c r="L45" i="3"/>
  <c r="L44" i="3"/>
  <c r="L43" i="3"/>
  <c r="L42" i="3"/>
  <c r="L41" i="3"/>
  <c r="L40" i="3"/>
  <c r="L39" i="3"/>
  <c r="L38" i="3"/>
  <c r="L37" i="3"/>
  <c r="L36" i="3"/>
  <c r="L35" i="3"/>
  <c r="L31" i="3"/>
  <c r="L30" i="3"/>
  <c r="L29" i="3"/>
  <c r="L28" i="3"/>
  <c r="L27" i="3"/>
  <c r="L26" i="3"/>
  <c r="L25" i="3"/>
  <c r="L24" i="3"/>
  <c r="L23" i="3"/>
  <c r="L22" i="3"/>
  <c r="L21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BB4" i="2" s="1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1" i="3"/>
  <c r="K60" i="3"/>
  <c r="K59" i="3"/>
  <c r="K58" i="3"/>
  <c r="K57" i="3"/>
  <c r="K56" i="3"/>
  <c r="K55" i="3"/>
  <c r="K54" i="3"/>
  <c r="K53" i="3"/>
  <c r="K52" i="3"/>
  <c r="K51" i="3"/>
  <c r="K50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2" i="3"/>
  <c r="K31" i="3"/>
  <c r="K30" i="3"/>
  <c r="K29" i="3"/>
  <c r="K28" i="3"/>
  <c r="K27" i="3"/>
  <c r="K26" i="3"/>
  <c r="K25" i="3"/>
  <c r="K24" i="3"/>
  <c r="K23" i="3"/>
  <c r="K22" i="3"/>
  <c r="K21" i="3"/>
  <c r="K13" i="3"/>
  <c r="K12" i="3"/>
  <c r="K11" i="3"/>
  <c r="K10" i="3"/>
  <c r="K9" i="3"/>
  <c r="K8" i="3"/>
  <c r="K7" i="3"/>
  <c r="K6" i="3"/>
  <c r="K5" i="3"/>
  <c r="K4" i="3"/>
  <c r="K3" i="3"/>
  <c r="K2" i="3"/>
  <c r="AY4" i="2" s="1"/>
  <c r="BI3" i="2"/>
  <c r="BH3" i="2"/>
  <c r="BF3" i="2"/>
  <c r="BE3" i="2"/>
  <c r="BC3" i="2"/>
  <c r="BB3" i="2"/>
  <c r="AZ3" i="2"/>
  <c r="AY3" i="2"/>
  <c r="BI2" i="2"/>
  <c r="BH2" i="2"/>
  <c r="BF2" i="2"/>
  <c r="BE2" i="2"/>
  <c r="BC2" i="2"/>
  <c r="BB2" i="2"/>
  <c r="AZ2" i="2"/>
  <c r="AY2" i="2"/>
  <c r="BP5" i="2"/>
  <c r="BQ5" i="2"/>
  <c r="BP6" i="2"/>
  <c r="BQ6" i="2"/>
  <c r="BP76" i="3"/>
  <c r="BO76" i="3"/>
  <c r="BL76" i="3"/>
  <c r="BG76" i="3"/>
  <c r="BF76" i="3"/>
  <c r="Z76" i="3"/>
  <c r="AO76" i="3" s="1"/>
  <c r="BP75" i="3"/>
  <c r="BO75" i="3"/>
  <c r="BM75" i="3"/>
  <c r="BL75" i="3"/>
  <c r="BG75" i="3"/>
  <c r="BF75" i="3"/>
  <c r="AC75" i="3"/>
  <c r="AR75" i="3" s="1"/>
  <c r="AB75" i="3"/>
  <c r="AQ75" i="3" s="1"/>
  <c r="AA75" i="3"/>
  <c r="AP75" i="3" s="1"/>
  <c r="Z75" i="3"/>
  <c r="AO75" i="3" s="1"/>
  <c r="BP74" i="3"/>
  <c r="BO74" i="3"/>
  <c r="BM74" i="3"/>
  <c r="BL74" i="3"/>
  <c r="BG74" i="3"/>
  <c r="BF74" i="3"/>
  <c r="AC74" i="3"/>
  <c r="AR74" i="3" s="1"/>
  <c r="AB74" i="3"/>
  <c r="AQ74" i="3" s="1"/>
  <c r="AA74" i="3"/>
  <c r="AP74" i="3" s="1"/>
  <c r="Z74" i="3"/>
  <c r="AO74" i="3" s="1"/>
  <c r="BP73" i="3"/>
  <c r="BO73" i="3"/>
  <c r="BM73" i="3"/>
  <c r="BL73" i="3"/>
  <c r="BG73" i="3"/>
  <c r="BF73" i="3"/>
  <c r="AC73" i="3"/>
  <c r="AR73" i="3" s="1"/>
  <c r="AB73" i="3"/>
  <c r="AQ73" i="3" s="1"/>
  <c r="AA73" i="3"/>
  <c r="AP73" i="3" s="1"/>
  <c r="Z73" i="3"/>
  <c r="AO73" i="3" s="1"/>
  <c r="BP72" i="3"/>
  <c r="BO72" i="3"/>
  <c r="BM72" i="3"/>
  <c r="BL72" i="3"/>
  <c r="BG72" i="3"/>
  <c r="BF72" i="3"/>
  <c r="AC72" i="3"/>
  <c r="AR72" i="3" s="1"/>
  <c r="AB72" i="3"/>
  <c r="AQ72" i="3" s="1"/>
  <c r="AA72" i="3"/>
  <c r="AP72" i="3" s="1"/>
  <c r="Z72" i="3"/>
  <c r="AO72" i="3" s="1"/>
  <c r="BP71" i="3"/>
  <c r="BO71" i="3"/>
  <c r="BM71" i="3"/>
  <c r="BL71" i="3"/>
  <c r="BG71" i="3"/>
  <c r="BF71" i="3"/>
  <c r="AC71" i="3"/>
  <c r="AR71" i="3" s="1"/>
  <c r="AB71" i="3"/>
  <c r="AQ71" i="3" s="1"/>
  <c r="AA71" i="3"/>
  <c r="AP71" i="3" s="1"/>
  <c r="Z71" i="3"/>
  <c r="AO71" i="3" s="1"/>
  <c r="BP70" i="3"/>
  <c r="BO70" i="3"/>
  <c r="BM70" i="3"/>
  <c r="BL70" i="3"/>
  <c r="BG70" i="3"/>
  <c r="BF70" i="3"/>
  <c r="AC70" i="3"/>
  <c r="AR70" i="3" s="1"/>
  <c r="AB70" i="3"/>
  <c r="AQ70" i="3" s="1"/>
  <c r="AA70" i="3"/>
  <c r="AP70" i="3" s="1"/>
  <c r="Z70" i="3"/>
  <c r="AO70" i="3" s="1"/>
  <c r="BP69" i="3"/>
  <c r="BO69" i="3"/>
  <c r="BM69" i="3"/>
  <c r="BL69" i="3"/>
  <c r="BG69" i="3"/>
  <c r="BF69" i="3"/>
  <c r="AC69" i="3"/>
  <c r="AR69" i="3" s="1"/>
  <c r="AB69" i="3"/>
  <c r="AQ69" i="3" s="1"/>
  <c r="AA69" i="3"/>
  <c r="AP69" i="3" s="1"/>
  <c r="Z69" i="3"/>
  <c r="AO69" i="3" s="1"/>
  <c r="BP68" i="3"/>
  <c r="BO68" i="3"/>
  <c r="BM68" i="3"/>
  <c r="BL68" i="3"/>
  <c r="BG68" i="3"/>
  <c r="BF68" i="3"/>
  <c r="AC68" i="3"/>
  <c r="AR68" i="3" s="1"/>
  <c r="AB68" i="3"/>
  <c r="AQ68" i="3" s="1"/>
  <c r="AA68" i="3"/>
  <c r="AP68" i="3" s="1"/>
  <c r="Z68" i="3"/>
  <c r="AO68" i="3" s="1"/>
  <c r="BP67" i="3"/>
  <c r="BO67" i="3"/>
  <c r="BM67" i="3"/>
  <c r="BL67" i="3"/>
  <c r="BG67" i="3"/>
  <c r="BF67" i="3"/>
  <c r="AC67" i="3"/>
  <c r="AR67" i="3" s="1"/>
  <c r="AB67" i="3"/>
  <c r="AQ67" i="3" s="1"/>
  <c r="AA67" i="3"/>
  <c r="AP67" i="3" s="1"/>
  <c r="Z67" i="3"/>
  <c r="AO67" i="3" s="1"/>
  <c r="BP66" i="3"/>
  <c r="BO66" i="3"/>
  <c r="BM66" i="3"/>
  <c r="BL66" i="3"/>
  <c r="BG66" i="3"/>
  <c r="BF66" i="3"/>
  <c r="AC66" i="3"/>
  <c r="AR66" i="3" s="1"/>
  <c r="AB66" i="3"/>
  <c r="AQ66" i="3" s="1"/>
  <c r="AA66" i="3"/>
  <c r="AP66" i="3" s="1"/>
  <c r="Z66" i="3"/>
  <c r="AO66" i="3" s="1"/>
  <c r="BP65" i="3"/>
  <c r="BO65" i="3"/>
  <c r="BM65" i="3"/>
  <c r="BL65" i="3"/>
  <c r="BG65" i="3"/>
  <c r="BF65" i="3"/>
  <c r="AC65" i="3"/>
  <c r="AR65" i="3" s="1"/>
  <c r="AB65" i="3"/>
  <c r="AQ65" i="3" s="1"/>
  <c r="AA65" i="3"/>
  <c r="AP65" i="3" s="1"/>
  <c r="Z65" i="3"/>
  <c r="AO65" i="3" s="1"/>
  <c r="BP64" i="3"/>
  <c r="BO64" i="3"/>
  <c r="BM64" i="3"/>
  <c r="BL64" i="3"/>
  <c r="BG64" i="3"/>
  <c r="BF64" i="3"/>
  <c r="AC64" i="3"/>
  <c r="AR64" i="3" s="1"/>
  <c r="AB64" i="3"/>
  <c r="AQ64" i="3" s="1"/>
  <c r="AA64" i="3"/>
  <c r="AP64" i="3" s="1"/>
  <c r="Z64" i="3"/>
  <c r="AO64" i="3" s="1"/>
  <c r="BF62" i="3"/>
  <c r="BP61" i="3"/>
  <c r="BO61" i="3"/>
  <c r="BM61" i="3"/>
  <c r="BL61" i="3"/>
  <c r="BG61" i="3"/>
  <c r="BF61" i="3"/>
  <c r="AA61" i="3"/>
  <c r="AP61" i="3" s="1"/>
  <c r="Z61" i="3"/>
  <c r="AO61" i="3" s="1"/>
  <c r="BP60" i="3"/>
  <c r="BO60" i="3"/>
  <c r="BM60" i="3"/>
  <c r="BL60" i="3"/>
  <c r="BG60" i="3"/>
  <c r="BF60" i="3"/>
  <c r="AC60" i="3"/>
  <c r="AR60" i="3" s="1"/>
  <c r="AB60" i="3"/>
  <c r="AQ60" i="3" s="1"/>
  <c r="AA60" i="3"/>
  <c r="AP60" i="3" s="1"/>
  <c r="Z60" i="3"/>
  <c r="AO60" i="3" s="1"/>
  <c r="BP59" i="3"/>
  <c r="BO59" i="3"/>
  <c r="BM59" i="3"/>
  <c r="BL59" i="3"/>
  <c r="BG59" i="3"/>
  <c r="BF59" i="3"/>
  <c r="AC59" i="3"/>
  <c r="AR59" i="3" s="1"/>
  <c r="AB59" i="3"/>
  <c r="AQ59" i="3" s="1"/>
  <c r="AA59" i="3"/>
  <c r="AP59" i="3" s="1"/>
  <c r="Z59" i="3"/>
  <c r="AO59" i="3" s="1"/>
  <c r="BP58" i="3"/>
  <c r="BO58" i="3"/>
  <c r="BM58" i="3"/>
  <c r="BL58" i="3"/>
  <c r="BG58" i="3"/>
  <c r="BF58" i="3"/>
  <c r="AC58" i="3"/>
  <c r="AR58" i="3" s="1"/>
  <c r="AB58" i="3"/>
  <c r="AQ58" i="3" s="1"/>
  <c r="AA58" i="3"/>
  <c r="AP58" i="3" s="1"/>
  <c r="Z58" i="3"/>
  <c r="AO58" i="3" s="1"/>
  <c r="BP57" i="3"/>
  <c r="BO57" i="3"/>
  <c r="BM57" i="3"/>
  <c r="BL57" i="3"/>
  <c r="BG57" i="3"/>
  <c r="BF57" i="3"/>
  <c r="AC57" i="3"/>
  <c r="AR57" i="3" s="1"/>
  <c r="AB57" i="3"/>
  <c r="AQ57" i="3" s="1"/>
  <c r="AA57" i="3"/>
  <c r="AP57" i="3" s="1"/>
  <c r="Z57" i="3"/>
  <c r="AO57" i="3" s="1"/>
  <c r="BP56" i="3"/>
  <c r="BO56" i="3"/>
  <c r="BM56" i="3"/>
  <c r="BL56" i="3"/>
  <c r="BG56" i="3"/>
  <c r="BF56" i="3"/>
  <c r="AC56" i="3"/>
  <c r="AR56" i="3" s="1"/>
  <c r="AB56" i="3"/>
  <c r="AQ56" i="3" s="1"/>
  <c r="AA56" i="3"/>
  <c r="AP56" i="3" s="1"/>
  <c r="Z56" i="3"/>
  <c r="AO56" i="3" s="1"/>
  <c r="BP55" i="3"/>
  <c r="BO55" i="3"/>
  <c r="BM55" i="3"/>
  <c r="BL55" i="3"/>
  <c r="BG55" i="3"/>
  <c r="BF55" i="3"/>
  <c r="AC55" i="3"/>
  <c r="AR55" i="3" s="1"/>
  <c r="AB55" i="3"/>
  <c r="AQ55" i="3" s="1"/>
  <c r="AA55" i="3"/>
  <c r="AP55" i="3" s="1"/>
  <c r="Z55" i="3"/>
  <c r="AO55" i="3" s="1"/>
  <c r="BP54" i="3"/>
  <c r="BO54" i="3"/>
  <c r="BM54" i="3"/>
  <c r="BL54" i="3"/>
  <c r="BG54" i="3"/>
  <c r="BF54" i="3"/>
  <c r="AC54" i="3"/>
  <c r="AR54" i="3" s="1"/>
  <c r="AB54" i="3"/>
  <c r="AQ54" i="3" s="1"/>
  <c r="AA54" i="3"/>
  <c r="AP54" i="3" s="1"/>
  <c r="Z54" i="3"/>
  <c r="AO54" i="3" s="1"/>
  <c r="BP53" i="3"/>
  <c r="BO53" i="3"/>
  <c r="BM53" i="3"/>
  <c r="BL53" i="3"/>
  <c r="BG53" i="3"/>
  <c r="BF53" i="3"/>
  <c r="AC53" i="3"/>
  <c r="AR53" i="3" s="1"/>
  <c r="AB53" i="3"/>
  <c r="AQ53" i="3" s="1"/>
  <c r="AA53" i="3"/>
  <c r="AP53" i="3" s="1"/>
  <c r="Z53" i="3"/>
  <c r="AO53" i="3" s="1"/>
  <c r="BP52" i="3"/>
  <c r="BO52" i="3"/>
  <c r="BM52" i="3"/>
  <c r="BL52" i="3"/>
  <c r="BG52" i="3"/>
  <c r="BF52" i="3"/>
  <c r="AC52" i="3"/>
  <c r="AR52" i="3" s="1"/>
  <c r="AB52" i="3"/>
  <c r="AQ52" i="3" s="1"/>
  <c r="AA52" i="3"/>
  <c r="AP52" i="3" s="1"/>
  <c r="Z52" i="3"/>
  <c r="AO52" i="3" s="1"/>
  <c r="BP51" i="3"/>
  <c r="BO51" i="3"/>
  <c r="BM51" i="3"/>
  <c r="BL51" i="3"/>
  <c r="BG51" i="3"/>
  <c r="BF51" i="3"/>
  <c r="AC51" i="3"/>
  <c r="AR51" i="3" s="1"/>
  <c r="AB51" i="3"/>
  <c r="AQ51" i="3" s="1"/>
  <c r="AA51" i="3"/>
  <c r="AP51" i="3" s="1"/>
  <c r="Z51" i="3"/>
  <c r="AO51" i="3" s="1"/>
  <c r="BP50" i="3"/>
  <c r="BO50" i="3"/>
  <c r="BM50" i="3"/>
  <c r="BL50" i="3"/>
  <c r="BG50" i="3"/>
  <c r="BF50" i="3"/>
  <c r="AC50" i="3"/>
  <c r="AR50" i="3" s="1"/>
  <c r="AB50" i="3"/>
  <c r="AQ50" i="3" s="1"/>
  <c r="AA50" i="3"/>
  <c r="AP50" i="3" s="1"/>
  <c r="Z50" i="3"/>
  <c r="AO50" i="3" s="1"/>
  <c r="BF47" i="3"/>
  <c r="Z47" i="3"/>
  <c r="AO47" i="3" s="1"/>
  <c r="BP46" i="3"/>
  <c r="BO46" i="3"/>
  <c r="BM46" i="3"/>
  <c r="BL46" i="3"/>
  <c r="BG46" i="3"/>
  <c r="BF46" i="3"/>
  <c r="AA46" i="3"/>
  <c r="AP46" i="3" s="1"/>
  <c r="Z46" i="3"/>
  <c r="AO46" i="3" s="1"/>
  <c r="BP45" i="3"/>
  <c r="BO45" i="3"/>
  <c r="BM45" i="3"/>
  <c r="BL45" i="3"/>
  <c r="BG45" i="3"/>
  <c r="BF45" i="3"/>
  <c r="AC45" i="3"/>
  <c r="AR45" i="3" s="1"/>
  <c r="AB45" i="3"/>
  <c r="AQ45" i="3" s="1"/>
  <c r="AA45" i="3"/>
  <c r="AP45" i="3" s="1"/>
  <c r="Z45" i="3"/>
  <c r="AO45" i="3" s="1"/>
  <c r="BP44" i="3"/>
  <c r="BO44" i="3"/>
  <c r="BM44" i="3"/>
  <c r="BL44" i="3"/>
  <c r="BG44" i="3"/>
  <c r="BF44" i="3"/>
  <c r="AC44" i="3"/>
  <c r="AR44" i="3" s="1"/>
  <c r="AB44" i="3"/>
  <c r="AQ44" i="3" s="1"/>
  <c r="AA44" i="3"/>
  <c r="AP44" i="3" s="1"/>
  <c r="Z44" i="3"/>
  <c r="AO44" i="3" s="1"/>
  <c r="BP43" i="3"/>
  <c r="BO43" i="3"/>
  <c r="BM43" i="3"/>
  <c r="BL43" i="3"/>
  <c r="BG43" i="3"/>
  <c r="BF43" i="3"/>
  <c r="AC43" i="3"/>
  <c r="AR43" i="3" s="1"/>
  <c r="AB43" i="3"/>
  <c r="AQ43" i="3" s="1"/>
  <c r="AA43" i="3"/>
  <c r="AP43" i="3" s="1"/>
  <c r="Z43" i="3"/>
  <c r="AO43" i="3" s="1"/>
  <c r="BP42" i="3"/>
  <c r="BO42" i="3"/>
  <c r="BM42" i="3"/>
  <c r="BL42" i="3"/>
  <c r="BG42" i="3"/>
  <c r="BF42" i="3"/>
  <c r="AC42" i="3"/>
  <c r="AR42" i="3" s="1"/>
  <c r="AB42" i="3"/>
  <c r="AQ42" i="3" s="1"/>
  <c r="AA42" i="3"/>
  <c r="AP42" i="3" s="1"/>
  <c r="Z42" i="3"/>
  <c r="AO42" i="3" s="1"/>
  <c r="BP41" i="3"/>
  <c r="BO41" i="3"/>
  <c r="BM41" i="3"/>
  <c r="BL41" i="3"/>
  <c r="BG41" i="3"/>
  <c r="BF41" i="3"/>
  <c r="AC41" i="3"/>
  <c r="AR41" i="3" s="1"/>
  <c r="AB41" i="3"/>
  <c r="AQ41" i="3" s="1"/>
  <c r="AA41" i="3"/>
  <c r="AP41" i="3" s="1"/>
  <c r="Z41" i="3"/>
  <c r="AO41" i="3" s="1"/>
  <c r="BP40" i="3"/>
  <c r="BO40" i="3"/>
  <c r="BM40" i="3"/>
  <c r="BL40" i="3"/>
  <c r="BG40" i="3"/>
  <c r="BF40" i="3"/>
  <c r="AC40" i="3"/>
  <c r="AR40" i="3" s="1"/>
  <c r="AB40" i="3"/>
  <c r="AQ40" i="3" s="1"/>
  <c r="AA40" i="3"/>
  <c r="AP40" i="3" s="1"/>
  <c r="Z40" i="3"/>
  <c r="AO40" i="3" s="1"/>
  <c r="BP39" i="3"/>
  <c r="BO39" i="3"/>
  <c r="BM39" i="3"/>
  <c r="BG39" i="3"/>
  <c r="BF39" i="3"/>
  <c r="AC39" i="3"/>
  <c r="AR39" i="3" s="1"/>
  <c r="AB39" i="3"/>
  <c r="AQ39" i="3" s="1"/>
  <c r="AA39" i="3"/>
  <c r="AP39" i="3" s="1"/>
  <c r="Z39" i="3"/>
  <c r="AO39" i="3" s="1"/>
  <c r="BP38" i="3"/>
  <c r="BO38" i="3"/>
  <c r="BL38" i="3"/>
  <c r="BG38" i="3"/>
  <c r="BF38" i="3"/>
  <c r="AC38" i="3"/>
  <c r="AR38" i="3" s="1"/>
  <c r="AB38" i="3"/>
  <c r="AQ38" i="3" s="1"/>
  <c r="AA38" i="3"/>
  <c r="AP38" i="3" s="1"/>
  <c r="Z38" i="3"/>
  <c r="AO38" i="3" s="1"/>
  <c r="BP37" i="3"/>
  <c r="BO37" i="3"/>
  <c r="BM37" i="3"/>
  <c r="BL37" i="3"/>
  <c r="BG37" i="3"/>
  <c r="BF37" i="3"/>
  <c r="AC37" i="3"/>
  <c r="AR37" i="3" s="1"/>
  <c r="AB37" i="3"/>
  <c r="AQ37" i="3" s="1"/>
  <c r="AA37" i="3"/>
  <c r="AP37" i="3" s="1"/>
  <c r="Z37" i="3"/>
  <c r="AO37" i="3" s="1"/>
  <c r="BP36" i="3"/>
  <c r="BO36" i="3"/>
  <c r="BM36" i="3"/>
  <c r="BL36" i="3"/>
  <c r="BG36" i="3"/>
  <c r="BF36" i="3"/>
  <c r="AC36" i="3"/>
  <c r="AR36" i="3" s="1"/>
  <c r="AB36" i="3"/>
  <c r="AQ36" i="3" s="1"/>
  <c r="AA36" i="3"/>
  <c r="AP36" i="3" s="1"/>
  <c r="Z36" i="3"/>
  <c r="AO36" i="3" s="1"/>
  <c r="BP35" i="3"/>
  <c r="BO35" i="3"/>
  <c r="BM35" i="3"/>
  <c r="BL35" i="3"/>
  <c r="BG35" i="3"/>
  <c r="BF35" i="3"/>
  <c r="AC35" i="3"/>
  <c r="AR35" i="3" s="1"/>
  <c r="AB35" i="3"/>
  <c r="AQ35" i="3" s="1"/>
  <c r="AA35" i="3"/>
  <c r="AP35" i="3" s="1"/>
  <c r="Z35" i="3"/>
  <c r="AO35" i="3" s="1"/>
  <c r="BP32" i="3"/>
  <c r="BO32" i="3"/>
  <c r="BL32" i="3"/>
  <c r="BG32" i="3"/>
  <c r="BF32" i="3"/>
  <c r="Z32" i="3"/>
  <c r="AO32" i="3" s="1"/>
  <c r="BP31" i="3"/>
  <c r="BO31" i="3"/>
  <c r="BM31" i="3"/>
  <c r="BL31" i="3"/>
  <c r="BG31" i="3"/>
  <c r="BF31" i="3"/>
  <c r="AC31" i="3"/>
  <c r="AR31" i="3" s="1"/>
  <c r="AB31" i="3"/>
  <c r="AQ31" i="3" s="1"/>
  <c r="AA31" i="3"/>
  <c r="AP31" i="3" s="1"/>
  <c r="Z31" i="3"/>
  <c r="AO31" i="3" s="1"/>
  <c r="BP30" i="3"/>
  <c r="BO30" i="3"/>
  <c r="BM30" i="3"/>
  <c r="BL30" i="3"/>
  <c r="BG30" i="3"/>
  <c r="BF30" i="3"/>
  <c r="AC30" i="3"/>
  <c r="AR30" i="3" s="1"/>
  <c r="AB30" i="3"/>
  <c r="AQ30" i="3" s="1"/>
  <c r="AA30" i="3"/>
  <c r="AP30" i="3" s="1"/>
  <c r="Z30" i="3"/>
  <c r="AO30" i="3" s="1"/>
  <c r="BP29" i="3"/>
  <c r="BO29" i="3"/>
  <c r="BM29" i="3"/>
  <c r="BL29" i="3"/>
  <c r="BG29" i="3"/>
  <c r="BF29" i="3"/>
  <c r="AC29" i="3"/>
  <c r="AR29" i="3" s="1"/>
  <c r="AB29" i="3"/>
  <c r="AQ29" i="3" s="1"/>
  <c r="AA29" i="3"/>
  <c r="AP29" i="3" s="1"/>
  <c r="Z29" i="3"/>
  <c r="AO29" i="3" s="1"/>
  <c r="BP28" i="3"/>
  <c r="BO28" i="3"/>
  <c r="BM28" i="3"/>
  <c r="BL28" i="3"/>
  <c r="BG28" i="3"/>
  <c r="BF28" i="3"/>
  <c r="AC28" i="3"/>
  <c r="AR28" i="3" s="1"/>
  <c r="AB28" i="3"/>
  <c r="AQ28" i="3" s="1"/>
  <c r="AA28" i="3"/>
  <c r="AP28" i="3" s="1"/>
  <c r="Z28" i="3"/>
  <c r="AO28" i="3" s="1"/>
  <c r="BP27" i="3"/>
  <c r="BO27" i="3"/>
  <c r="BM27" i="3"/>
  <c r="BL27" i="3"/>
  <c r="BG27" i="3"/>
  <c r="BF27" i="3"/>
  <c r="AC27" i="3"/>
  <c r="AR27" i="3" s="1"/>
  <c r="AB27" i="3"/>
  <c r="AQ27" i="3" s="1"/>
  <c r="AA27" i="3"/>
  <c r="AP27" i="3" s="1"/>
  <c r="Z27" i="3"/>
  <c r="AO27" i="3" s="1"/>
  <c r="BP26" i="3"/>
  <c r="BO26" i="3"/>
  <c r="BM26" i="3"/>
  <c r="BL26" i="3"/>
  <c r="BG26" i="3"/>
  <c r="BF26" i="3"/>
  <c r="AC26" i="3"/>
  <c r="AR26" i="3" s="1"/>
  <c r="AB26" i="3"/>
  <c r="AQ26" i="3" s="1"/>
  <c r="AA26" i="3"/>
  <c r="AP26" i="3" s="1"/>
  <c r="Z26" i="3"/>
  <c r="AO26" i="3" s="1"/>
  <c r="BP25" i="3"/>
  <c r="BO25" i="3"/>
  <c r="BM25" i="3"/>
  <c r="BQ9" i="2" s="1"/>
  <c r="BL25" i="3"/>
  <c r="BG25" i="3"/>
  <c r="BF25" i="3"/>
  <c r="AC25" i="3"/>
  <c r="AR25" i="3" s="1"/>
  <c r="AB25" i="3"/>
  <c r="AQ25" i="3" s="1"/>
  <c r="AA25" i="3"/>
  <c r="AP25" i="3" s="1"/>
  <c r="Z25" i="3"/>
  <c r="AO25" i="3" s="1"/>
  <c r="BP24" i="3"/>
  <c r="BO24" i="3"/>
  <c r="BM24" i="3"/>
  <c r="BL24" i="3"/>
  <c r="BG24" i="3"/>
  <c r="BF24" i="3"/>
  <c r="AC24" i="3"/>
  <c r="AR24" i="3" s="1"/>
  <c r="AB24" i="3"/>
  <c r="AQ24" i="3" s="1"/>
  <c r="AA24" i="3"/>
  <c r="AP24" i="3" s="1"/>
  <c r="Z24" i="3"/>
  <c r="AO24" i="3" s="1"/>
  <c r="BP23" i="3"/>
  <c r="BO23" i="3"/>
  <c r="BM23" i="3"/>
  <c r="BL23" i="3"/>
  <c r="BG23" i="3"/>
  <c r="BF23" i="3"/>
  <c r="AC23" i="3"/>
  <c r="AR23" i="3" s="1"/>
  <c r="AB23" i="3"/>
  <c r="AQ23" i="3" s="1"/>
  <c r="AA23" i="3"/>
  <c r="AP23" i="3" s="1"/>
  <c r="Z23" i="3"/>
  <c r="AO23" i="3" s="1"/>
  <c r="BP22" i="3"/>
  <c r="BQ15" i="2" s="1"/>
  <c r="BO22" i="3"/>
  <c r="BM22" i="3"/>
  <c r="BL22" i="3"/>
  <c r="BG22" i="3"/>
  <c r="BF22" i="3"/>
  <c r="AC22" i="3"/>
  <c r="AR22" i="3" s="1"/>
  <c r="AB22" i="3"/>
  <c r="AQ22" i="3" s="1"/>
  <c r="AA22" i="3"/>
  <c r="AP22" i="3" s="1"/>
  <c r="Z22" i="3"/>
  <c r="AO22" i="3" s="1"/>
  <c r="BP21" i="3"/>
  <c r="BO21" i="3"/>
  <c r="BM21" i="3"/>
  <c r="BL21" i="3"/>
  <c r="BG21" i="3"/>
  <c r="BF21" i="3"/>
  <c r="AC21" i="3"/>
  <c r="AR21" i="3" s="1"/>
  <c r="AB21" i="3"/>
  <c r="AQ21" i="3" s="1"/>
  <c r="AA21" i="3"/>
  <c r="AP21" i="3" s="1"/>
  <c r="Z21" i="3"/>
  <c r="AO21" i="3" s="1"/>
  <c r="AC18" i="3"/>
  <c r="BI7" i="2" s="1"/>
  <c r="AC17" i="3"/>
  <c r="AR17" i="3" s="1"/>
  <c r="AC16" i="3"/>
  <c r="AR16" i="3" s="1"/>
  <c r="AC15" i="3"/>
  <c r="AR15" i="3" s="1"/>
  <c r="BO14" i="3"/>
  <c r="BM14" i="3"/>
  <c r="BF14" i="3"/>
  <c r="AC14" i="3"/>
  <c r="AR14" i="3" s="1"/>
  <c r="AA14" i="3"/>
  <c r="AP14" i="3" s="1"/>
  <c r="BP13" i="3"/>
  <c r="BO13" i="3"/>
  <c r="BM13" i="3"/>
  <c r="BL13" i="3"/>
  <c r="BG13" i="3"/>
  <c r="BF13" i="3"/>
  <c r="AC13" i="3"/>
  <c r="AR13" i="3" s="1"/>
  <c r="AA13" i="3"/>
  <c r="BC7" i="2" s="1"/>
  <c r="Z13" i="3"/>
  <c r="AO13" i="3" s="1"/>
  <c r="BP12" i="3"/>
  <c r="BO12" i="3"/>
  <c r="BM12" i="3"/>
  <c r="BG12" i="3"/>
  <c r="BF12" i="3"/>
  <c r="AC12" i="3"/>
  <c r="AR12" i="3" s="1"/>
  <c r="AB12" i="3"/>
  <c r="AQ12" i="3" s="1"/>
  <c r="AA12" i="3"/>
  <c r="AP12" i="3" s="1"/>
  <c r="Z12" i="3"/>
  <c r="AO12" i="3" s="1"/>
  <c r="BP11" i="3"/>
  <c r="BO11" i="3"/>
  <c r="BM11" i="3"/>
  <c r="BL11" i="3"/>
  <c r="BG11" i="3"/>
  <c r="BF11" i="3"/>
  <c r="AC11" i="3"/>
  <c r="AR11" i="3" s="1"/>
  <c r="AB11" i="3"/>
  <c r="AQ11" i="3" s="1"/>
  <c r="AA11" i="3"/>
  <c r="AP11" i="3" s="1"/>
  <c r="Z11" i="3"/>
  <c r="AO11" i="3" s="1"/>
  <c r="BP10" i="3"/>
  <c r="BO10" i="3"/>
  <c r="BG10" i="3"/>
  <c r="BF10" i="3"/>
  <c r="AC10" i="3"/>
  <c r="AR10" i="3" s="1"/>
  <c r="AB10" i="3"/>
  <c r="AQ10" i="3" s="1"/>
  <c r="AA10" i="3"/>
  <c r="AP10" i="3" s="1"/>
  <c r="Z10" i="3"/>
  <c r="AO10" i="3" s="1"/>
  <c r="BP9" i="3"/>
  <c r="BO9" i="3"/>
  <c r="BM9" i="3"/>
  <c r="BL9" i="3"/>
  <c r="BG9" i="3"/>
  <c r="BF9" i="3"/>
  <c r="AC9" i="3"/>
  <c r="AR9" i="3" s="1"/>
  <c r="AB9" i="3"/>
  <c r="AQ9" i="3" s="1"/>
  <c r="AA9" i="3"/>
  <c r="AP9" i="3" s="1"/>
  <c r="Z9" i="3"/>
  <c r="AO9" i="3" s="1"/>
  <c r="BP8" i="3"/>
  <c r="BO8" i="3"/>
  <c r="BM8" i="3"/>
  <c r="BL8" i="3"/>
  <c r="BG8" i="3"/>
  <c r="BF8" i="3"/>
  <c r="AC8" i="3"/>
  <c r="AR8" i="3" s="1"/>
  <c r="AB8" i="3"/>
  <c r="AQ8" i="3" s="1"/>
  <c r="AA8" i="3"/>
  <c r="AP8" i="3" s="1"/>
  <c r="Z8" i="3"/>
  <c r="AO8" i="3" s="1"/>
  <c r="BP7" i="3"/>
  <c r="BO7" i="3"/>
  <c r="BM7" i="3"/>
  <c r="BL7" i="3"/>
  <c r="BG7" i="3"/>
  <c r="BF7" i="3"/>
  <c r="AC7" i="3"/>
  <c r="AR7" i="3" s="1"/>
  <c r="AB7" i="3"/>
  <c r="AQ7" i="3" s="1"/>
  <c r="AA7" i="3"/>
  <c r="AP7" i="3" s="1"/>
  <c r="Z7" i="3"/>
  <c r="AO7" i="3" s="1"/>
  <c r="BP6" i="3"/>
  <c r="BP15" i="2" s="1"/>
  <c r="BO6" i="3"/>
  <c r="BM6" i="3"/>
  <c r="BL6" i="3"/>
  <c r="BG6" i="3"/>
  <c r="BF6" i="3"/>
  <c r="AC6" i="3"/>
  <c r="AR6" i="3" s="1"/>
  <c r="AB6" i="3"/>
  <c r="AQ6" i="3" s="1"/>
  <c r="AA6" i="3"/>
  <c r="AP6" i="3" s="1"/>
  <c r="Z6" i="3"/>
  <c r="AO6" i="3" s="1"/>
  <c r="BP5" i="3"/>
  <c r="BO5" i="3"/>
  <c r="BM5" i="3"/>
  <c r="BL5" i="3"/>
  <c r="BG5" i="3"/>
  <c r="BF5" i="3"/>
  <c r="AC5" i="3"/>
  <c r="AR5" i="3" s="1"/>
  <c r="AB5" i="3"/>
  <c r="AQ5" i="3" s="1"/>
  <c r="AA5" i="3"/>
  <c r="AP5" i="3" s="1"/>
  <c r="Z5" i="3"/>
  <c r="AO5" i="3" s="1"/>
  <c r="BP4" i="3"/>
  <c r="BO4" i="3"/>
  <c r="BM4" i="3"/>
  <c r="BL4" i="3"/>
  <c r="BG4" i="3"/>
  <c r="BF4" i="3"/>
  <c r="AC4" i="3"/>
  <c r="AR4" i="3" s="1"/>
  <c r="AB4" i="3"/>
  <c r="AQ4" i="3" s="1"/>
  <c r="AA4" i="3"/>
  <c r="AP4" i="3" s="1"/>
  <c r="Z4" i="3"/>
  <c r="AO4" i="3" s="1"/>
  <c r="BP3" i="3"/>
  <c r="BO3" i="3"/>
  <c r="BP14" i="2" s="1"/>
  <c r="BM3" i="3"/>
  <c r="BP9" i="2" s="1"/>
  <c r="BL3" i="3"/>
  <c r="BP8" i="2" s="1"/>
  <c r="BG3" i="3"/>
  <c r="BQ3" i="2" s="1"/>
  <c r="BF3" i="3"/>
  <c r="AC3" i="3"/>
  <c r="AR3" i="3" s="1"/>
  <c r="AB3" i="3"/>
  <c r="AQ3" i="3" s="1"/>
  <c r="AA3" i="3"/>
  <c r="AP3" i="3" s="1"/>
  <c r="Z3" i="3"/>
  <c r="AO3" i="3" s="1"/>
  <c r="BP2" i="3"/>
  <c r="BO2" i="3"/>
  <c r="BQ14" i="2" s="1"/>
  <c r="BM2" i="3"/>
  <c r="BL2" i="3"/>
  <c r="BG2" i="3"/>
  <c r="BP3" i="2" s="1"/>
  <c r="BF2" i="3"/>
  <c r="BP2" i="2" s="1"/>
  <c r="AC2" i="3"/>
  <c r="BH7" i="2" s="1"/>
  <c r="AB2" i="3"/>
  <c r="AQ2" i="3" s="1"/>
  <c r="AA2" i="3"/>
  <c r="AP2" i="3" s="1"/>
  <c r="Z2" i="3"/>
  <c r="AT4" i="3" s="1"/>
  <c r="AT2" i="3" l="1"/>
  <c r="BC4" i="2"/>
  <c r="BF5" i="2"/>
  <c r="AZ10" i="2"/>
  <c r="BY3" i="2"/>
  <c r="CL2" i="2"/>
  <c r="CL4" i="2"/>
  <c r="AO2" i="3"/>
  <c r="AE2" i="2"/>
  <c r="AE4" i="2"/>
  <c r="AR2" i="2"/>
  <c r="AR4" i="2"/>
  <c r="AY7" i="2"/>
  <c r="AH2" i="3"/>
  <c r="AG2" i="2"/>
  <c r="AG4" i="2"/>
  <c r="AZ5" i="2"/>
  <c r="AZ8" i="2"/>
  <c r="CL3" i="2"/>
  <c r="AZ4" i="2"/>
  <c r="BC5" i="2"/>
  <c r="BI8" i="2"/>
  <c r="CB3" i="2"/>
  <c r="CO2" i="2"/>
  <c r="CO4" i="2"/>
  <c r="AR2" i="3"/>
  <c r="AR18" i="3"/>
  <c r="AU2" i="2"/>
  <c r="AU4" i="2"/>
  <c r="AL3" i="2"/>
  <c r="BM2" i="4"/>
  <c r="AA3" i="2"/>
  <c r="BF7" i="2"/>
  <c r="BQ8" i="2"/>
  <c r="BI6" i="2"/>
  <c r="BC8" i="2"/>
  <c r="BC11" i="2"/>
  <c r="CH3" i="2"/>
  <c r="CU2" i="2"/>
  <c r="CU4" i="2"/>
  <c r="BE7" i="2"/>
  <c r="AD3" i="2"/>
  <c r="BF6" i="2"/>
  <c r="BZ4" i="2"/>
  <c r="AP13" i="3"/>
  <c r="AG3" i="2"/>
  <c r="AZ7" i="2"/>
  <c r="BC6" i="2"/>
  <c r="BI10" i="2"/>
  <c r="CB2" i="2"/>
  <c r="CB4" i="2"/>
  <c r="CO3" i="2"/>
  <c r="AF2" i="4"/>
  <c r="AU3" i="2"/>
  <c r="BB6" i="2"/>
  <c r="X2" i="2"/>
  <c r="X4" i="2"/>
  <c r="BB7" i="2"/>
  <c r="CE2" i="2"/>
  <c r="AL2" i="2"/>
  <c r="AL4" i="2"/>
  <c r="BF10" i="2"/>
  <c r="CR3" i="2"/>
  <c r="AY6" i="2"/>
  <c r="AA2" i="2"/>
  <c r="AA4" i="2"/>
  <c r="BQ2" i="2"/>
  <c r="BF4" i="2"/>
  <c r="BI5" i="2"/>
  <c r="AE2" i="3"/>
  <c r="BC10" i="2"/>
  <c r="CH2" i="2"/>
  <c r="CH4" i="2"/>
  <c r="CU3" i="2"/>
  <c r="AO2" i="2"/>
  <c r="AO4" i="2"/>
  <c r="BQ11" i="2"/>
  <c r="BM2" i="2" l="1"/>
  <c r="BL2" i="2"/>
</calcChain>
</file>

<file path=xl/sharedStrings.xml><?xml version="1.0" encoding="utf-8"?>
<sst xmlns="http://schemas.openxmlformats.org/spreadsheetml/2006/main" count="2604" uniqueCount="329">
  <si>
    <t>fr.X</t>
  </si>
  <si>
    <t>fr.Y</t>
  </si>
  <si>
    <t>fl.X</t>
  </si>
  <si>
    <t>fl.Y</t>
  </si>
  <si>
    <t>rr.X</t>
  </si>
  <si>
    <t>rr.Y</t>
  </si>
  <si>
    <t>rl.X</t>
  </si>
  <si>
    <t>rl.Y</t>
  </si>
  <si>
    <t>ss.X</t>
  </si>
  <si>
    <t>ss.Y</t>
  </si>
  <si>
    <t>drr.X</t>
  </si>
  <si>
    <t>drr.Y</t>
  </si>
  <si>
    <t>drl.X</t>
  </si>
  <si>
    <t>drl.Y</t>
  </si>
  <si>
    <t>IC FR X</t>
  </si>
  <si>
    <t>IC FR Y</t>
  </si>
  <si>
    <t>IC FL X</t>
  </si>
  <si>
    <t>IC FL Y</t>
  </si>
  <si>
    <t>IC RR X</t>
  </si>
  <si>
    <t>IC RR Y</t>
  </si>
  <si>
    <t>IC RL X</t>
  </si>
  <si>
    <t>IC RL Y</t>
  </si>
  <si>
    <t>STOP</t>
  </si>
  <si>
    <t>FR StrideLen(cm)</t>
  </si>
  <si>
    <t>FL StrideLen(cm)</t>
  </si>
  <si>
    <t>RR StrideLen(cm)</t>
  </si>
  <si>
    <t>RL StrideLen(cm)</t>
  </si>
  <si>
    <t>Front Trk Width(cm)</t>
  </si>
  <si>
    <t>Rear Trk Width(cm)</t>
  </si>
  <si>
    <t>Track Width</t>
  </si>
  <si>
    <t>AVG</t>
  </si>
  <si>
    <t>SD</t>
  </si>
  <si>
    <t>Front (cm)</t>
  </si>
  <si>
    <t>Rear (cm)</t>
  </si>
  <si>
    <t>Front Lat Move(cm)</t>
  </si>
  <si>
    <t>Rear Lat Move(cm)</t>
  </si>
  <si>
    <t>Lateral Movement</t>
  </si>
  <si>
    <t>Right Ft Base(cm)</t>
  </si>
  <si>
    <t>Left Ft Base(cm)</t>
  </si>
  <si>
    <t>Foot Base</t>
  </si>
  <si>
    <t>Right (cm)</t>
  </si>
  <si>
    <t>Left (cm)</t>
  </si>
  <si>
    <t>Diag Dist FRRL(cm)</t>
  </si>
  <si>
    <t>Diag Dist FLRR(cm)</t>
  </si>
  <si>
    <t>Diagonal Distance</t>
  </si>
  <si>
    <t>FRRL (cm)</t>
  </si>
  <si>
    <t>FLRR (cm)</t>
  </si>
  <si>
    <t>FR SW</t>
  </si>
  <si>
    <t>FRFL SW overlap</t>
  </si>
  <si>
    <t>FRRR SW overlap</t>
  </si>
  <si>
    <t>FRRL SW overlap</t>
  </si>
  <si>
    <t>FL SW</t>
  </si>
  <si>
    <t>FLFR SW overlap</t>
  </si>
  <si>
    <t>FLRR SW overlap</t>
  </si>
  <si>
    <t>FLRL SW overlap</t>
  </si>
  <si>
    <t>RR SW</t>
  </si>
  <si>
    <t>RRFR SW overlap</t>
  </si>
  <si>
    <t>RRFL SW overlap</t>
  </si>
  <si>
    <t>RRRL SW overlap</t>
  </si>
  <si>
    <t>RL SW</t>
  </si>
  <si>
    <t>RLFR SW overlap</t>
  </si>
  <si>
    <t>RLFL SW overlap</t>
  </si>
  <si>
    <t>RLRR SW overlap</t>
  </si>
  <si>
    <t>FR ST</t>
  </si>
  <si>
    <t>FRFL ST overlap</t>
  </si>
  <si>
    <t>FRRR ST overlap</t>
  </si>
  <si>
    <t>FRRL ST overlap</t>
  </si>
  <si>
    <t>FL ST</t>
  </si>
  <si>
    <t>FLFR ST overlap</t>
  </si>
  <si>
    <t>FLRR ST overlap</t>
  </si>
  <si>
    <t>FLRL ST overlap</t>
  </si>
  <si>
    <t>RR ST</t>
  </si>
  <si>
    <t>RRFR ST overlap</t>
  </si>
  <si>
    <t>RRFL ST overlap</t>
  </si>
  <si>
    <t>RRRL ST overlap</t>
  </si>
  <si>
    <t>RL ST</t>
  </si>
  <si>
    <t>RLFR ST overlap</t>
  </si>
  <si>
    <t>RLFL ST overlap</t>
  </si>
  <si>
    <t>RLRR ST overlap</t>
  </si>
  <si>
    <t>FR Swing Time(s)</t>
  </si>
  <si>
    <t>FL Swing Time(s)</t>
  </si>
  <si>
    <t>RR Swing Time(s)</t>
  </si>
  <si>
    <t>RL Swing Time(s)</t>
  </si>
  <si>
    <t>FR Stance Time(s)</t>
  </si>
  <si>
    <t>FL Stance Time(s)</t>
  </si>
  <si>
    <t>RR Stance Time(s)</t>
  </si>
  <si>
    <t>RL Stance Time(s)</t>
  </si>
  <si>
    <t>FR Stride Time(s)</t>
  </si>
  <si>
    <t>FL Stride Time(s)</t>
  </si>
  <si>
    <t>RR Stride Time(s)</t>
  </si>
  <si>
    <t>RL Stride Time(s)</t>
  </si>
  <si>
    <t>FR Swing %</t>
  </si>
  <si>
    <t>FL Swing %</t>
  </si>
  <si>
    <t>RR Swing %</t>
  </si>
  <si>
    <t>RL Swing %</t>
  </si>
  <si>
    <t>FR Stance %</t>
  </si>
  <si>
    <t>FL Stance %</t>
  </si>
  <si>
    <t>RR Stance %</t>
  </si>
  <si>
    <t>RL Stance %</t>
  </si>
  <si>
    <t>FR = Front Right</t>
  </si>
  <si>
    <t>FL = Front Left</t>
  </si>
  <si>
    <t>RR = Rear Right</t>
  </si>
  <si>
    <t>RL = Rear Left</t>
  </si>
  <si>
    <t>FR Stance Frames</t>
  </si>
  <si>
    <t>FL Stance Frames</t>
  </si>
  <si>
    <t>RR Stance Frames</t>
  </si>
  <si>
    <t>RL Stance Frames</t>
  </si>
  <si>
    <t>FR Swing Frames</t>
  </si>
  <si>
    <t>FL Swing Frames</t>
  </si>
  <si>
    <t>RR Swing Frames</t>
  </si>
  <si>
    <t>RL Swing Frames</t>
  </si>
  <si>
    <t>Dorsal</t>
  </si>
  <si>
    <t>FR Swing Time (s)</t>
  </si>
  <si>
    <t>FL Swing Time (s)</t>
  </si>
  <si>
    <t>RR Swing Time (s)</t>
  </si>
  <si>
    <t>RL Swing Time (s)</t>
  </si>
  <si>
    <t>FR Stance Time (s)</t>
  </si>
  <si>
    <t>FL Stance Time (s)</t>
  </si>
  <si>
    <t>RR Stance Time (s)</t>
  </si>
  <si>
    <t>RL Stance Time (s)</t>
  </si>
  <si>
    <t>FR Stride Time (s)</t>
  </si>
  <si>
    <t>FL Stride Time (s)</t>
  </si>
  <si>
    <t>RR Stride Time (s)</t>
  </si>
  <si>
    <t>RL Stride Time (s)</t>
  </si>
  <si>
    <t>FR Overall Stride Freq</t>
  </si>
  <si>
    <t>FL Overall Stride Freq</t>
  </si>
  <si>
    <t>RR Overall Stride Freq</t>
  </si>
  <si>
    <t>RL Overall Stride Freq</t>
  </si>
  <si>
    <t>FR Overall Stride Freq(Hz)</t>
  </si>
  <si>
    <t>FL Overall Stride Freq(Hz)</t>
  </si>
  <si>
    <t>RR Overall Stride Freq(Hz)</t>
  </si>
  <si>
    <t>RL Overall Stride Freq(Hz)</t>
  </si>
  <si>
    <t>FR Ind Stride Freq(Hz)</t>
  </si>
  <si>
    <t>FL Ind Stride Freq(Hz)</t>
  </si>
  <si>
    <t>RR Ind Stride Freq(Hz)</t>
  </si>
  <si>
    <t>RL Ind Stride Freq(Hz)</t>
  </si>
  <si>
    <t>FR Ind Stride Freq</t>
  </si>
  <si>
    <t>FL Ind Stride Freq</t>
  </si>
  <si>
    <t>RR Ind Stride Freq</t>
  </si>
  <si>
    <t>RL Ind Stride Freq</t>
  </si>
  <si>
    <t>FRFL Swing O%</t>
  </si>
  <si>
    <t>FRRR Swing O%</t>
  </si>
  <si>
    <t>FRRL Swing O%</t>
  </si>
  <si>
    <t>FLFR Swing O%</t>
  </si>
  <si>
    <t>FLRR Swing O%</t>
  </si>
  <si>
    <t>FLRL Swing O%</t>
  </si>
  <si>
    <t>RRFR Swing O%</t>
  </si>
  <si>
    <t>RRFL Swing O%</t>
  </si>
  <si>
    <t>RRRL Swing O%</t>
  </si>
  <si>
    <t>RLFR Swing O%</t>
  </si>
  <si>
    <t>RLFL Swing O%</t>
  </si>
  <si>
    <t>RLRR Swing O%</t>
  </si>
  <si>
    <t>FRFL Stance O%</t>
  </si>
  <si>
    <t>FRRR Stance O%</t>
  </si>
  <si>
    <t>FRRL Stance O%</t>
  </si>
  <si>
    <t>FLFR Stance O%</t>
  </si>
  <si>
    <t>FLRR Stance O%</t>
  </si>
  <si>
    <t>FLRL Stance O%</t>
  </si>
  <si>
    <t>RRFR Stance O%</t>
  </si>
  <si>
    <t>RRFL Stance O%</t>
  </si>
  <si>
    <t>RRRL Stance O%</t>
  </si>
  <si>
    <t>RLFR Stance O%</t>
  </si>
  <si>
    <t>RLFL Stance O%</t>
  </si>
  <si>
    <t>RLRR Stance O%</t>
  </si>
  <si>
    <t>FR Swing O%</t>
  </si>
  <si>
    <t>FL Swing O%</t>
  </si>
  <si>
    <t>RR Swing O%</t>
  </si>
  <si>
    <t>RL Swing O%</t>
  </si>
  <si>
    <t>FR Stance O%</t>
  </si>
  <si>
    <t>FL Stance O%</t>
  </si>
  <si>
    <t>RR Stance O%</t>
  </si>
  <si>
    <t>RL Stance O%</t>
  </si>
  <si>
    <t>FR Swing O(s)</t>
  </si>
  <si>
    <t>FL Swing O(s)</t>
  </si>
  <si>
    <t>RR Swing O(s)</t>
  </si>
  <si>
    <t>RL Swing O(s)</t>
  </si>
  <si>
    <t>FRFL Swing O(s)</t>
  </si>
  <si>
    <t>FLFR Swing O(s)</t>
  </si>
  <si>
    <t>RRFR Swing O(s)</t>
  </si>
  <si>
    <t>RLFR Swing O(s)</t>
  </si>
  <si>
    <t>FRRR Swing O(s)</t>
  </si>
  <si>
    <t>FLRR Swing O(s)</t>
  </si>
  <si>
    <t>RRFL Swing O(s)</t>
  </si>
  <si>
    <t>RLFL Swing O(s)</t>
  </si>
  <si>
    <t>FRRL Swing O(s)</t>
  </si>
  <si>
    <t>FLRL Swing O(s)</t>
  </si>
  <si>
    <t>RRRL Swing O(s)</t>
  </si>
  <si>
    <t>RLRR Swing O(s)</t>
  </si>
  <si>
    <t>FR Stance O(s)</t>
  </si>
  <si>
    <t>FL Stance O(s)</t>
  </si>
  <si>
    <t>RR Stance O(s)</t>
  </si>
  <si>
    <t>RL Stance O(s)</t>
  </si>
  <si>
    <t>FRFL Stance O(s)</t>
  </si>
  <si>
    <t>FLFR Stance O(s)</t>
  </si>
  <si>
    <t>RRFR Stance O(s)</t>
  </si>
  <si>
    <t>RLFR Stance O(s)</t>
  </si>
  <si>
    <t>FRRR Stance O(s)</t>
  </si>
  <si>
    <t>FLRR Stance O(s)</t>
  </si>
  <si>
    <t>RRFL Stance O(s)</t>
  </si>
  <si>
    <t>RLFL Stance O(s)</t>
  </si>
  <si>
    <t>FRRL Stance O(s)</t>
  </si>
  <si>
    <t>FLRL Stance O(s)</t>
  </si>
  <si>
    <t>RRRL Stance O(s)</t>
  </si>
  <si>
    <t>RLRR Stance O(s)</t>
  </si>
  <si>
    <t># Feet Down</t>
  </si>
  <si>
    <t>Which Feet</t>
  </si>
  <si>
    <t>0 Feet</t>
  </si>
  <si>
    <t>1 Foot</t>
  </si>
  <si>
    <t>2 Feet</t>
  </si>
  <si>
    <t>3 Feet</t>
  </si>
  <si>
    <t>4 Feet</t>
  </si>
  <si>
    <t>Total Frames</t>
  </si>
  <si>
    <t>Frames</t>
  </si>
  <si>
    <t>% Down</t>
  </si>
  <si>
    <t>Time Down</t>
  </si>
  <si>
    <t>FR</t>
  </si>
  <si>
    <t>FL</t>
  </si>
  <si>
    <t>RR</t>
  </si>
  <si>
    <t>RL</t>
  </si>
  <si>
    <t>SS</t>
  </si>
  <si>
    <t>Coupling</t>
  </si>
  <si>
    <t>FRFL</t>
  </si>
  <si>
    <t>FRRR</t>
  </si>
  <si>
    <t>FRRL</t>
  </si>
  <si>
    <t>FLFR</t>
  </si>
  <si>
    <t>FLRR</t>
  </si>
  <si>
    <t>FLRL</t>
  </si>
  <si>
    <t>RRFR</t>
  </si>
  <si>
    <t>RRFL</t>
  </si>
  <si>
    <t>RRRL</t>
  </si>
  <si>
    <t>RLFR</t>
  </si>
  <si>
    <t>RLFL</t>
  </si>
  <si>
    <t>RLRR</t>
  </si>
  <si>
    <t>4D</t>
  </si>
  <si>
    <t>3D</t>
  </si>
  <si>
    <t>FootFalls</t>
  </si>
  <si>
    <t>ICs</t>
  </si>
  <si>
    <t>IC Time(s)</t>
  </si>
  <si>
    <t>Sequence Time(s)</t>
  </si>
  <si>
    <t>Passes</t>
  </si>
  <si>
    <t>Pass Time(s)</t>
  </si>
  <si>
    <t>Sequence Freq(Hz)</t>
  </si>
  <si>
    <t>CPI Step Sequences</t>
  </si>
  <si>
    <t>Number</t>
  </si>
  <si>
    <t>Percent</t>
  </si>
  <si>
    <t>Sequence Type</t>
  </si>
  <si>
    <t>CPI</t>
  </si>
  <si>
    <t>RI</t>
  </si>
  <si>
    <t>PSI</t>
  </si>
  <si>
    <t>Total</t>
  </si>
  <si>
    <t>Correct</t>
  </si>
  <si>
    <t>DSI</t>
  </si>
  <si>
    <t>FPP</t>
  </si>
  <si>
    <t>HPP</t>
  </si>
  <si>
    <t>HPD</t>
  </si>
  <si>
    <t>RHPD</t>
  </si>
  <si>
    <t>LHPD</t>
  </si>
  <si>
    <t>%Right Dorsal</t>
  </si>
  <si>
    <t>%Left Dorsal</t>
  </si>
  <si>
    <t>DSI/Pass</t>
  </si>
  <si>
    <t>Dorsal/Pass</t>
  </si>
  <si>
    <t>2413</t>
  </si>
  <si>
    <t>4132</t>
  </si>
  <si>
    <t>1321</t>
  </si>
  <si>
    <t>3214</t>
  </si>
  <si>
    <t>2142</t>
  </si>
  <si>
    <t>1423</t>
  </si>
  <si>
    <t>4231</t>
  </si>
  <si>
    <t>2314</t>
  </si>
  <si>
    <t>3142</t>
  </si>
  <si>
    <t>2312</t>
  </si>
  <si>
    <t>1342</t>
  </si>
  <si>
    <t>3424</t>
  </si>
  <si>
    <t>3124</t>
  </si>
  <si>
    <t>1241</t>
  </si>
  <si>
    <t>1324</t>
  </si>
  <si>
    <t>3241</t>
  </si>
  <si>
    <t>1231</t>
  </si>
  <si>
    <t>1432</t>
  </si>
  <si>
    <t>4324</t>
  </si>
  <si>
    <t>2412</t>
  </si>
  <si>
    <t>4123</t>
  </si>
  <si>
    <t>Aa</t>
  </si>
  <si>
    <t>Other</t>
  </si>
  <si>
    <t>Cb</t>
  </si>
  <si>
    <t>Ab</t>
  </si>
  <si>
    <t>Ra</t>
  </si>
  <si>
    <t>Rb</t>
  </si>
  <si>
    <t>Ca</t>
  </si>
  <si>
    <t>Cruciate a - Ca</t>
  </si>
  <si>
    <t>Alternate a - Aa</t>
  </si>
  <si>
    <t>Rotate a - Ra</t>
  </si>
  <si>
    <t>Cruciate b - Cb</t>
  </si>
  <si>
    <t>Alternate b - Ab</t>
  </si>
  <si>
    <t>Rotate b - Rb</t>
  </si>
  <si>
    <t>Total Sequences</t>
  </si>
  <si>
    <t>Coordinated Pattern Index</t>
  </si>
  <si>
    <t>Ratio Index</t>
  </si>
  <si>
    <t>Plantar Stepping Index</t>
  </si>
  <si>
    <t>Dorsal Stepping Index</t>
  </si>
  <si>
    <t>Dorsal %Right</t>
  </si>
  <si>
    <t>Dorsal %Left</t>
  </si>
  <si>
    <t>FR Instant Speed(cm/s)</t>
  </si>
  <si>
    <t>FL Instant Speed(cm/s)</t>
  </si>
  <si>
    <t>RR Instant Speed(cm/s)</t>
  </si>
  <si>
    <t>RL Instant Speed(cm/s)</t>
  </si>
  <si>
    <t>Overall Speed(cm/s)</t>
  </si>
  <si>
    <t>T Stride Length(cm)</t>
  </si>
  <si>
    <t xml:space="preserve"> T Stride Time(s)</t>
  </si>
  <si>
    <t>Speed</t>
  </si>
  <si>
    <t>Instant Speed(cm/s)</t>
  </si>
  <si>
    <t>CouplingDFN</t>
  </si>
  <si>
    <t>FRFL DFN</t>
  </si>
  <si>
    <t>FRRR DFN</t>
  </si>
  <si>
    <t>FRRL DFN</t>
  </si>
  <si>
    <t>FLFR DFN</t>
  </si>
  <si>
    <t>FLRR DFN</t>
  </si>
  <si>
    <t>FLRL DFN</t>
  </si>
  <si>
    <t>RRFR DFN</t>
  </si>
  <si>
    <t>RRFL DFN</t>
  </si>
  <si>
    <t>RRRL DFN</t>
  </si>
  <si>
    <t>RLFR DFN</t>
  </si>
  <si>
    <t>RLFL DFN</t>
  </si>
  <si>
    <t>RLRR DFN</t>
  </si>
  <si>
    <t>RR Gait Angle(Deg)</t>
  </si>
  <si>
    <t>RL Gait Angle(Deg)</t>
  </si>
  <si>
    <t>Gait Angle</t>
  </si>
  <si>
    <t>Rear Right (Deg)</t>
  </si>
  <si>
    <t>Rear Left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</si>
</sst>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1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Graph!$A$4:$A$448</c:f>
              <c:numCache>
                <c:formatCode>General</c:formatCode>
                <c:ptCount val="44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</c:numCache>
            </c:numRef>
          </c:xVal>
          <c:yVal>
            <c:numRef>
              <c:f>Graph!$D$5:$D$447</c:f>
              <c:numCache>
                <c:formatCode>General</c:formatCode>
                <c:ptCount val="443"/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36-4857-BD80-52014AE5BE4D}"/>
            </c:ext>
          </c:extLst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Graph!$A$4:$A$448</c:f>
              <c:numCache>
                <c:formatCode>General</c:formatCode>
                <c:ptCount val="44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</c:numCache>
            </c:numRef>
          </c:xVal>
          <c:yVal>
            <c:numRef>
              <c:f>Graph!$B$5:$B$447</c:f>
              <c:numCache>
                <c:formatCode>General</c:formatCode>
                <c:ptCount val="443"/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F36-4857-BD80-52014AE5BE4D}"/>
            </c:ext>
          </c:extLst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Graph!$A$4:$A$448</c:f>
              <c:numCache>
                <c:formatCode>General</c:formatCode>
                <c:ptCount val="44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</c:numCache>
            </c:numRef>
          </c:xVal>
          <c:yVal>
            <c:numRef>
              <c:f>Graph!$C$5:$C$447</c:f>
              <c:numCache>
                <c:formatCode>General</c:formatCode>
                <c:ptCount val="44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F36-4857-BD80-52014AE5BE4D}"/>
            </c:ext>
          </c:extLst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Graph!$A$4:$A$448</c:f>
              <c:numCache>
                <c:formatCode>General</c:formatCode>
                <c:ptCount val="44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</c:numCache>
            </c:numRef>
          </c:xVal>
          <c:yVal>
            <c:numRef>
              <c:f>Graph!$E$5:$E$447</c:f>
              <c:numCache>
                <c:formatCode>General</c:formatCode>
                <c:ptCount val="443"/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41">
                  <c:v>4</c:v>
                </c:pt>
                <c:pt idx="442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F36-4857-BD80-52014AE5BE4D}"/>
            </c:ext>
          </c:extLst>
        </c:ser>
        <c:ser>
          <c:idx val="4"/>
          <c:order val="4"/>
          <c:tx>
            <c:v>RRD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Graph!$A$4:$A$448</c:f>
              <c:numCache>
                <c:formatCode>General</c:formatCode>
                <c:ptCount val="44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</c:numCache>
            </c:numRef>
          </c:xVal>
          <c:yVal>
            <c:numRef>
              <c:f>Graph!$G$5:$G$447</c:f>
              <c:numCache>
                <c:formatCode>General</c:formatCode>
                <c:ptCount val="443"/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F36-4857-BD80-52014AE5BE4D}"/>
            </c:ext>
          </c:extLst>
        </c:ser>
        <c:ser>
          <c:idx val="5"/>
          <c:order val="5"/>
          <c:tx>
            <c:v>RLD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Graph!$A$4:$A$448</c:f>
              <c:numCache>
                <c:formatCode>General</c:formatCode>
                <c:ptCount val="44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</c:numCache>
            </c:numRef>
          </c:xVal>
          <c:yVal>
            <c:numRef>
              <c:f>Graph!$H$5:$H$447</c:f>
              <c:numCache>
                <c:formatCode>General</c:formatCode>
                <c:ptCount val="443"/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F36-4857-BD80-52014AE5B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56528"/>
        <c:axId val="12655088"/>
      </c:scatterChart>
      <c:valAx>
        <c:axId val="12656528"/>
        <c:scaling>
          <c:orientation val="minMax"/>
          <c:max val="447"/>
          <c:min val="3"/>
        </c:scaling>
        <c:delete val="0"/>
        <c:axPos val="b"/>
        <c:numFmt formatCode="General" sourceLinked="1"/>
        <c:majorTickMark val="out"/>
        <c:minorTickMark val="none"/>
        <c:tickLblPos val="nextTo"/>
        <c:crossAx val="12655088"/>
        <c:crosses val="autoZero"/>
        <c:crossBetween val="midCat"/>
      </c:valAx>
      <c:valAx>
        <c:axId val="126550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26565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Graph!$A$450:$A$856</c:f>
              <c:numCache>
                <c:formatCode>General</c:formatCode>
                <c:ptCount val="407"/>
                <c:pt idx="0">
                  <c:v>449</c:v>
                </c:pt>
                <c:pt idx="1">
                  <c:v>450</c:v>
                </c:pt>
                <c:pt idx="2">
                  <c:v>451</c:v>
                </c:pt>
                <c:pt idx="3">
                  <c:v>452</c:v>
                </c:pt>
                <c:pt idx="4">
                  <c:v>453</c:v>
                </c:pt>
                <c:pt idx="5">
                  <c:v>454</c:v>
                </c:pt>
                <c:pt idx="6">
                  <c:v>455</c:v>
                </c:pt>
                <c:pt idx="7">
                  <c:v>456</c:v>
                </c:pt>
                <c:pt idx="8">
                  <c:v>457</c:v>
                </c:pt>
                <c:pt idx="9">
                  <c:v>458</c:v>
                </c:pt>
                <c:pt idx="10">
                  <c:v>459</c:v>
                </c:pt>
                <c:pt idx="11">
                  <c:v>460</c:v>
                </c:pt>
                <c:pt idx="12">
                  <c:v>461</c:v>
                </c:pt>
                <c:pt idx="13">
                  <c:v>462</c:v>
                </c:pt>
                <c:pt idx="14">
                  <c:v>463</c:v>
                </c:pt>
                <c:pt idx="15">
                  <c:v>464</c:v>
                </c:pt>
                <c:pt idx="16">
                  <c:v>465</c:v>
                </c:pt>
                <c:pt idx="17">
                  <c:v>466</c:v>
                </c:pt>
                <c:pt idx="18">
                  <c:v>467</c:v>
                </c:pt>
                <c:pt idx="19">
                  <c:v>468</c:v>
                </c:pt>
                <c:pt idx="20">
                  <c:v>469</c:v>
                </c:pt>
                <c:pt idx="21">
                  <c:v>470</c:v>
                </c:pt>
                <c:pt idx="22">
                  <c:v>471</c:v>
                </c:pt>
                <c:pt idx="23">
                  <c:v>472</c:v>
                </c:pt>
                <c:pt idx="24">
                  <c:v>473</c:v>
                </c:pt>
                <c:pt idx="25">
                  <c:v>474</c:v>
                </c:pt>
                <c:pt idx="26">
                  <c:v>475</c:v>
                </c:pt>
                <c:pt idx="27">
                  <c:v>476</c:v>
                </c:pt>
                <c:pt idx="28">
                  <c:v>477</c:v>
                </c:pt>
                <c:pt idx="29">
                  <c:v>478</c:v>
                </c:pt>
                <c:pt idx="30">
                  <c:v>479</c:v>
                </c:pt>
                <c:pt idx="31">
                  <c:v>480</c:v>
                </c:pt>
                <c:pt idx="32">
                  <c:v>481</c:v>
                </c:pt>
                <c:pt idx="33">
                  <c:v>482</c:v>
                </c:pt>
                <c:pt idx="34">
                  <c:v>483</c:v>
                </c:pt>
                <c:pt idx="35">
                  <c:v>484</c:v>
                </c:pt>
                <c:pt idx="36">
                  <c:v>485</c:v>
                </c:pt>
                <c:pt idx="37">
                  <c:v>486</c:v>
                </c:pt>
                <c:pt idx="38">
                  <c:v>487</c:v>
                </c:pt>
                <c:pt idx="39">
                  <c:v>488</c:v>
                </c:pt>
                <c:pt idx="40">
                  <c:v>489</c:v>
                </c:pt>
                <c:pt idx="41">
                  <c:v>490</c:v>
                </c:pt>
                <c:pt idx="42">
                  <c:v>491</c:v>
                </c:pt>
                <c:pt idx="43">
                  <c:v>492</c:v>
                </c:pt>
                <c:pt idx="44">
                  <c:v>493</c:v>
                </c:pt>
                <c:pt idx="45">
                  <c:v>494</c:v>
                </c:pt>
                <c:pt idx="46">
                  <c:v>495</c:v>
                </c:pt>
                <c:pt idx="47">
                  <c:v>496</c:v>
                </c:pt>
                <c:pt idx="48">
                  <c:v>497</c:v>
                </c:pt>
                <c:pt idx="49">
                  <c:v>498</c:v>
                </c:pt>
                <c:pt idx="50">
                  <c:v>499</c:v>
                </c:pt>
                <c:pt idx="51">
                  <c:v>500</c:v>
                </c:pt>
                <c:pt idx="52">
                  <c:v>501</c:v>
                </c:pt>
                <c:pt idx="53">
                  <c:v>502</c:v>
                </c:pt>
                <c:pt idx="54">
                  <c:v>503</c:v>
                </c:pt>
                <c:pt idx="55">
                  <c:v>504</c:v>
                </c:pt>
                <c:pt idx="56">
                  <c:v>505</c:v>
                </c:pt>
                <c:pt idx="57">
                  <c:v>506</c:v>
                </c:pt>
                <c:pt idx="58">
                  <c:v>507</c:v>
                </c:pt>
                <c:pt idx="59">
                  <c:v>508</c:v>
                </c:pt>
                <c:pt idx="60">
                  <c:v>509</c:v>
                </c:pt>
                <c:pt idx="61">
                  <c:v>510</c:v>
                </c:pt>
                <c:pt idx="62">
                  <c:v>511</c:v>
                </c:pt>
                <c:pt idx="63">
                  <c:v>512</c:v>
                </c:pt>
                <c:pt idx="64">
                  <c:v>513</c:v>
                </c:pt>
                <c:pt idx="65">
                  <c:v>514</c:v>
                </c:pt>
                <c:pt idx="66">
                  <c:v>515</c:v>
                </c:pt>
                <c:pt idx="67">
                  <c:v>516</c:v>
                </c:pt>
                <c:pt idx="68">
                  <c:v>517</c:v>
                </c:pt>
                <c:pt idx="69">
                  <c:v>518</c:v>
                </c:pt>
                <c:pt idx="70">
                  <c:v>519</c:v>
                </c:pt>
                <c:pt idx="71">
                  <c:v>520</c:v>
                </c:pt>
                <c:pt idx="72">
                  <c:v>521</c:v>
                </c:pt>
                <c:pt idx="73">
                  <c:v>522</c:v>
                </c:pt>
                <c:pt idx="74">
                  <c:v>523</c:v>
                </c:pt>
                <c:pt idx="75">
                  <c:v>524</c:v>
                </c:pt>
                <c:pt idx="76">
                  <c:v>525</c:v>
                </c:pt>
                <c:pt idx="77">
                  <c:v>526</c:v>
                </c:pt>
                <c:pt idx="78">
                  <c:v>527</c:v>
                </c:pt>
                <c:pt idx="79">
                  <c:v>528</c:v>
                </c:pt>
                <c:pt idx="80">
                  <c:v>529</c:v>
                </c:pt>
                <c:pt idx="81">
                  <c:v>530</c:v>
                </c:pt>
                <c:pt idx="82">
                  <c:v>531</c:v>
                </c:pt>
                <c:pt idx="83">
                  <c:v>532</c:v>
                </c:pt>
                <c:pt idx="84">
                  <c:v>533</c:v>
                </c:pt>
                <c:pt idx="85">
                  <c:v>534</c:v>
                </c:pt>
                <c:pt idx="86">
                  <c:v>535</c:v>
                </c:pt>
                <c:pt idx="87">
                  <c:v>536</c:v>
                </c:pt>
                <c:pt idx="88">
                  <c:v>537</c:v>
                </c:pt>
                <c:pt idx="89">
                  <c:v>538</c:v>
                </c:pt>
                <c:pt idx="90">
                  <c:v>539</c:v>
                </c:pt>
                <c:pt idx="91">
                  <c:v>540</c:v>
                </c:pt>
                <c:pt idx="92">
                  <c:v>541</c:v>
                </c:pt>
                <c:pt idx="93">
                  <c:v>542</c:v>
                </c:pt>
                <c:pt idx="94">
                  <c:v>543</c:v>
                </c:pt>
                <c:pt idx="95">
                  <c:v>544</c:v>
                </c:pt>
                <c:pt idx="96">
                  <c:v>545</c:v>
                </c:pt>
                <c:pt idx="97">
                  <c:v>546</c:v>
                </c:pt>
                <c:pt idx="98">
                  <c:v>547</c:v>
                </c:pt>
                <c:pt idx="99">
                  <c:v>548</c:v>
                </c:pt>
                <c:pt idx="100">
                  <c:v>549</c:v>
                </c:pt>
                <c:pt idx="101">
                  <c:v>550</c:v>
                </c:pt>
                <c:pt idx="102">
                  <c:v>551</c:v>
                </c:pt>
                <c:pt idx="103">
                  <c:v>552</c:v>
                </c:pt>
                <c:pt idx="104">
                  <c:v>553</c:v>
                </c:pt>
                <c:pt idx="105">
                  <c:v>554</c:v>
                </c:pt>
                <c:pt idx="106">
                  <c:v>555</c:v>
                </c:pt>
                <c:pt idx="107">
                  <c:v>556</c:v>
                </c:pt>
                <c:pt idx="108">
                  <c:v>557</c:v>
                </c:pt>
                <c:pt idx="109">
                  <c:v>558</c:v>
                </c:pt>
                <c:pt idx="110">
                  <c:v>559</c:v>
                </c:pt>
                <c:pt idx="111">
                  <c:v>560</c:v>
                </c:pt>
                <c:pt idx="112">
                  <c:v>561</c:v>
                </c:pt>
                <c:pt idx="113">
                  <c:v>562</c:v>
                </c:pt>
                <c:pt idx="114">
                  <c:v>563</c:v>
                </c:pt>
                <c:pt idx="115">
                  <c:v>564</c:v>
                </c:pt>
                <c:pt idx="116">
                  <c:v>565</c:v>
                </c:pt>
                <c:pt idx="117">
                  <c:v>566</c:v>
                </c:pt>
                <c:pt idx="118">
                  <c:v>567</c:v>
                </c:pt>
                <c:pt idx="119">
                  <c:v>568</c:v>
                </c:pt>
                <c:pt idx="120">
                  <c:v>569</c:v>
                </c:pt>
                <c:pt idx="121">
                  <c:v>570</c:v>
                </c:pt>
                <c:pt idx="122">
                  <c:v>571</c:v>
                </c:pt>
                <c:pt idx="123">
                  <c:v>572</c:v>
                </c:pt>
                <c:pt idx="124">
                  <c:v>573</c:v>
                </c:pt>
                <c:pt idx="125">
                  <c:v>574</c:v>
                </c:pt>
                <c:pt idx="126">
                  <c:v>575</c:v>
                </c:pt>
                <c:pt idx="127">
                  <c:v>576</c:v>
                </c:pt>
                <c:pt idx="128">
                  <c:v>577</c:v>
                </c:pt>
                <c:pt idx="129">
                  <c:v>578</c:v>
                </c:pt>
                <c:pt idx="130">
                  <c:v>579</c:v>
                </c:pt>
                <c:pt idx="131">
                  <c:v>580</c:v>
                </c:pt>
                <c:pt idx="132">
                  <c:v>581</c:v>
                </c:pt>
                <c:pt idx="133">
                  <c:v>582</c:v>
                </c:pt>
                <c:pt idx="134">
                  <c:v>583</c:v>
                </c:pt>
                <c:pt idx="135">
                  <c:v>584</c:v>
                </c:pt>
                <c:pt idx="136">
                  <c:v>585</c:v>
                </c:pt>
                <c:pt idx="137">
                  <c:v>586</c:v>
                </c:pt>
                <c:pt idx="138">
                  <c:v>587</c:v>
                </c:pt>
                <c:pt idx="139">
                  <c:v>588</c:v>
                </c:pt>
                <c:pt idx="140">
                  <c:v>589</c:v>
                </c:pt>
                <c:pt idx="141">
                  <c:v>590</c:v>
                </c:pt>
                <c:pt idx="142">
                  <c:v>591</c:v>
                </c:pt>
                <c:pt idx="143">
                  <c:v>592</c:v>
                </c:pt>
                <c:pt idx="144">
                  <c:v>593</c:v>
                </c:pt>
                <c:pt idx="145">
                  <c:v>594</c:v>
                </c:pt>
                <c:pt idx="146">
                  <c:v>595</c:v>
                </c:pt>
                <c:pt idx="147">
                  <c:v>596</c:v>
                </c:pt>
                <c:pt idx="148">
                  <c:v>597</c:v>
                </c:pt>
                <c:pt idx="149">
                  <c:v>598</c:v>
                </c:pt>
                <c:pt idx="150">
                  <c:v>599</c:v>
                </c:pt>
                <c:pt idx="151">
                  <c:v>600</c:v>
                </c:pt>
                <c:pt idx="152">
                  <c:v>601</c:v>
                </c:pt>
                <c:pt idx="153">
                  <c:v>602</c:v>
                </c:pt>
                <c:pt idx="154">
                  <c:v>603</c:v>
                </c:pt>
                <c:pt idx="155">
                  <c:v>604</c:v>
                </c:pt>
                <c:pt idx="156">
                  <c:v>605</c:v>
                </c:pt>
                <c:pt idx="157">
                  <c:v>606</c:v>
                </c:pt>
                <c:pt idx="158">
                  <c:v>607</c:v>
                </c:pt>
                <c:pt idx="159">
                  <c:v>608</c:v>
                </c:pt>
                <c:pt idx="160">
                  <c:v>609</c:v>
                </c:pt>
                <c:pt idx="161">
                  <c:v>610</c:v>
                </c:pt>
                <c:pt idx="162">
                  <c:v>611</c:v>
                </c:pt>
                <c:pt idx="163">
                  <c:v>612</c:v>
                </c:pt>
                <c:pt idx="164">
                  <c:v>613</c:v>
                </c:pt>
                <c:pt idx="165">
                  <c:v>614</c:v>
                </c:pt>
                <c:pt idx="166">
                  <c:v>615</c:v>
                </c:pt>
                <c:pt idx="167">
                  <c:v>616</c:v>
                </c:pt>
                <c:pt idx="168">
                  <c:v>617</c:v>
                </c:pt>
                <c:pt idx="169">
                  <c:v>618</c:v>
                </c:pt>
                <c:pt idx="170">
                  <c:v>619</c:v>
                </c:pt>
                <c:pt idx="171">
                  <c:v>620</c:v>
                </c:pt>
                <c:pt idx="172">
                  <c:v>621</c:v>
                </c:pt>
                <c:pt idx="173">
                  <c:v>622</c:v>
                </c:pt>
                <c:pt idx="174">
                  <c:v>623</c:v>
                </c:pt>
                <c:pt idx="175">
                  <c:v>624</c:v>
                </c:pt>
                <c:pt idx="176">
                  <c:v>625</c:v>
                </c:pt>
                <c:pt idx="177">
                  <c:v>626</c:v>
                </c:pt>
                <c:pt idx="178">
                  <c:v>627</c:v>
                </c:pt>
                <c:pt idx="179">
                  <c:v>628</c:v>
                </c:pt>
                <c:pt idx="180">
                  <c:v>629</c:v>
                </c:pt>
                <c:pt idx="181">
                  <c:v>630</c:v>
                </c:pt>
                <c:pt idx="182">
                  <c:v>631</c:v>
                </c:pt>
                <c:pt idx="183">
                  <c:v>632</c:v>
                </c:pt>
                <c:pt idx="184">
                  <c:v>633</c:v>
                </c:pt>
                <c:pt idx="185">
                  <c:v>634</c:v>
                </c:pt>
                <c:pt idx="186">
                  <c:v>635</c:v>
                </c:pt>
                <c:pt idx="187">
                  <c:v>636</c:v>
                </c:pt>
                <c:pt idx="188">
                  <c:v>637</c:v>
                </c:pt>
                <c:pt idx="189">
                  <c:v>638</c:v>
                </c:pt>
                <c:pt idx="190">
                  <c:v>639</c:v>
                </c:pt>
                <c:pt idx="191">
                  <c:v>640</c:v>
                </c:pt>
                <c:pt idx="192">
                  <c:v>641</c:v>
                </c:pt>
                <c:pt idx="193">
                  <c:v>642</c:v>
                </c:pt>
                <c:pt idx="194">
                  <c:v>643</c:v>
                </c:pt>
                <c:pt idx="195">
                  <c:v>644</c:v>
                </c:pt>
                <c:pt idx="196">
                  <c:v>645</c:v>
                </c:pt>
                <c:pt idx="197">
                  <c:v>646</c:v>
                </c:pt>
                <c:pt idx="198">
                  <c:v>647</c:v>
                </c:pt>
                <c:pt idx="199">
                  <c:v>648</c:v>
                </c:pt>
                <c:pt idx="200">
                  <c:v>649</c:v>
                </c:pt>
                <c:pt idx="201">
                  <c:v>650</c:v>
                </c:pt>
                <c:pt idx="202">
                  <c:v>651</c:v>
                </c:pt>
                <c:pt idx="203">
                  <c:v>652</c:v>
                </c:pt>
                <c:pt idx="204">
                  <c:v>653</c:v>
                </c:pt>
                <c:pt idx="205">
                  <c:v>654</c:v>
                </c:pt>
                <c:pt idx="206">
                  <c:v>655</c:v>
                </c:pt>
                <c:pt idx="207">
                  <c:v>656</c:v>
                </c:pt>
                <c:pt idx="208">
                  <c:v>657</c:v>
                </c:pt>
                <c:pt idx="209">
                  <c:v>658</c:v>
                </c:pt>
                <c:pt idx="210">
                  <c:v>659</c:v>
                </c:pt>
                <c:pt idx="211">
                  <c:v>660</c:v>
                </c:pt>
                <c:pt idx="212">
                  <c:v>661</c:v>
                </c:pt>
                <c:pt idx="213">
                  <c:v>662</c:v>
                </c:pt>
                <c:pt idx="214">
                  <c:v>663</c:v>
                </c:pt>
                <c:pt idx="215">
                  <c:v>664</c:v>
                </c:pt>
                <c:pt idx="216">
                  <c:v>665</c:v>
                </c:pt>
                <c:pt idx="217">
                  <c:v>666</c:v>
                </c:pt>
                <c:pt idx="218">
                  <c:v>667</c:v>
                </c:pt>
                <c:pt idx="219">
                  <c:v>668</c:v>
                </c:pt>
                <c:pt idx="220">
                  <c:v>669</c:v>
                </c:pt>
                <c:pt idx="221">
                  <c:v>670</c:v>
                </c:pt>
                <c:pt idx="222">
                  <c:v>671</c:v>
                </c:pt>
                <c:pt idx="223">
                  <c:v>672</c:v>
                </c:pt>
                <c:pt idx="224">
                  <c:v>673</c:v>
                </c:pt>
                <c:pt idx="225">
                  <c:v>674</c:v>
                </c:pt>
                <c:pt idx="226">
                  <c:v>675</c:v>
                </c:pt>
                <c:pt idx="227">
                  <c:v>676</c:v>
                </c:pt>
                <c:pt idx="228">
                  <c:v>677</c:v>
                </c:pt>
                <c:pt idx="229">
                  <c:v>678</c:v>
                </c:pt>
                <c:pt idx="230">
                  <c:v>679</c:v>
                </c:pt>
                <c:pt idx="231">
                  <c:v>680</c:v>
                </c:pt>
                <c:pt idx="232">
                  <c:v>681</c:v>
                </c:pt>
                <c:pt idx="233">
                  <c:v>682</c:v>
                </c:pt>
                <c:pt idx="234">
                  <c:v>683</c:v>
                </c:pt>
                <c:pt idx="235">
                  <c:v>684</c:v>
                </c:pt>
                <c:pt idx="236">
                  <c:v>685</c:v>
                </c:pt>
                <c:pt idx="237">
                  <c:v>686</c:v>
                </c:pt>
                <c:pt idx="238">
                  <c:v>687</c:v>
                </c:pt>
                <c:pt idx="239">
                  <c:v>688</c:v>
                </c:pt>
                <c:pt idx="240">
                  <c:v>689</c:v>
                </c:pt>
                <c:pt idx="241">
                  <c:v>690</c:v>
                </c:pt>
                <c:pt idx="242">
                  <c:v>691</c:v>
                </c:pt>
                <c:pt idx="243">
                  <c:v>692</c:v>
                </c:pt>
                <c:pt idx="244">
                  <c:v>693</c:v>
                </c:pt>
                <c:pt idx="245">
                  <c:v>694</c:v>
                </c:pt>
                <c:pt idx="246">
                  <c:v>695</c:v>
                </c:pt>
                <c:pt idx="247">
                  <c:v>696</c:v>
                </c:pt>
                <c:pt idx="248">
                  <c:v>697</c:v>
                </c:pt>
                <c:pt idx="249">
                  <c:v>698</c:v>
                </c:pt>
                <c:pt idx="250">
                  <c:v>699</c:v>
                </c:pt>
                <c:pt idx="251">
                  <c:v>700</c:v>
                </c:pt>
                <c:pt idx="252">
                  <c:v>701</c:v>
                </c:pt>
                <c:pt idx="253">
                  <c:v>702</c:v>
                </c:pt>
                <c:pt idx="254">
                  <c:v>703</c:v>
                </c:pt>
                <c:pt idx="255">
                  <c:v>704</c:v>
                </c:pt>
                <c:pt idx="256">
                  <c:v>705</c:v>
                </c:pt>
                <c:pt idx="257">
                  <c:v>706</c:v>
                </c:pt>
                <c:pt idx="258">
                  <c:v>707</c:v>
                </c:pt>
                <c:pt idx="259">
                  <c:v>708</c:v>
                </c:pt>
                <c:pt idx="260">
                  <c:v>709</c:v>
                </c:pt>
                <c:pt idx="261">
                  <c:v>710</c:v>
                </c:pt>
                <c:pt idx="262">
                  <c:v>711</c:v>
                </c:pt>
                <c:pt idx="263">
                  <c:v>712</c:v>
                </c:pt>
                <c:pt idx="264">
                  <c:v>713</c:v>
                </c:pt>
                <c:pt idx="265">
                  <c:v>714</c:v>
                </c:pt>
                <c:pt idx="266">
                  <c:v>715</c:v>
                </c:pt>
                <c:pt idx="267">
                  <c:v>716</c:v>
                </c:pt>
                <c:pt idx="268">
                  <c:v>717</c:v>
                </c:pt>
                <c:pt idx="269">
                  <c:v>718</c:v>
                </c:pt>
                <c:pt idx="270">
                  <c:v>719</c:v>
                </c:pt>
                <c:pt idx="271">
                  <c:v>720</c:v>
                </c:pt>
                <c:pt idx="272">
                  <c:v>721</c:v>
                </c:pt>
                <c:pt idx="273">
                  <c:v>722</c:v>
                </c:pt>
                <c:pt idx="274">
                  <c:v>723</c:v>
                </c:pt>
                <c:pt idx="275">
                  <c:v>724</c:v>
                </c:pt>
                <c:pt idx="276">
                  <c:v>725</c:v>
                </c:pt>
                <c:pt idx="277">
                  <c:v>726</c:v>
                </c:pt>
                <c:pt idx="278">
                  <c:v>727</c:v>
                </c:pt>
                <c:pt idx="279">
                  <c:v>728</c:v>
                </c:pt>
                <c:pt idx="280">
                  <c:v>729</c:v>
                </c:pt>
                <c:pt idx="281">
                  <c:v>730</c:v>
                </c:pt>
                <c:pt idx="282">
                  <c:v>731</c:v>
                </c:pt>
                <c:pt idx="283">
                  <c:v>732</c:v>
                </c:pt>
                <c:pt idx="284">
                  <c:v>733</c:v>
                </c:pt>
                <c:pt idx="285">
                  <c:v>734</c:v>
                </c:pt>
                <c:pt idx="286">
                  <c:v>735</c:v>
                </c:pt>
                <c:pt idx="287">
                  <c:v>736</c:v>
                </c:pt>
                <c:pt idx="288">
                  <c:v>737</c:v>
                </c:pt>
                <c:pt idx="289">
                  <c:v>738</c:v>
                </c:pt>
                <c:pt idx="290">
                  <c:v>739</c:v>
                </c:pt>
                <c:pt idx="291">
                  <c:v>740</c:v>
                </c:pt>
                <c:pt idx="292">
                  <c:v>741</c:v>
                </c:pt>
                <c:pt idx="293">
                  <c:v>742</c:v>
                </c:pt>
                <c:pt idx="294">
                  <c:v>743</c:v>
                </c:pt>
                <c:pt idx="295">
                  <c:v>744</c:v>
                </c:pt>
                <c:pt idx="296">
                  <c:v>745</c:v>
                </c:pt>
                <c:pt idx="297">
                  <c:v>746</c:v>
                </c:pt>
                <c:pt idx="298">
                  <c:v>747</c:v>
                </c:pt>
                <c:pt idx="299">
                  <c:v>748</c:v>
                </c:pt>
                <c:pt idx="300">
                  <c:v>749</c:v>
                </c:pt>
                <c:pt idx="301">
                  <c:v>750</c:v>
                </c:pt>
                <c:pt idx="302">
                  <c:v>751</c:v>
                </c:pt>
                <c:pt idx="303">
                  <c:v>752</c:v>
                </c:pt>
                <c:pt idx="304">
                  <c:v>753</c:v>
                </c:pt>
                <c:pt idx="305">
                  <c:v>754</c:v>
                </c:pt>
                <c:pt idx="306">
                  <c:v>755</c:v>
                </c:pt>
                <c:pt idx="307">
                  <c:v>756</c:v>
                </c:pt>
                <c:pt idx="308">
                  <c:v>757</c:v>
                </c:pt>
                <c:pt idx="309">
                  <c:v>758</c:v>
                </c:pt>
                <c:pt idx="310">
                  <c:v>759</c:v>
                </c:pt>
                <c:pt idx="311">
                  <c:v>760</c:v>
                </c:pt>
                <c:pt idx="312">
                  <c:v>761</c:v>
                </c:pt>
                <c:pt idx="313">
                  <c:v>762</c:v>
                </c:pt>
                <c:pt idx="314">
                  <c:v>763</c:v>
                </c:pt>
                <c:pt idx="315">
                  <c:v>764</c:v>
                </c:pt>
                <c:pt idx="316">
                  <c:v>765</c:v>
                </c:pt>
                <c:pt idx="317">
                  <c:v>766</c:v>
                </c:pt>
                <c:pt idx="318">
                  <c:v>767</c:v>
                </c:pt>
                <c:pt idx="319">
                  <c:v>768</c:v>
                </c:pt>
                <c:pt idx="320">
                  <c:v>769</c:v>
                </c:pt>
                <c:pt idx="321">
                  <c:v>770</c:v>
                </c:pt>
                <c:pt idx="322">
                  <c:v>771</c:v>
                </c:pt>
                <c:pt idx="323">
                  <c:v>772</c:v>
                </c:pt>
                <c:pt idx="324">
                  <c:v>773</c:v>
                </c:pt>
                <c:pt idx="325">
                  <c:v>774</c:v>
                </c:pt>
                <c:pt idx="326">
                  <c:v>775</c:v>
                </c:pt>
                <c:pt idx="327">
                  <c:v>776</c:v>
                </c:pt>
                <c:pt idx="328">
                  <c:v>777</c:v>
                </c:pt>
                <c:pt idx="329">
                  <c:v>778</c:v>
                </c:pt>
                <c:pt idx="330">
                  <c:v>779</c:v>
                </c:pt>
                <c:pt idx="331">
                  <c:v>780</c:v>
                </c:pt>
                <c:pt idx="332">
                  <c:v>781</c:v>
                </c:pt>
                <c:pt idx="333">
                  <c:v>782</c:v>
                </c:pt>
                <c:pt idx="334">
                  <c:v>783</c:v>
                </c:pt>
                <c:pt idx="335">
                  <c:v>784</c:v>
                </c:pt>
                <c:pt idx="336">
                  <c:v>785</c:v>
                </c:pt>
                <c:pt idx="337">
                  <c:v>786</c:v>
                </c:pt>
                <c:pt idx="338">
                  <c:v>787</c:v>
                </c:pt>
                <c:pt idx="339">
                  <c:v>788</c:v>
                </c:pt>
                <c:pt idx="340">
                  <c:v>789</c:v>
                </c:pt>
                <c:pt idx="341">
                  <c:v>790</c:v>
                </c:pt>
                <c:pt idx="342">
                  <c:v>791</c:v>
                </c:pt>
                <c:pt idx="343">
                  <c:v>792</c:v>
                </c:pt>
                <c:pt idx="344">
                  <c:v>793</c:v>
                </c:pt>
                <c:pt idx="345">
                  <c:v>794</c:v>
                </c:pt>
                <c:pt idx="346">
                  <c:v>795</c:v>
                </c:pt>
                <c:pt idx="347">
                  <c:v>796</c:v>
                </c:pt>
                <c:pt idx="348">
                  <c:v>797</c:v>
                </c:pt>
                <c:pt idx="349">
                  <c:v>798</c:v>
                </c:pt>
                <c:pt idx="350">
                  <c:v>799</c:v>
                </c:pt>
                <c:pt idx="351">
                  <c:v>800</c:v>
                </c:pt>
                <c:pt idx="352">
                  <c:v>801</c:v>
                </c:pt>
                <c:pt idx="353">
                  <c:v>802</c:v>
                </c:pt>
                <c:pt idx="354">
                  <c:v>803</c:v>
                </c:pt>
                <c:pt idx="355">
                  <c:v>804</c:v>
                </c:pt>
                <c:pt idx="356">
                  <c:v>805</c:v>
                </c:pt>
                <c:pt idx="357">
                  <c:v>806</c:v>
                </c:pt>
                <c:pt idx="358">
                  <c:v>807</c:v>
                </c:pt>
                <c:pt idx="359">
                  <c:v>808</c:v>
                </c:pt>
                <c:pt idx="360">
                  <c:v>809</c:v>
                </c:pt>
                <c:pt idx="361">
                  <c:v>810</c:v>
                </c:pt>
                <c:pt idx="362">
                  <c:v>811</c:v>
                </c:pt>
                <c:pt idx="363">
                  <c:v>812</c:v>
                </c:pt>
                <c:pt idx="364">
                  <c:v>813</c:v>
                </c:pt>
                <c:pt idx="365">
                  <c:v>814</c:v>
                </c:pt>
                <c:pt idx="366">
                  <c:v>815</c:v>
                </c:pt>
                <c:pt idx="367">
                  <c:v>816</c:v>
                </c:pt>
                <c:pt idx="368">
                  <c:v>817</c:v>
                </c:pt>
                <c:pt idx="369">
                  <c:v>818</c:v>
                </c:pt>
                <c:pt idx="370">
                  <c:v>819</c:v>
                </c:pt>
                <c:pt idx="371">
                  <c:v>820</c:v>
                </c:pt>
                <c:pt idx="372">
                  <c:v>821</c:v>
                </c:pt>
                <c:pt idx="373">
                  <c:v>822</c:v>
                </c:pt>
                <c:pt idx="374">
                  <c:v>823</c:v>
                </c:pt>
                <c:pt idx="375">
                  <c:v>824</c:v>
                </c:pt>
                <c:pt idx="376">
                  <c:v>825</c:v>
                </c:pt>
                <c:pt idx="377">
                  <c:v>826</c:v>
                </c:pt>
                <c:pt idx="378">
                  <c:v>827</c:v>
                </c:pt>
                <c:pt idx="379">
                  <c:v>828</c:v>
                </c:pt>
                <c:pt idx="380">
                  <c:v>829</c:v>
                </c:pt>
                <c:pt idx="381">
                  <c:v>830</c:v>
                </c:pt>
                <c:pt idx="382">
                  <c:v>831</c:v>
                </c:pt>
                <c:pt idx="383">
                  <c:v>832</c:v>
                </c:pt>
                <c:pt idx="384">
                  <c:v>833</c:v>
                </c:pt>
                <c:pt idx="385">
                  <c:v>834</c:v>
                </c:pt>
                <c:pt idx="386">
                  <c:v>835</c:v>
                </c:pt>
                <c:pt idx="387">
                  <c:v>836</c:v>
                </c:pt>
                <c:pt idx="388">
                  <c:v>837</c:v>
                </c:pt>
                <c:pt idx="389">
                  <c:v>838</c:v>
                </c:pt>
                <c:pt idx="390">
                  <c:v>839</c:v>
                </c:pt>
                <c:pt idx="391">
                  <c:v>840</c:v>
                </c:pt>
                <c:pt idx="392">
                  <c:v>841</c:v>
                </c:pt>
                <c:pt idx="393">
                  <c:v>842</c:v>
                </c:pt>
                <c:pt idx="394">
                  <c:v>843</c:v>
                </c:pt>
                <c:pt idx="395">
                  <c:v>844</c:v>
                </c:pt>
                <c:pt idx="396">
                  <c:v>845</c:v>
                </c:pt>
                <c:pt idx="397">
                  <c:v>846</c:v>
                </c:pt>
                <c:pt idx="398">
                  <c:v>847</c:v>
                </c:pt>
                <c:pt idx="399">
                  <c:v>848</c:v>
                </c:pt>
                <c:pt idx="400">
                  <c:v>849</c:v>
                </c:pt>
                <c:pt idx="401">
                  <c:v>850</c:v>
                </c:pt>
                <c:pt idx="402">
                  <c:v>851</c:v>
                </c:pt>
                <c:pt idx="403">
                  <c:v>852</c:v>
                </c:pt>
                <c:pt idx="404">
                  <c:v>853</c:v>
                </c:pt>
                <c:pt idx="405">
                  <c:v>854</c:v>
                </c:pt>
                <c:pt idx="406">
                  <c:v>855</c:v>
                </c:pt>
              </c:numCache>
            </c:numRef>
          </c:xVal>
          <c:yVal>
            <c:numRef>
              <c:f>Graph!$D$451:$D$855</c:f>
              <c:numCache>
                <c:formatCode>General</c:formatCode>
                <c:ptCount val="405"/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75-4B74-9884-5E7399514D72}"/>
            </c:ext>
          </c:extLst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Graph!$A$450:$A$856</c:f>
              <c:numCache>
                <c:formatCode>General</c:formatCode>
                <c:ptCount val="407"/>
                <c:pt idx="0">
                  <c:v>449</c:v>
                </c:pt>
                <c:pt idx="1">
                  <c:v>450</c:v>
                </c:pt>
                <c:pt idx="2">
                  <c:v>451</c:v>
                </c:pt>
                <c:pt idx="3">
                  <c:v>452</c:v>
                </c:pt>
                <c:pt idx="4">
                  <c:v>453</c:v>
                </c:pt>
                <c:pt idx="5">
                  <c:v>454</c:v>
                </c:pt>
                <c:pt idx="6">
                  <c:v>455</c:v>
                </c:pt>
                <c:pt idx="7">
                  <c:v>456</c:v>
                </c:pt>
                <c:pt idx="8">
                  <c:v>457</c:v>
                </c:pt>
                <c:pt idx="9">
                  <c:v>458</c:v>
                </c:pt>
                <c:pt idx="10">
                  <c:v>459</c:v>
                </c:pt>
                <c:pt idx="11">
                  <c:v>460</c:v>
                </c:pt>
                <c:pt idx="12">
                  <c:v>461</c:v>
                </c:pt>
                <c:pt idx="13">
                  <c:v>462</c:v>
                </c:pt>
                <c:pt idx="14">
                  <c:v>463</c:v>
                </c:pt>
                <c:pt idx="15">
                  <c:v>464</c:v>
                </c:pt>
                <c:pt idx="16">
                  <c:v>465</c:v>
                </c:pt>
                <c:pt idx="17">
                  <c:v>466</c:v>
                </c:pt>
                <c:pt idx="18">
                  <c:v>467</c:v>
                </c:pt>
                <c:pt idx="19">
                  <c:v>468</c:v>
                </c:pt>
                <c:pt idx="20">
                  <c:v>469</c:v>
                </c:pt>
                <c:pt idx="21">
                  <c:v>470</c:v>
                </c:pt>
                <c:pt idx="22">
                  <c:v>471</c:v>
                </c:pt>
                <c:pt idx="23">
                  <c:v>472</c:v>
                </c:pt>
                <c:pt idx="24">
                  <c:v>473</c:v>
                </c:pt>
                <c:pt idx="25">
                  <c:v>474</c:v>
                </c:pt>
                <c:pt idx="26">
                  <c:v>475</c:v>
                </c:pt>
                <c:pt idx="27">
                  <c:v>476</c:v>
                </c:pt>
                <c:pt idx="28">
                  <c:v>477</c:v>
                </c:pt>
                <c:pt idx="29">
                  <c:v>478</c:v>
                </c:pt>
                <c:pt idx="30">
                  <c:v>479</c:v>
                </c:pt>
                <c:pt idx="31">
                  <c:v>480</c:v>
                </c:pt>
                <c:pt idx="32">
                  <c:v>481</c:v>
                </c:pt>
                <c:pt idx="33">
                  <c:v>482</c:v>
                </c:pt>
                <c:pt idx="34">
                  <c:v>483</c:v>
                </c:pt>
                <c:pt idx="35">
                  <c:v>484</c:v>
                </c:pt>
                <c:pt idx="36">
                  <c:v>485</c:v>
                </c:pt>
                <c:pt idx="37">
                  <c:v>486</c:v>
                </c:pt>
                <c:pt idx="38">
                  <c:v>487</c:v>
                </c:pt>
                <c:pt idx="39">
                  <c:v>488</c:v>
                </c:pt>
                <c:pt idx="40">
                  <c:v>489</c:v>
                </c:pt>
                <c:pt idx="41">
                  <c:v>490</c:v>
                </c:pt>
                <c:pt idx="42">
                  <c:v>491</c:v>
                </c:pt>
                <c:pt idx="43">
                  <c:v>492</c:v>
                </c:pt>
                <c:pt idx="44">
                  <c:v>493</c:v>
                </c:pt>
                <c:pt idx="45">
                  <c:v>494</c:v>
                </c:pt>
                <c:pt idx="46">
                  <c:v>495</c:v>
                </c:pt>
                <c:pt idx="47">
                  <c:v>496</c:v>
                </c:pt>
                <c:pt idx="48">
                  <c:v>497</c:v>
                </c:pt>
                <c:pt idx="49">
                  <c:v>498</c:v>
                </c:pt>
                <c:pt idx="50">
                  <c:v>499</c:v>
                </c:pt>
                <c:pt idx="51">
                  <c:v>500</c:v>
                </c:pt>
                <c:pt idx="52">
                  <c:v>501</c:v>
                </c:pt>
                <c:pt idx="53">
                  <c:v>502</c:v>
                </c:pt>
                <c:pt idx="54">
                  <c:v>503</c:v>
                </c:pt>
                <c:pt idx="55">
                  <c:v>504</c:v>
                </c:pt>
                <c:pt idx="56">
                  <c:v>505</c:v>
                </c:pt>
                <c:pt idx="57">
                  <c:v>506</c:v>
                </c:pt>
                <c:pt idx="58">
                  <c:v>507</c:v>
                </c:pt>
                <c:pt idx="59">
                  <c:v>508</c:v>
                </c:pt>
                <c:pt idx="60">
                  <c:v>509</c:v>
                </c:pt>
                <c:pt idx="61">
                  <c:v>510</c:v>
                </c:pt>
                <c:pt idx="62">
                  <c:v>511</c:v>
                </c:pt>
                <c:pt idx="63">
                  <c:v>512</c:v>
                </c:pt>
                <c:pt idx="64">
                  <c:v>513</c:v>
                </c:pt>
                <c:pt idx="65">
                  <c:v>514</c:v>
                </c:pt>
                <c:pt idx="66">
                  <c:v>515</c:v>
                </c:pt>
                <c:pt idx="67">
                  <c:v>516</c:v>
                </c:pt>
                <c:pt idx="68">
                  <c:v>517</c:v>
                </c:pt>
                <c:pt idx="69">
                  <c:v>518</c:v>
                </c:pt>
                <c:pt idx="70">
                  <c:v>519</c:v>
                </c:pt>
                <c:pt idx="71">
                  <c:v>520</c:v>
                </c:pt>
                <c:pt idx="72">
                  <c:v>521</c:v>
                </c:pt>
                <c:pt idx="73">
                  <c:v>522</c:v>
                </c:pt>
                <c:pt idx="74">
                  <c:v>523</c:v>
                </c:pt>
                <c:pt idx="75">
                  <c:v>524</c:v>
                </c:pt>
                <c:pt idx="76">
                  <c:v>525</c:v>
                </c:pt>
                <c:pt idx="77">
                  <c:v>526</c:v>
                </c:pt>
                <c:pt idx="78">
                  <c:v>527</c:v>
                </c:pt>
                <c:pt idx="79">
                  <c:v>528</c:v>
                </c:pt>
                <c:pt idx="80">
                  <c:v>529</c:v>
                </c:pt>
                <c:pt idx="81">
                  <c:v>530</c:v>
                </c:pt>
                <c:pt idx="82">
                  <c:v>531</c:v>
                </c:pt>
                <c:pt idx="83">
                  <c:v>532</c:v>
                </c:pt>
                <c:pt idx="84">
                  <c:v>533</c:v>
                </c:pt>
                <c:pt idx="85">
                  <c:v>534</c:v>
                </c:pt>
                <c:pt idx="86">
                  <c:v>535</c:v>
                </c:pt>
                <c:pt idx="87">
                  <c:v>536</c:v>
                </c:pt>
                <c:pt idx="88">
                  <c:v>537</c:v>
                </c:pt>
                <c:pt idx="89">
                  <c:v>538</c:v>
                </c:pt>
                <c:pt idx="90">
                  <c:v>539</c:v>
                </c:pt>
                <c:pt idx="91">
                  <c:v>540</c:v>
                </c:pt>
                <c:pt idx="92">
                  <c:v>541</c:v>
                </c:pt>
                <c:pt idx="93">
                  <c:v>542</c:v>
                </c:pt>
                <c:pt idx="94">
                  <c:v>543</c:v>
                </c:pt>
                <c:pt idx="95">
                  <c:v>544</c:v>
                </c:pt>
                <c:pt idx="96">
                  <c:v>545</c:v>
                </c:pt>
                <c:pt idx="97">
                  <c:v>546</c:v>
                </c:pt>
                <c:pt idx="98">
                  <c:v>547</c:v>
                </c:pt>
                <c:pt idx="99">
                  <c:v>548</c:v>
                </c:pt>
                <c:pt idx="100">
                  <c:v>549</c:v>
                </c:pt>
                <c:pt idx="101">
                  <c:v>550</c:v>
                </c:pt>
                <c:pt idx="102">
                  <c:v>551</c:v>
                </c:pt>
                <c:pt idx="103">
                  <c:v>552</c:v>
                </c:pt>
                <c:pt idx="104">
                  <c:v>553</c:v>
                </c:pt>
                <c:pt idx="105">
                  <c:v>554</c:v>
                </c:pt>
                <c:pt idx="106">
                  <c:v>555</c:v>
                </c:pt>
                <c:pt idx="107">
                  <c:v>556</c:v>
                </c:pt>
                <c:pt idx="108">
                  <c:v>557</c:v>
                </c:pt>
                <c:pt idx="109">
                  <c:v>558</c:v>
                </c:pt>
                <c:pt idx="110">
                  <c:v>559</c:v>
                </c:pt>
                <c:pt idx="111">
                  <c:v>560</c:v>
                </c:pt>
                <c:pt idx="112">
                  <c:v>561</c:v>
                </c:pt>
                <c:pt idx="113">
                  <c:v>562</c:v>
                </c:pt>
                <c:pt idx="114">
                  <c:v>563</c:v>
                </c:pt>
                <c:pt idx="115">
                  <c:v>564</c:v>
                </c:pt>
                <c:pt idx="116">
                  <c:v>565</c:v>
                </c:pt>
                <c:pt idx="117">
                  <c:v>566</c:v>
                </c:pt>
                <c:pt idx="118">
                  <c:v>567</c:v>
                </c:pt>
                <c:pt idx="119">
                  <c:v>568</c:v>
                </c:pt>
                <c:pt idx="120">
                  <c:v>569</c:v>
                </c:pt>
                <c:pt idx="121">
                  <c:v>570</c:v>
                </c:pt>
                <c:pt idx="122">
                  <c:v>571</c:v>
                </c:pt>
                <c:pt idx="123">
                  <c:v>572</c:v>
                </c:pt>
                <c:pt idx="124">
                  <c:v>573</c:v>
                </c:pt>
                <c:pt idx="125">
                  <c:v>574</c:v>
                </c:pt>
                <c:pt idx="126">
                  <c:v>575</c:v>
                </c:pt>
                <c:pt idx="127">
                  <c:v>576</c:v>
                </c:pt>
                <c:pt idx="128">
                  <c:v>577</c:v>
                </c:pt>
                <c:pt idx="129">
                  <c:v>578</c:v>
                </c:pt>
                <c:pt idx="130">
                  <c:v>579</c:v>
                </c:pt>
                <c:pt idx="131">
                  <c:v>580</c:v>
                </c:pt>
                <c:pt idx="132">
                  <c:v>581</c:v>
                </c:pt>
                <c:pt idx="133">
                  <c:v>582</c:v>
                </c:pt>
                <c:pt idx="134">
                  <c:v>583</c:v>
                </c:pt>
                <c:pt idx="135">
                  <c:v>584</c:v>
                </c:pt>
                <c:pt idx="136">
                  <c:v>585</c:v>
                </c:pt>
                <c:pt idx="137">
                  <c:v>586</c:v>
                </c:pt>
                <c:pt idx="138">
                  <c:v>587</c:v>
                </c:pt>
                <c:pt idx="139">
                  <c:v>588</c:v>
                </c:pt>
                <c:pt idx="140">
                  <c:v>589</c:v>
                </c:pt>
                <c:pt idx="141">
                  <c:v>590</c:v>
                </c:pt>
                <c:pt idx="142">
                  <c:v>591</c:v>
                </c:pt>
                <c:pt idx="143">
                  <c:v>592</c:v>
                </c:pt>
                <c:pt idx="144">
                  <c:v>593</c:v>
                </c:pt>
                <c:pt idx="145">
                  <c:v>594</c:v>
                </c:pt>
                <c:pt idx="146">
                  <c:v>595</c:v>
                </c:pt>
                <c:pt idx="147">
                  <c:v>596</c:v>
                </c:pt>
                <c:pt idx="148">
                  <c:v>597</c:v>
                </c:pt>
                <c:pt idx="149">
                  <c:v>598</c:v>
                </c:pt>
                <c:pt idx="150">
                  <c:v>599</c:v>
                </c:pt>
                <c:pt idx="151">
                  <c:v>600</c:v>
                </c:pt>
                <c:pt idx="152">
                  <c:v>601</c:v>
                </c:pt>
                <c:pt idx="153">
                  <c:v>602</c:v>
                </c:pt>
                <c:pt idx="154">
                  <c:v>603</c:v>
                </c:pt>
                <c:pt idx="155">
                  <c:v>604</c:v>
                </c:pt>
                <c:pt idx="156">
                  <c:v>605</c:v>
                </c:pt>
                <c:pt idx="157">
                  <c:v>606</c:v>
                </c:pt>
                <c:pt idx="158">
                  <c:v>607</c:v>
                </c:pt>
                <c:pt idx="159">
                  <c:v>608</c:v>
                </c:pt>
                <c:pt idx="160">
                  <c:v>609</c:v>
                </c:pt>
                <c:pt idx="161">
                  <c:v>610</c:v>
                </c:pt>
                <c:pt idx="162">
                  <c:v>611</c:v>
                </c:pt>
                <c:pt idx="163">
                  <c:v>612</c:v>
                </c:pt>
                <c:pt idx="164">
                  <c:v>613</c:v>
                </c:pt>
                <c:pt idx="165">
                  <c:v>614</c:v>
                </c:pt>
                <c:pt idx="166">
                  <c:v>615</c:v>
                </c:pt>
                <c:pt idx="167">
                  <c:v>616</c:v>
                </c:pt>
                <c:pt idx="168">
                  <c:v>617</c:v>
                </c:pt>
                <c:pt idx="169">
                  <c:v>618</c:v>
                </c:pt>
                <c:pt idx="170">
                  <c:v>619</c:v>
                </c:pt>
                <c:pt idx="171">
                  <c:v>620</c:v>
                </c:pt>
                <c:pt idx="172">
                  <c:v>621</c:v>
                </c:pt>
                <c:pt idx="173">
                  <c:v>622</c:v>
                </c:pt>
                <c:pt idx="174">
                  <c:v>623</c:v>
                </c:pt>
                <c:pt idx="175">
                  <c:v>624</c:v>
                </c:pt>
                <c:pt idx="176">
                  <c:v>625</c:v>
                </c:pt>
                <c:pt idx="177">
                  <c:v>626</c:v>
                </c:pt>
                <c:pt idx="178">
                  <c:v>627</c:v>
                </c:pt>
                <c:pt idx="179">
                  <c:v>628</c:v>
                </c:pt>
                <c:pt idx="180">
                  <c:v>629</c:v>
                </c:pt>
                <c:pt idx="181">
                  <c:v>630</c:v>
                </c:pt>
                <c:pt idx="182">
                  <c:v>631</c:v>
                </c:pt>
                <c:pt idx="183">
                  <c:v>632</c:v>
                </c:pt>
                <c:pt idx="184">
                  <c:v>633</c:v>
                </c:pt>
                <c:pt idx="185">
                  <c:v>634</c:v>
                </c:pt>
                <c:pt idx="186">
                  <c:v>635</c:v>
                </c:pt>
                <c:pt idx="187">
                  <c:v>636</c:v>
                </c:pt>
                <c:pt idx="188">
                  <c:v>637</c:v>
                </c:pt>
                <c:pt idx="189">
                  <c:v>638</c:v>
                </c:pt>
                <c:pt idx="190">
                  <c:v>639</c:v>
                </c:pt>
                <c:pt idx="191">
                  <c:v>640</c:v>
                </c:pt>
                <c:pt idx="192">
                  <c:v>641</c:v>
                </c:pt>
                <c:pt idx="193">
                  <c:v>642</c:v>
                </c:pt>
                <c:pt idx="194">
                  <c:v>643</c:v>
                </c:pt>
                <c:pt idx="195">
                  <c:v>644</c:v>
                </c:pt>
                <c:pt idx="196">
                  <c:v>645</c:v>
                </c:pt>
                <c:pt idx="197">
                  <c:v>646</c:v>
                </c:pt>
                <c:pt idx="198">
                  <c:v>647</c:v>
                </c:pt>
                <c:pt idx="199">
                  <c:v>648</c:v>
                </c:pt>
                <c:pt idx="200">
                  <c:v>649</c:v>
                </c:pt>
                <c:pt idx="201">
                  <c:v>650</c:v>
                </c:pt>
                <c:pt idx="202">
                  <c:v>651</c:v>
                </c:pt>
                <c:pt idx="203">
                  <c:v>652</c:v>
                </c:pt>
                <c:pt idx="204">
                  <c:v>653</c:v>
                </c:pt>
                <c:pt idx="205">
                  <c:v>654</c:v>
                </c:pt>
                <c:pt idx="206">
                  <c:v>655</c:v>
                </c:pt>
                <c:pt idx="207">
                  <c:v>656</c:v>
                </c:pt>
                <c:pt idx="208">
                  <c:v>657</c:v>
                </c:pt>
                <c:pt idx="209">
                  <c:v>658</c:v>
                </c:pt>
                <c:pt idx="210">
                  <c:v>659</c:v>
                </c:pt>
                <c:pt idx="211">
                  <c:v>660</c:v>
                </c:pt>
                <c:pt idx="212">
                  <c:v>661</c:v>
                </c:pt>
                <c:pt idx="213">
                  <c:v>662</c:v>
                </c:pt>
                <c:pt idx="214">
                  <c:v>663</c:v>
                </c:pt>
                <c:pt idx="215">
                  <c:v>664</c:v>
                </c:pt>
                <c:pt idx="216">
                  <c:v>665</c:v>
                </c:pt>
                <c:pt idx="217">
                  <c:v>666</c:v>
                </c:pt>
                <c:pt idx="218">
                  <c:v>667</c:v>
                </c:pt>
                <c:pt idx="219">
                  <c:v>668</c:v>
                </c:pt>
                <c:pt idx="220">
                  <c:v>669</c:v>
                </c:pt>
                <c:pt idx="221">
                  <c:v>670</c:v>
                </c:pt>
                <c:pt idx="222">
                  <c:v>671</c:v>
                </c:pt>
                <c:pt idx="223">
                  <c:v>672</c:v>
                </c:pt>
                <c:pt idx="224">
                  <c:v>673</c:v>
                </c:pt>
                <c:pt idx="225">
                  <c:v>674</c:v>
                </c:pt>
                <c:pt idx="226">
                  <c:v>675</c:v>
                </c:pt>
                <c:pt idx="227">
                  <c:v>676</c:v>
                </c:pt>
                <c:pt idx="228">
                  <c:v>677</c:v>
                </c:pt>
                <c:pt idx="229">
                  <c:v>678</c:v>
                </c:pt>
                <c:pt idx="230">
                  <c:v>679</c:v>
                </c:pt>
                <c:pt idx="231">
                  <c:v>680</c:v>
                </c:pt>
                <c:pt idx="232">
                  <c:v>681</c:v>
                </c:pt>
                <c:pt idx="233">
                  <c:v>682</c:v>
                </c:pt>
                <c:pt idx="234">
                  <c:v>683</c:v>
                </c:pt>
                <c:pt idx="235">
                  <c:v>684</c:v>
                </c:pt>
                <c:pt idx="236">
                  <c:v>685</c:v>
                </c:pt>
                <c:pt idx="237">
                  <c:v>686</c:v>
                </c:pt>
                <c:pt idx="238">
                  <c:v>687</c:v>
                </c:pt>
                <c:pt idx="239">
                  <c:v>688</c:v>
                </c:pt>
                <c:pt idx="240">
                  <c:v>689</c:v>
                </c:pt>
                <c:pt idx="241">
                  <c:v>690</c:v>
                </c:pt>
                <c:pt idx="242">
                  <c:v>691</c:v>
                </c:pt>
                <c:pt idx="243">
                  <c:v>692</c:v>
                </c:pt>
                <c:pt idx="244">
                  <c:v>693</c:v>
                </c:pt>
                <c:pt idx="245">
                  <c:v>694</c:v>
                </c:pt>
                <c:pt idx="246">
                  <c:v>695</c:v>
                </c:pt>
                <c:pt idx="247">
                  <c:v>696</c:v>
                </c:pt>
                <c:pt idx="248">
                  <c:v>697</c:v>
                </c:pt>
                <c:pt idx="249">
                  <c:v>698</c:v>
                </c:pt>
                <c:pt idx="250">
                  <c:v>699</c:v>
                </c:pt>
                <c:pt idx="251">
                  <c:v>700</c:v>
                </c:pt>
                <c:pt idx="252">
                  <c:v>701</c:v>
                </c:pt>
                <c:pt idx="253">
                  <c:v>702</c:v>
                </c:pt>
                <c:pt idx="254">
                  <c:v>703</c:v>
                </c:pt>
                <c:pt idx="255">
                  <c:v>704</c:v>
                </c:pt>
                <c:pt idx="256">
                  <c:v>705</c:v>
                </c:pt>
                <c:pt idx="257">
                  <c:v>706</c:v>
                </c:pt>
                <c:pt idx="258">
                  <c:v>707</c:v>
                </c:pt>
                <c:pt idx="259">
                  <c:v>708</c:v>
                </c:pt>
                <c:pt idx="260">
                  <c:v>709</c:v>
                </c:pt>
                <c:pt idx="261">
                  <c:v>710</c:v>
                </c:pt>
                <c:pt idx="262">
                  <c:v>711</c:v>
                </c:pt>
                <c:pt idx="263">
                  <c:v>712</c:v>
                </c:pt>
                <c:pt idx="264">
                  <c:v>713</c:v>
                </c:pt>
                <c:pt idx="265">
                  <c:v>714</c:v>
                </c:pt>
                <c:pt idx="266">
                  <c:v>715</c:v>
                </c:pt>
                <c:pt idx="267">
                  <c:v>716</c:v>
                </c:pt>
                <c:pt idx="268">
                  <c:v>717</c:v>
                </c:pt>
                <c:pt idx="269">
                  <c:v>718</c:v>
                </c:pt>
                <c:pt idx="270">
                  <c:v>719</c:v>
                </c:pt>
                <c:pt idx="271">
                  <c:v>720</c:v>
                </c:pt>
                <c:pt idx="272">
                  <c:v>721</c:v>
                </c:pt>
                <c:pt idx="273">
                  <c:v>722</c:v>
                </c:pt>
                <c:pt idx="274">
                  <c:v>723</c:v>
                </c:pt>
                <c:pt idx="275">
                  <c:v>724</c:v>
                </c:pt>
                <c:pt idx="276">
                  <c:v>725</c:v>
                </c:pt>
                <c:pt idx="277">
                  <c:v>726</c:v>
                </c:pt>
                <c:pt idx="278">
                  <c:v>727</c:v>
                </c:pt>
                <c:pt idx="279">
                  <c:v>728</c:v>
                </c:pt>
                <c:pt idx="280">
                  <c:v>729</c:v>
                </c:pt>
                <c:pt idx="281">
                  <c:v>730</c:v>
                </c:pt>
                <c:pt idx="282">
                  <c:v>731</c:v>
                </c:pt>
                <c:pt idx="283">
                  <c:v>732</c:v>
                </c:pt>
                <c:pt idx="284">
                  <c:v>733</c:v>
                </c:pt>
                <c:pt idx="285">
                  <c:v>734</c:v>
                </c:pt>
                <c:pt idx="286">
                  <c:v>735</c:v>
                </c:pt>
                <c:pt idx="287">
                  <c:v>736</c:v>
                </c:pt>
                <c:pt idx="288">
                  <c:v>737</c:v>
                </c:pt>
                <c:pt idx="289">
                  <c:v>738</c:v>
                </c:pt>
                <c:pt idx="290">
                  <c:v>739</c:v>
                </c:pt>
                <c:pt idx="291">
                  <c:v>740</c:v>
                </c:pt>
                <c:pt idx="292">
                  <c:v>741</c:v>
                </c:pt>
                <c:pt idx="293">
                  <c:v>742</c:v>
                </c:pt>
                <c:pt idx="294">
                  <c:v>743</c:v>
                </c:pt>
                <c:pt idx="295">
                  <c:v>744</c:v>
                </c:pt>
                <c:pt idx="296">
                  <c:v>745</c:v>
                </c:pt>
                <c:pt idx="297">
                  <c:v>746</c:v>
                </c:pt>
                <c:pt idx="298">
                  <c:v>747</c:v>
                </c:pt>
                <c:pt idx="299">
                  <c:v>748</c:v>
                </c:pt>
                <c:pt idx="300">
                  <c:v>749</c:v>
                </c:pt>
                <c:pt idx="301">
                  <c:v>750</c:v>
                </c:pt>
                <c:pt idx="302">
                  <c:v>751</c:v>
                </c:pt>
                <c:pt idx="303">
                  <c:v>752</c:v>
                </c:pt>
                <c:pt idx="304">
                  <c:v>753</c:v>
                </c:pt>
                <c:pt idx="305">
                  <c:v>754</c:v>
                </c:pt>
                <c:pt idx="306">
                  <c:v>755</c:v>
                </c:pt>
                <c:pt idx="307">
                  <c:v>756</c:v>
                </c:pt>
                <c:pt idx="308">
                  <c:v>757</c:v>
                </c:pt>
                <c:pt idx="309">
                  <c:v>758</c:v>
                </c:pt>
                <c:pt idx="310">
                  <c:v>759</c:v>
                </c:pt>
                <c:pt idx="311">
                  <c:v>760</c:v>
                </c:pt>
                <c:pt idx="312">
                  <c:v>761</c:v>
                </c:pt>
                <c:pt idx="313">
                  <c:v>762</c:v>
                </c:pt>
                <c:pt idx="314">
                  <c:v>763</c:v>
                </c:pt>
                <c:pt idx="315">
                  <c:v>764</c:v>
                </c:pt>
                <c:pt idx="316">
                  <c:v>765</c:v>
                </c:pt>
                <c:pt idx="317">
                  <c:v>766</c:v>
                </c:pt>
                <c:pt idx="318">
                  <c:v>767</c:v>
                </c:pt>
                <c:pt idx="319">
                  <c:v>768</c:v>
                </c:pt>
                <c:pt idx="320">
                  <c:v>769</c:v>
                </c:pt>
                <c:pt idx="321">
                  <c:v>770</c:v>
                </c:pt>
                <c:pt idx="322">
                  <c:v>771</c:v>
                </c:pt>
                <c:pt idx="323">
                  <c:v>772</c:v>
                </c:pt>
                <c:pt idx="324">
                  <c:v>773</c:v>
                </c:pt>
                <c:pt idx="325">
                  <c:v>774</c:v>
                </c:pt>
                <c:pt idx="326">
                  <c:v>775</c:v>
                </c:pt>
                <c:pt idx="327">
                  <c:v>776</c:v>
                </c:pt>
                <c:pt idx="328">
                  <c:v>777</c:v>
                </c:pt>
                <c:pt idx="329">
                  <c:v>778</c:v>
                </c:pt>
                <c:pt idx="330">
                  <c:v>779</c:v>
                </c:pt>
                <c:pt idx="331">
                  <c:v>780</c:v>
                </c:pt>
                <c:pt idx="332">
                  <c:v>781</c:v>
                </c:pt>
                <c:pt idx="333">
                  <c:v>782</c:v>
                </c:pt>
                <c:pt idx="334">
                  <c:v>783</c:v>
                </c:pt>
                <c:pt idx="335">
                  <c:v>784</c:v>
                </c:pt>
                <c:pt idx="336">
                  <c:v>785</c:v>
                </c:pt>
                <c:pt idx="337">
                  <c:v>786</c:v>
                </c:pt>
                <c:pt idx="338">
                  <c:v>787</c:v>
                </c:pt>
                <c:pt idx="339">
                  <c:v>788</c:v>
                </c:pt>
                <c:pt idx="340">
                  <c:v>789</c:v>
                </c:pt>
                <c:pt idx="341">
                  <c:v>790</c:v>
                </c:pt>
                <c:pt idx="342">
                  <c:v>791</c:v>
                </c:pt>
                <c:pt idx="343">
                  <c:v>792</c:v>
                </c:pt>
                <c:pt idx="344">
                  <c:v>793</c:v>
                </c:pt>
                <c:pt idx="345">
                  <c:v>794</c:v>
                </c:pt>
                <c:pt idx="346">
                  <c:v>795</c:v>
                </c:pt>
                <c:pt idx="347">
                  <c:v>796</c:v>
                </c:pt>
                <c:pt idx="348">
                  <c:v>797</c:v>
                </c:pt>
                <c:pt idx="349">
                  <c:v>798</c:v>
                </c:pt>
                <c:pt idx="350">
                  <c:v>799</c:v>
                </c:pt>
                <c:pt idx="351">
                  <c:v>800</c:v>
                </c:pt>
                <c:pt idx="352">
                  <c:v>801</c:v>
                </c:pt>
                <c:pt idx="353">
                  <c:v>802</c:v>
                </c:pt>
                <c:pt idx="354">
                  <c:v>803</c:v>
                </c:pt>
                <c:pt idx="355">
                  <c:v>804</c:v>
                </c:pt>
                <c:pt idx="356">
                  <c:v>805</c:v>
                </c:pt>
                <c:pt idx="357">
                  <c:v>806</c:v>
                </c:pt>
                <c:pt idx="358">
                  <c:v>807</c:v>
                </c:pt>
                <c:pt idx="359">
                  <c:v>808</c:v>
                </c:pt>
                <c:pt idx="360">
                  <c:v>809</c:v>
                </c:pt>
                <c:pt idx="361">
                  <c:v>810</c:v>
                </c:pt>
                <c:pt idx="362">
                  <c:v>811</c:v>
                </c:pt>
                <c:pt idx="363">
                  <c:v>812</c:v>
                </c:pt>
                <c:pt idx="364">
                  <c:v>813</c:v>
                </c:pt>
                <c:pt idx="365">
                  <c:v>814</c:v>
                </c:pt>
                <c:pt idx="366">
                  <c:v>815</c:v>
                </c:pt>
                <c:pt idx="367">
                  <c:v>816</c:v>
                </c:pt>
                <c:pt idx="368">
                  <c:v>817</c:v>
                </c:pt>
                <c:pt idx="369">
                  <c:v>818</c:v>
                </c:pt>
                <c:pt idx="370">
                  <c:v>819</c:v>
                </c:pt>
                <c:pt idx="371">
                  <c:v>820</c:v>
                </c:pt>
                <c:pt idx="372">
                  <c:v>821</c:v>
                </c:pt>
                <c:pt idx="373">
                  <c:v>822</c:v>
                </c:pt>
                <c:pt idx="374">
                  <c:v>823</c:v>
                </c:pt>
                <c:pt idx="375">
                  <c:v>824</c:v>
                </c:pt>
                <c:pt idx="376">
                  <c:v>825</c:v>
                </c:pt>
                <c:pt idx="377">
                  <c:v>826</c:v>
                </c:pt>
                <c:pt idx="378">
                  <c:v>827</c:v>
                </c:pt>
                <c:pt idx="379">
                  <c:v>828</c:v>
                </c:pt>
                <c:pt idx="380">
                  <c:v>829</c:v>
                </c:pt>
                <c:pt idx="381">
                  <c:v>830</c:v>
                </c:pt>
                <c:pt idx="382">
                  <c:v>831</c:v>
                </c:pt>
                <c:pt idx="383">
                  <c:v>832</c:v>
                </c:pt>
                <c:pt idx="384">
                  <c:v>833</c:v>
                </c:pt>
                <c:pt idx="385">
                  <c:v>834</c:v>
                </c:pt>
                <c:pt idx="386">
                  <c:v>835</c:v>
                </c:pt>
                <c:pt idx="387">
                  <c:v>836</c:v>
                </c:pt>
                <c:pt idx="388">
                  <c:v>837</c:v>
                </c:pt>
                <c:pt idx="389">
                  <c:v>838</c:v>
                </c:pt>
                <c:pt idx="390">
                  <c:v>839</c:v>
                </c:pt>
                <c:pt idx="391">
                  <c:v>840</c:v>
                </c:pt>
                <c:pt idx="392">
                  <c:v>841</c:v>
                </c:pt>
                <c:pt idx="393">
                  <c:v>842</c:v>
                </c:pt>
                <c:pt idx="394">
                  <c:v>843</c:v>
                </c:pt>
                <c:pt idx="395">
                  <c:v>844</c:v>
                </c:pt>
                <c:pt idx="396">
                  <c:v>845</c:v>
                </c:pt>
                <c:pt idx="397">
                  <c:v>846</c:v>
                </c:pt>
                <c:pt idx="398">
                  <c:v>847</c:v>
                </c:pt>
                <c:pt idx="399">
                  <c:v>848</c:v>
                </c:pt>
                <c:pt idx="400">
                  <c:v>849</c:v>
                </c:pt>
                <c:pt idx="401">
                  <c:v>850</c:v>
                </c:pt>
                <c:pt idx="402">
                  <c:v>851</c:v>
                </c:pt>
                <c:pt idx="403">
                  <c:v>852</c:v>
                </c:pt>
                <c:pt idx="404">
                  <c:v>853</c:v>
                </c:pt>
                <c:pt idx="405">
                  <c:v>854</c:v>
                </c:pt>
                <c:pt idx="406">
                  <c:v>855</c:v>
                </c:pt>
              </c:numCache>
            </c:numRef>
          </c:xVal>
          <c:yVal>
            <c:numRef>
              <c:f>Graph!$B$451:$B$855</c:f>
              <c:numCache>
                <c:formatCode>General</c:formatCode>
                <c:ptCount val="4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75-4B74-9884-5E7399514D72}"/>
            </c:ext>
          </c:extLst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Graph!$A$450:$A$856</c:f>
              <c:numCache>
                <c:formatCode>General</c:formatCode>
                <c:ptCount val="407"/>
                <c:pt idx="0">
                  <c:v>449</c:v>
                </c:pt>
                <c:pt idx="1">
                  <c:v>450</c:v>
                </c:pt>
                <c:pt idx="2">
                  <c:v>451</c:v>
                </c:pt>
                <c:pt idx="3">
                  <c:v>452</c:v>
                </c:pt>
                <c:pt idx="4">
                  <c:v>453</c:v>
                </c:pt>
                <c:pt idx="5">
                  <c:v>454</c:v>
                </c:pt>
                <c:pt idx="6">
                  <c:v>455</c:v>
                </c:pt>
                <c:pt idx="7">
                  <c:v>456</c:v>
                </c:pt>
                <c:pt idx="8">
                  <c:v>457</c:v>
                </c:pt>
                <c:pt idx="9">
                  <c:v>458</c:v>
                </c:pt>
                <c:pt idx="10">
                  <c:v>459</c:v>
                </c:pt>
                <c:pt idx="11">
                  <c:v>460</c:v>
                </c:pt>
                <c:pt idx="12">
                  <c:v>461</c:v>
                </c:pt>
                <c:pt idx="13">
                  <c:v>462</c:v>
                </c:pt>
                <c:pt idx="14">
                  <c:v>463</c:v>
                </c:pt>
                <c:pt idx="15">
                  <c:v>464</c:v>
                </c:pt>
                <c:pt idx="16">
                  <c:v>465</c:v>
                </c:pt>
                <c:pt idx="17">
                  <c:v>466</c:v>
                </c:pt>
                <c:pt idx="18">
                  <c:v>467</c:v>
                </c:pt>
                <c:pt idx="19">
                  <c:v>468</c:v>
                </c:pt>
                <c:pt idx="20">
                  <c:v>469</c:v>
                </c:pt>
                <c:pt idx="21">
                  <c:v>470</c:v>
                </c:pt>
                <c:pt idx="22">
                  <c:v>471</c:v>
                </c:pt>
                <c:pt idx="23">
                  <c:v>472</c:v>
                </c:pt>
                <c:pt idx="24">
                  <c:v>473</c:v>
                </c:pt>
                <c:pt idx="25">
                  <c:v>474</c:v>
                </c:pt>
                <c:pt idx="26">
                  <c:v>475</c:v>
                </c:pt>
                <c:pt idx="27">
                  <c:v>476</c:v>
                </c:pt>
                <c:pt idx="28">
                  <c:v>477</c:v>
                </c:pt>
                <c:pt idx="29">
                  <c:v>478</c:v>
                </c:pt>
                <c:pt idx="30">
                  <c:v>479</c:v>
                </c:pt>
                <c:pt idx="31">
                  <c:v>480</c:v>
                </c:pt>
                <c:pt idx="32">
                  <c:v>481</c:v>
                </c:pt>
                <c:pt idx="33">
                  <c:v>482</c:v>
                </c:pt>
                <c:pt idx="34">
                  <c:v>483</c:v>
                </c:pt>
                <c:pt idx="35">
                  <c:v>484</c:v>
                </c:pt>
                <c:pt idx="36">
                  <c:v>485</c:v>
                </c:pt>
                <c:pt idx="37">
                  <c:v>486</c:v>
                </c:pt>
                <c:pt idx="38">
                  <c:v>487</c:v>
                </c:pt>
                <c:pt idx="39">
                  <c:v>488</c:v>
                </c:pt>
                <c:pt idx="40">
                  <c:v>489</c:v>
                </c:pt>
                <c:pt idx="41">
                  <c:v>490</c:v>
                </c:pt>
                <c:pt idx="42">
                  <c:v>491</c:v>
                </c:pt>
                <c:pt idx="43">
                  <c:v>492</c:v>
                </c:pt>
                <c:pt idx="44">
                  <c:v>493</c:v>
                </c:pt>
                <c:pt idx="45">
                  <c:v>494</c:v>
                </c:pt>
                <c:pt idx="46">
                  <c:v>495</c:v>
                </c:pt>
                <c:pt idx="47">
                  <c:v>496</c:v>
                </c:pt>
                <c:pt idx="48">
                  <c:v>497</c:v>
                </c:pt>
                <c:pt idx="49">
                  <c:v>498</c:v>
                </c:pt>
                <c:pt idx="50">
                  <c:v>499</c:v>
                </c:pt>
                <c:pt idx="51">
                  <c:v>500</c:v>
                </c:pt>
                <c:pt idx="52">
                  <c:v>501</c:v>
                </c:pt>
                <c:pt idx="53">
                  <c:v>502</c:v>
                </c:pt>
                <c:pt idx="54">
                  <c:v>503</c:v>
                </c:pt>
                <c:pt idx="55">
                  <c:v>504</c:v>
                </c:pt>
                <c:pt idx="56">
                  <c:v>505</c:v>
                </c:pt>
                <c:pt idx="57">
                  <c:v>506</c:v>
                </c:pt>
                <c:pt idx="58">
                  <c:v>507</c:v>
                </c:pt>
                <c:pt idx="59">
                  <c:v>508</c:v>
                </c:pt>
                <c:pt idx="60">
                  <c:v>509</c:v>
                </c:pt>
                <c:pt idx="61">
                  <c:v>510</c:v>
                </c:pt>
                <c:pt idx="62">
                  <c:v>511</c:v>
                </c:pt>
                <c:pt idx="63">
                  <c:v>512</c:v>
                </c:pt>
                <c:pt idx="64">
                  <c:v>513</c:v>
                </c:pt>
                <c:pt idx="65">
                  <c:v>514</c:v>
                </c:pt>
                <c:pt idx="66">
                  <c:v>515</c:v>
                </c:pt>
                <c:pt idx="67">
                  <c:v>516</c:v>
                </c:pt>
                <c:pt idx="68">
                  <c:v>517</c:v>
                </c:pt>
                <c:pt idx="69">
                  <c:v>518</c:v>
                </c:pt>
                <c:pt idx="70">
                  <c:v>519</c:v>
                </c:pt>
                <c:pt idx="71">
                  <c:v>520</c:v>
                </c:pt>
                <c:pt idx="72">
                  <c:v>521</c:v>
                </c:pt>
                <c:pt idx="73">
                  <c:v>522</c:v>
                </c:pt>
                <c:pt idx="74">
                  <c:v>523</c:v>
                </c:pt>
                <c:pt idx="75">
                  <c:v>524</c:v>
                </c:pt>
                <c:pt idx="76">
                  <c:v>525</c:v>
                </c:pt>
                <c:pt idx="77">
                  <c:v>526</c:v>
                </c:pt>
                <c:pt idx="78">
                  <c:v>527</c:v>
                </c:pt>
                <c:pt idx="79">
                  <c:v>528</c:v>
                </c:pt>
                <c:pt idx="80">
                  <c:v>529</c:v>
                </c:pt>
                <c:pt idx="81">
                  <c:v>530</c:v>
                </c:pt>
                <c:pt idx="82">
                  <c:v>531</c:v>
                </c:pt>
                <c:pt idx="83">
                  <c:v>532</c:v>
                </c:pt>
                <c:pt idx="84">
                  <c:v>533</c:v>
                </c:pt>
                <c:pt idx="85">
                  <c:v>534</c:v>
                </c:pt>
                <c:pt idx="86">
                  <c:v>535</c:v>
                </c:pt>
                <c:pt idx="87">
                  <c:v>536</c:v>
                </c:pt>
                <c:pt idx="88">
                  <c:v>537</c:v>
                </c:pt>
                <c:pt idx="89">
                  <c:v>538</c:v>
                </c:pt>
                <c:pt idx="90">
                  <c:v>539</c:v>
                </c:pt>
                <c:pt idx="91">
                  <c:v>540</c:v>
                </c:pt>
                <c:pt idx="92">
                  <c:v>541</c:v>
                </c:pt>
                <c:pt idx="93">
                  <c:v>542</c:v>
                </c:pt>
                <c:pt idx="94">
                  <c:v>543</c:v>
                </c:pt>
                <c:pt idx="95">
                  <c:v>544</c:v>
                </c:pt>
                <c:pt idx="96">
                  <c:v>545</c:v>
                </c:pt>
                <c:pt idx="97">
                  <c:v>546</c:v>
                </c:pt>
                <c:pt idx="98">
                  <c:v>547</c:v>
                </c:pt>
                <c:pt idx="99">
                  <c:v>548</c:v>
                </c:pt>
                <c:pt idx="100">
                  <c:v>549</c:v>
                </c:pt>
                <c:pt idx="101">
                  <c:v>550</c:v>
                </c:pt>
                <c:pt idx="102">
                  <c:v>551</c:v>
                </c:pt>
                <c:pt idx="103">
                  <c:v>552</c:v>
                </c:pt>
                <c:pt idx="104">
                  <c:v>553</c:v>
                </c:pt>
                <c:pt idx="105">
                  <c:v>554</c:v>
                </c:pt>
                <c:pt idx="106">
                  <c:v>555</c:v>
                </c:pt>
                <c:pt idx="107">
                  <c:v>556</c:v>
                </c:pt>
                <c:pt idx="108">
                  <c:v>557</c:v>
                </c:pt>
                <c:pt idx="109">
                  <c:v>558</c:v>
                </c:pt>
                <c:pt idx="110">
                  <c:v>559</c:v>
                </c:pt>
                <c:pt idx="111">
                  <c:v>560</c:v>
                </c:pt>
                <c:pt idx="112">
                  <c:v>561</c:v>
                </c:pt>
                <c:pt idx="113">
                  <c:v>562</c:v>
                </c:pt>
                <c:pt idx="114">
                  <c:v>563</c:v>
                </c:pt>
                <c:pt idx="115">
                  <c:v>564</c:v>
                </c:pt>
                <c:pt idx="116">
                  <c:v>565</c:v>
                </c:pt>
                <c:pt idx="117">
                  <c:v>566</c:v>
                </c:pt>
                <c:pt idx="118">
                  <c:v>567</c:v>
                </c:pt>
                <c:pt idx="119">
                  <c:v>568</c:v>
                </c:pt>
                <c:pt idx="120">
                  <c:v>569</c:v>
                </c:pt>
                <c:pt idx="121">
                  <c:v>570</c:v>
                </c:pt>
                <c:pt idx="122">
                  <c:v>571</c:v>
                </c:pt>
                <c:pt idx="123">
                  <c:v>572</c:v>
                </c:pt>
                <c:pt idx="124">
                  <c:v>573</c:v>
                </c:pt>
                <c:pt idx="125">
                  <c:v>574</c:v>
                </c:pt>
                <c:pt idx="126">
                  <c:v>575</c:v>
                </c:pt>
                <c:pt idx="127">
                  <c:v>576</c:v>
                </c:pt>
                <c:pt idx="128">
                  <c:v>577</c:v>
                </c:pt>
                <c:pt idx="129">
                  <c:v>578</c:v>
                </c:pt>
                <c:pt idx="130">
                  <c:v>579</c:v>
                </c:pt>
                <c:pt idx="131">
                  <c:v>580</c:v>
                </c:pt>
                <c:pt idx="132">
                  <c:v>581</c:v>
                </c:pt>
                <c:pt idx="133">
                  <c:v>582</c:v>
                </c:pt>
                <c:pt idx="134">
                  <c:v>583</c:v>
                </c:pt>
                <c:pt idx="135">
                  <c:v>584</c:v>
                </c:pt>
                <c:pt idx="136">
                  <c:v>585</c:v>
                </c:pt>
                <c:pt idx="137">
                  <c:v>586</c:v>
                </c:pt>
                <c:pt idx="138">
                  <c:v>587</c:v>
                </c:pt>
                <c:pt idx="139">
                  <c:v>588</c:v>
                </c:pt>
                <c:pt idx="140">
                  <c:v>589</c:v>
                </c:pt>
                <c:pt idx="141">
                  <c:v>590</c:v>
                </c:pt>
                <c:pt idx="142">
                  <c:v>591</c:v>
                </c:pt>
                <c:pt idx="143">
                  <c:v>592</c:v>
                </c:pt>
                <c:pt idx="144">
                  <c:v>593</c:v>
                </c:pt>
                <c:pt idx="145">
                  <c:v>594</c:v>
                </c:pt>
                <c:pt idx="146">
                  <c:v>595</c:v>
                </c:pt>
                <c:pt idx="147">
                  <c:v>596</c:v>
                </c:pt>
                <c:pt idx="148">
                  <c:v>597</c:v>
                </c:pt>
                <c:pt idx="149">
                  <c:v>598</c:v>
                </c:pt>
                <c:pt idx="150">
                  <c:v>599</c:v>
                </c:pt>
                <c:pt idx="151">
                  <c:v>600</c:v>
                </c:pt>
                <c:pt idx="152">
                  <c:v>601</c:v>
                </c:pt>
                <c:pt idx="153">
                  <c:v>602</c:v>
                </c:pt>
                <c:pt idx="154">
                  <c:v>603</c:v>
                </c:pt>
                <c:pt idx="155">
                  <c:v>604</c:v>
                </c:pt>
                <c:pt idx="156">
                  <c:v>605</c:v>
                </c:pt>
                <c:pt idx="157">
                  <c:v>606</c:v>
                </c:pt>
                <c:pt idx="158">
                  <c:v>607</c:v>
                </c:pt>
                <c:pt idx="159">
                  <c:v>608</c:v>
                </c:pt>
                <c:pt idx="160">
                  <c:v>609</c:v>
                </c:pt>
                <c:pt idx="161">
                  <c:v>610</c:v>
                </c:pt>
                <c:pt idx="162">
                  <c:v>611</c:v>
                </c:pt>
                <c:pt idx="163">
                  <c:v>612</c:v>
                </c:pt>
                <c:pt idx="164">
                  <c:v>613</c:v>
                </c:pt>
                <c:pt idx="165">
                  <c:v>614</c:v>
                </c:pt>
                <c:pt idx="166">
                  <c:v>615</c:v>
                </c:pt>
                <c:pt idx="167">
                  <c:v>616</c:v>
                </c:pt>
                <c:pt idx="168">
                  <c:v>617</c:v>
                </c:pt>
                <c:pt idx="169">
                  <c:v>618</c:v>
                </c:pt>
                <c:pt idx="170">
                  <c:v>619</c:v>
                </c:pt>
                <c:pt idx="171">
                  <c:v>620</c:v>
                </c:pt>
                <c:pt idx="172">
                  <c:v>621</c:v>
                </c:pt>
                <c:pt idx="173">
                  <c:v>622</c:v>
                </c:pt>
                <c:pt idx="174">
                  <c:v>623</c:v>
                </c:pt>
                <c:pt idx="175">
                  <c:v>624</c:v>
                </c:pt>
                <c:pt idx="176">
                  <c:v>625</c:v>
                </c:pt>
                <c:pt idx="177">
                  <c:v>626</c:v>
                </c:pt>
                <c:pt idx="178">
                  <c:v>627</c:v>
                </c:pt>
                <c:pt idx="179">
                  <c:v>628</c:v>
                </c:pt>
                <c:pt idx="180">
                  <c:v>629</c:v>
                </c:pt>
                <c:pt idx="181">
                  <c:v>630</c:v>
                </c:pt>
                <c:pt idx="182">
                  <c:v>631</c:v>
                </c:pt>
                <c:pt idx="183">
                  <c:v>632</c:v>
                </c:pt>
                <c:pt idx="184">
                  <c:v>633</c:v>
                </c:pt>
                <c:pt idx="185">
                  <c:v>634</c:v>
                </c:pt>
                <c:pt idx="186">
                  <c:v>635</c:v>
                </c:pt>
                <c:pt idx="187">
                  <c:v>636</c:v>
                </c:pt>
                <c:pt idx="188">
                  <c:v>637</c:v>
                </c:pt>
                <c:pt idx="189">
                  <c:v>638</c:v>
                </c:pt>
                <c:pt idx="190">
                  <c:v>639</c:v>
                </c:pt>
                <c:pt idx="191">
                  <c:v>640</c:v>
                </c:pt>
                <c:pt idx="192">
                  <c:v>641</c:v>
                </c:pt>
                <c:pt idx="193">
                  <c:v>642</c:v>
                </c:pt>
                <c:pt idx="194">
                  <c:v>643</c:v>
                </c:pt>
                <c:pt idx="195">
                  <c:v>644</c:v>
                </c:pt>
                <c:pt idx="196">
                  <c:v>645</c:v>
                </c:pt>
                <c:pt idx="197">
                  <c:v>646</c:v>
                </c:pt>
                <c:pt idx="198">
                  <c:v>647</c:v>
                </c:pt>
                <c:pt idx="199">
                  <c:v>648</c:v>
                </c:pt>
                <c:pt idx="200">
                  <c:v>649</c:v>
                </c:pt>
                <c:pt idx="201">
                  <c:v>650</c:v>
                </c:pt>
                <c:pt idx="202">
                  <c:v>651</c:v>
                </c:pt>
                <c:pt idx="203">
                  <c:v>652</c:v>
                </c:pt>
                <c:pt idx="204">
                  <c:v>653</c:v>
                </c:pt>
                <c:pt idx="205">
                  <c:v>654</c:v>
                </c:pt>
                <c:pt idx="206">
                  <c:v>655</c:v>
                </c:pt>
                <c:pt idx="207">
                  <c:v>656</c:v>
                </c:pt>
                <c:pt idx="208">
                  <c:v>657</c:v>
                </c:pt>
                <c:pt idx="209">
                  <c:v>658</c:v>
                </c:pt>
                <c:pt idx="210">
                  <c:v>659</c:v>
                </c:pt>
                <c:pt idx="211">
                  <c:v>660</c:v>
                </c:pt>
                <c:pt idx="212">
                  <c:v>661</c:v>
                </c:pt>
                <c:pt idx="213">
                  <c:v>662</c:v>
                </c:pt>
                <c:pt idx="214">
                  <c:v>663</c:v>
                </c:pt>
                <c:pt idx="215">
                  <c:v>664</c:v>
                </c:pt>
                <c:pt idx="216">
                  <c:v>665</c:v>
                </c:pt>
                <c:pt idx="217">
                  <c:v>666</c:v>
                </c:pt>
                <c:pt idx="218">
                  <c:v>667</c:v>
                </c:pt>
                <c:pt idx="219">
                  <c:v>668</c:v>
                </c:pt>
                <c:pt idx="220">
                  <c:v>669</c:v>
                </c:pt>
                <c:pt idx="221">
                  <c:v>670</c:v>
                </c:pt>
                <c:pt idx="222">
                  <c:v>671</c:v>
                </c:pt>
                <c:pt idx="223">
                  <c:v>672</c:v>
                </c:pt>
                <c:pt idx="224">
                  <c:v>673</c:v>
                </c:pt>
                <c:pt idx="225">
                  <c:v>674</c:v>
                </c:pt>
                <c:pt idx="226">
                  <c:v>675</c:v>
                </c:pt>
                <c:pt idx="227">
                  <c:v>676</c:v>
                </c:pt>
                <c:pt idx="228">
                  <c:v>677</c:v>
                </c:pt>
                <c:pt idx="229">
                  <c:v>678</c:v>
                </c:pt>
                <c:pt idx="230">
                  <c:v>679</c:v>
                </c:pt>
                <c:pt idx="231">
                  <c:v>680</c:v>
                </c:pt>
                <c:pt idx="232">
                  <c:v>681</c:v>
                </c:pt>
                <c:pt idx="233">
                  <c:v>682</c:v>
                </c:pt>
                <c:pt idx="234">
                  <c:v>683</c:v>
                </c:pt>
                <c:pt idx="235">
                  <c:v>684</c:v>
                </c:pt>
                <c:pt idx="236">
                  <c:v>685</c:v>
                </c:pt>
                <c:pt idx="237">
                  <c:v>686</c:v>
                </c:pt>
                <c:pt idx="238">
                  <c:v>687</c:v>
                </c:pt>
                <c:pt idx="239">
                  <c:v>688</c:v>
                </c:pt>
                <c:pt idx="240">
                  <c:v>689</c:v>
                </c:pt>
                <c:pt idx="241">
                  <c:v>690</c:v>
                </c:pt>
                <c:pt idx="242">
                  <c:v>691</c:v>
                </c:pt>
                <c:pt idx="243">
                  <c:v>692</c:v>
                </c:pt>
                <c:pt idx="244">
                  <c:v>693</c:v>
                </c:pt>
                <c:pt idx="245">
                  <c:v>694</c:v>
                </c:pt>
                <c:pt idx="246">
                  <c:v>695</c:v>
                </c:pt>
                <c:pt idx="247">
                  <c:v>696</c:v>
                </c:pt>
                <c:pt idx="248">
                  <c:v>697</c:v>
                </c:pt>
                <c:pt idx="249">
                  <c:v>698</c:v>
                </c:pt>
                <c:pt idx="250">
                  <c:v>699</c:v>
                </c:pt>
                <c:pt idx="251">
                  <c:v>700</c:v>
                </c:pt>
                <c:pt idx="252">
                  <c:v>701</c:v>
                </c:pt>
                <c:pt idx="253">
                  <c:v>702</c:v>
                </c:pt>
                <c:pt idx="254">
                  <c:v>703</c:v>
                </c:pt>
                <c:pt idx="255">
                  <c:v>704</c:v>
                </c:pt>
                <c:pt idx="256">
                  <c:v>705</c:v>
                </c:pt>
                <c:pt idx="257">
                  <c:v>706</c:v>
                </c:pt>
                <c:pt idx="258">
                  <c:v>707</c:v>
                </c:pt>
                <c:pt idx="259">
                  <c:v>708</c:v>
                </c:pt>
                <c:pt idx="260">
                  <c:v>709</c:v>
                </c:pt>
                <c:pt idx="261">
                  <c:v>710</c:v>
                </c:pt>
                <c:pt idx="262">
                  <c:v>711</c:v>
                </c:pt>
                <c:pt idx="263">
                  <c:v>712</c:v>
                </c:pt>
                <c:pt idx="264">
                  <c:v>713</c:v>
                </c:pt>
                <c:pt idx="265">
                  <c:v>714</c:v>
                </c:pt>
                <c:pt idx="266">
                  <c:v>715</c:v>
                </c:pt>
                <c:pt idx="267">
                  <c:v>716</c:v>
                </c:pt>
                <c:pt idx="268">
                  <c:v>717</c:v>
                </c:pt>
                <c:pt idx="269">
                  <c:v>718</c:v>
                </c:pt>
                <c:pt idx="270">
                  <c:v>719</c:v>
                </c:pt>
                <c:pt idx="271">
                  <c:v>720</c:v>
                </c:pt>
                <c:pt idx="272">
                  <c:v>721</c:v>
                </c:pt>
                <c:pt idx="273">
                  <c:v>722</c:v>
                </c:pt>
                <c:pt idx="274">
                  <c:v>723</c:v>
                </c:pt>
                <c:pt idx="275">
                  <c:v>724</c:v>
                </c:pt>
                <c:pt idx="276">
                  <c:v>725</c:v>
                </c:pt>
                <c:pt idx="277">
                  <c:v>726</c:v>
                </c:pt>
                <c:pt idx="278">
                  <c:v>727</c:v>
                </c:pt>
                <c:pt idx="279">
                  <c:v>728</c:v>
                </c:pt>
                <c:pt idx="280">
                  <c:v>729</c:v>
                </c:pt>
                <c:pt idx="281">
                  <c:v>730</c:v>
                </c:pt>
                <c:pt idx="282">
                  <c:v>731</c:v>
                </c:pt>
                <c:pt idx="283">
                  <c:v>732</c:v>
                </c:pt>
                <c:pt idx="284">
                  <c:v>733</c:v>
                </c:pt>
                <c:pt idx="285">
                  <c:v>734</c:v>
                </c:pt>
                <c:pt idx="286">
                  <c:v>735</c:v>
                </c:pt>
                <c:pt idx="287">
                  <c:v>736</c:v>
                </c:pt>
                <c:pt idx="288">
                  <c:v>737</c:v>
                </c:pt>
                <c:pt idx="289">
                  <c:v>738</c:v>
                </c:pt>
                <c:pt idx="290">
                  <c:v>739</c:v>
                </c:pt>
                <c:pt idx="291">
                  <c:v>740</c:v>
                </c:pt>
                <c:pt idx="292">
                  <c:v>741</c:v>
                </c:pt>
                <c:pt idx="293">
                  <c:v>742</c:v>
                </c:pt>
                <c:pt idx="294">
                  <c:v>743</c:v>
                </c:pt>
                <c:pt idx="295">
                  <c:v>744</c:v>
                </c:pt>
                <c:pt idx="296">
                  <c:v>745</c:v>
                </c:pt>
                <c:pt idx="297">
                  <c:v>746</c:v>
                </c:pt>
                <c:pt idx="298">
                  <c:v>747</c:v>
                </c:pt>
                <c:pt idx="299">
                  <c:v>748</c:v>
                </c:pt>
                <c:pt idx="300">
                  <c:v>749</c:v>
                </c:pt>
                <c:pt idx="301">
                  <c:v>750</c:v>
                </c:pt>
                <c:pt idx="302">
                  <c:v>751</c:v>
                </c:pt>
                <c:pt idx="303">
                  <c:v>752</c:v>
                </c:pt>
                <c:pt idx="304">
                  <c:v>753</c:v>
                </c:pt>
                <c:pt idx="305">
                  <c:v>754</c:v>
                </c:pt>
                <c:pt idx="306">
                  <c:v>755</c:v>
                </c:pt>
                <c:pt idx="307">
                  <c:v>756</c:v>
                </c:pt>
                <c:pt idx="308">
                  <c:v>757</c:v>
                </c:pt>
                <c:pt idx="309">
                  <c:v>758</c:v>
                </c:pt>
                <c:pt idx="310">
                  <c:v>759</c:v>
                </c:pt>
                <c:pt idx="311">
                  <c:v>760</c:v>
                </c:pt>
                <c:pt idx="312">
                  <c:v>761</c:v>
                </c:pt>
                <c:pt idx="313">
                  <c:v>762</c:v>
                </c:pt>
                <c:pt idx="314">
                  <c:v>763</c:v>
                </c:pt>
                <c:pt idx="315">
                  <c:v>764</c:v>
                </c:pt>
                <c:pt idx="316">
                  <c:v>765</c:v>
                </c:pt>
                <c:pt idx="317">
                  <c:v>766</c:v>
                </c:pt>
                <c:pt idx="318">
                  <c:v>767</c:v>
                </c:pt>
                <c:pt idx="319">
                  <c:v>768</c:v>
                </c:pt>
                <c:pt idx="320">
                  <c:v>769</c:v>
                </c:pt>
                <c:pt idx="321">
                  <c:v>770</c:v>
                </c:pt>
                <c:pt idx="322">
                  <c:v>771</c:v>
                </c:pt>
                <c:pt idx="323">
                  <c:v>772</c:v>
                </c:pt>
                <c:pt idx="324">
                  <c:v>773</c:v>
                </c:pt>
                <c:pt idx="325">
                  <c:v>774</c:v>
                </c:pt>
                <c:pt idx="326">
                  <c:v>775</c:v>
                </c:pt>
                <c:pt idx="327">
                  <c:v>776</c:v>
                </c:pt>
                <c:pt idx="328">
                  <c:v>777</c:v>
                </c:pt>
                <c:pt idx="329">
                  <c:v>778</c:v>
                </c:pt>
                <c:pt idx="330">
                  <c:v>779</c:v>
                </c:pt>
                <c:pt idx="331">
                  <c:v>780</c:v>
                </c:pt>
                <c:pt idx="332">
                  <c:v>781</c:v>
                </c:pt>
                <c:pt idx="333">
                  <c:v>782</c:v>
                </c:pt>
                <c:pt idx="334">
                  <c:v>783</c:v>
                </c:pt>
                <c:pt idx="335">
                  <c:v>784</c:v>
                </c:pt>
                <c:pt idx="336">
                  <c:v>785</c:v>
                </c:pt>
                <c:pt idx="337">
                  <c:v>786</c:v>
                </c:pt>
                <c:pt idx="338">
                  <c:v>787</c:v>
                </c:pt>
                <c:pt idx="339">
                  <c:v>788</c:v>
                </c:pt>
                <c:pt idx="340">
                  <c:v>789</c:v>
                </c:pt>
                <c:pt idx="341">
                  <c:v>790</c:v>
                </c:pt>
                <c:pt idx="342">
                  <c:v>791</c:v>
                </c:pt>
                <c:pt idx="343">
                  <c:v>792</c:v>
                </c:pt>
                <c:pt idx="344">
                  <c:v>793</c:v>
                </c:pt>
                <c:pt idx="345">
                  <c:v>794</c:v>
                </c:pt>
                <c:pt idx="346">
                  <c:v>795</c:v>
                </c:pt>
                <c:pt idx="347">
                  <c:v>796</c:v>
                </c:pt>
                <c:pt idx="348">
                  <c:v>797</c:v>
                </c:pt>
                <c:pt idx="349">
                  <c:v>798</c:v>
                </c:pt>
                <c:pt idx="350">
                  <c:v>799</c:v>
                </c:pt>
                <c:pt idx="351">
                  <c:v>800</c:v>
                </c:pt>
                <c:pt idx="352">
                  <c:v>801</c:v>
                </c:pt>
                <c:pt idx="353">
                  <c:v>802</c:v>
                </c:pt>
                <c:pt idx="354">
                  <c:v>803</c:v>
                </c:pt>
                <c:pt idx="355">
                  <c:v>804</c:v>
                </c:pt>
                <c:pt idx="356">
                  <c:v>805</c:v>
                </c:pt>
                <c:pt idx="357">
                  <c:v>806</c:v>
                </c:pt>
                <c:pt idx="358">
                  <c:v>807</c:v>
                </c:pt>
                <c:pt idx="359">
                  <c:v>808</c:v>
                </c:pt>
                <c:pt idx="360">
                  <c:v>809</c:v>
                </c:pt>
                <c:pt idx="361">
                  <c:v>810</c:v>
                </c:pt>
                <c:pt idx="362">
                  <c:v>811</c:v>
                </c:pt>
                <c:pt idx="363">
                  <c:v>812</c:v>
                </c:pt>
                <c:pt idx="364">
                  <c:v>813</c:v>
                </c:pt>
                <c:pt idx="365">
                  <c:v>814</c:v>
                </c:pt>
                <c:pt idx="366">
                  <c:v>815</c:v>
                </c:pt>
                <c:pt idx="367">
                  <c:v>816</c:v>
                </c:pt>
                <c:pt idx="368">
                  <c:v>817</c:v>
                </c:pt>
                <c:pt idx="369">
                  <c:v>818</c:v>
                </c:pt>
                <c:pt idx="370">
                  <c:v>819</c:v>
                </c:pt>
                <c:pt idx="371">
                  <c:v>820</c:v>
                </c:pt>
                <c:pt idx="372">
                  <c:v>821</c:v>
                </c:pt>
                <c:pt idx="373">
                  <c:v>822</c:v>
                </c:pt>
                <c:pt idx="374">
                  <c:v>823</c:v>
                </c:pt>
                <c:pt idx="375">
                  <c:v>824</c:v>
                </c:pt>
                <c:pt idx="376">
                  <c:v>825</c:v>
                </c:pt>
                <c:pt idx="377">
                  <c:v>826</c:v>
                </c:pt>
                <c:pt idx="378">
                  <c:v>827</c:v>
                </c:pt>
                <c:pt idx="379">
                  <c:v>828</c:v>
                </c:pt>
                <c:pt idx="380">
                  <c:v>829</c:v>
                </c:pt>
                <c:pt idx="381">
                  <c:v>830</c:v>
                </c:pt>
                <c:pt idx="382">
                  <c:v>831</c:v>
                </c:pt>
                <c:pt idx="383">
                  <c:v>832</c:v>
                </c:pt>
                <c:pt idx="384">
                  <c:v>833</c:v>
                </c:pt>
                <c:pt idx="385">
                  <c:v>834</c:v>
                </c:pt>
                <c:pt idx="386">
                  <c:v>835</c:v>
                </c:pt>
                <c:pt idx="387">
                  <c:v>836</c:v>
                </c:pt>
                <c:pt idx="388">
                  <c:v>837</c:v>
                </c:pt>
                <c:pt idx="389">
                  <c:v>838</c:v>
                </c:pt>
                <c:pt idx="390">
                  <c:v>839</c:v>
                </c:pt>
                <c:pt idx="391">
                  <c:v>840</c:v>
                </c:pt>
                <c:pt idx="392">
                  <c:v>841</c:v>
                </c:pt>
                <c:pt idx="393">
                  <c:v>842</c:v>
                </c:pt>
                <c:pt idx="394">
                  <c:v>843</c:v>
                </c:pt>
                <c:pt idx="395">
                  <c:v>844</c:v>
                </c:pt>
                <c:pt idx="396">
                  <c:v>845</c:v>
                </c:pt>
                <c:pt idx="397">
                  <c:v>846</c:v>
                </c:pt>
                <c:pt idx="398">
                  <c:v>847</c:v>
                </c:pt>
                <c:pt idx="399">
                  <c:v>848</c:v>
                </c:pt>
                <c:pt idx="400">
                  <c:v>849</c:v>
                </c:pt>
                <c:pt idx="401">
                  <c:v>850</c:v>
                </c:pt>
                <c:pt idx="402">
                  <c:v>851</c:v>
                </c:pt>
                <c:pt idx="403">
                  <c:v>852</c:v>
                </c:pt>
                <c:pt idx="404">
                  <c:v>853</c:v>
                </c:pt>
                <c:pt idx="405">
                  <c:v>854</c:v>
                </c:pt>
                <c:pt idx="406">
                  <c:v>855</c:v>
                </c:pt>
              </c:numCache>
            </c:numRef>
          </c:xVal>
          <c:yVal>
            <c:numRef>
              <c:f>Graph!$C$451:$C$855</c:f>
              <c:numCache>
                <c:formatCode>General</c:formatCode>
                <c:ptCount val="405"/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75-4B74-9884-5E7399514D72}"/>
            </c:ext>
          </c:extLst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Graph!$A$450:$A$856</c:f>
              <c:numCache>
                <c:formatCode>General</c:formatCode>
                <c:ptCount val="407"/>
                <c:pt idx="0">
                  <c:v>449</c:v>
                </c:pt>
                <c:pt idx="1">
                  <c:v>450</c:v>
                </c:pt>
                <c:pt idx="2">
                  <c:v>451</c:v>
                </c:pt>
                <c:pt idx="3">
                  <c:v>452</c:v>
                </c:pt>
                <c:pt idx="4">
                  <c:v>453</c:v>
                </c:pt>
                <c:pt idx="5">
                  <c:v>454</c:v>
                </c:pt>
                <c:pt idx="6">
                  <c:v>455</c:v>
                </c:pt>
                <c:pt idx="7">
                  <c:v>456</c:v>
                </c:pt>
                <c:pt idx="8">
                  <c:v>457</c:v>
                </c:pt>
                <c:pt idx="9">
                  <c:v>458</c:v>
                </c:pt>
                <c:pt idx="10">
                  <c:v>459</c:v>
                </c:pt>
                <c:pt idx="11">
                  <c:v>460</c:v>
                </c:pt>
                <c:pt idx="12">
                  <c:v>461</c:v>
                </c:pt>
                <c:pt idx="13">
                  <c:v>462</c:v>
                </c:pt>
                <c:pt idx="14">
                  <c:v>463</c:v>
                </c:pt>
                <c:pt idx="15">
                  <c:v>464</c:v>
                </c:pt>
                <c:pt idx="16">
                  <c:v>465</c:v>
                </c:pt>
                <c:pt idx="17">
                  <c:v>466</c:v>
                </c:pt>
                <c:pt idx="18">
                  <c:v>467</c:v>
                </c:pt>
                <c:pt idx="19">
                  <c:v>468</c:v>
                </c:pt>
                <c:pt idx="20">
                  <c:v>469</c:v>
                </c:pt>
                <c:pt idx="21">
                  <c:v>470</c:v>
                </c:pt>
                <c:pt idx="22">
                  <c:v>471</c:v>
                </c:pt>
                <c:pt idx="23">
                  <c:v>472</c:v>
                </c:pt>
                <c:pt idx="24">
                  <c:v>473</c:v>
                </c:pt>
                <c:pt idx="25">
                  <c:v>474</c:v>
                </c:pt>
                <c:pt idx="26">
                  <c:v>475</c:v>
                </c:pt>
                <c:pt idx="27">
                  <c:v>476</c:v>
                </c:pt>
                <c:pt idx="28">
                  <c:v>477</c:v>
                </c:pt>
                <c:pt idx="29">
                  <c:v>478</c:v>
                </c:pt>
                <c:pt idx="30">
                  <c:v>479</c:v>
                </c:pt>
                <c:pt idx="31">
                  <c:v>480</c:v>
                </c:pt>
                <c:pt idx="32">
                  <c:v>481</c:v>
                </c:pt>
                <c:pt idx="33">
                  <c:v>482</c:v>
                </c:pt>
                <c:pt idx="34">
                  <c:v>483</c:v>
                </c:pt>
                <c:pt idx="35">
                  <c:v>484</c:v>
                </c:pt>
                <c:pt idx="36">
                  <c:v>485</c:v>
                </c:pt>
                <c:pt idx="37">
                  <c:v>486</c:v>
                </c:pt>
                <c:pt idx="38">
                  <c:v>487</c:v>
                </c:pt>
                <c:pt idx="39">
                  <c:v>488</c:v>
                </c:pt>
                <c:pt idx="40">
                  <c:v>489</c:v>
                </c:pt>
                <c:pt idx="41">
                  <c:v>490</c:v>
                </c:pt>
                <c:pt idx="42">
                  <c:v>491</c:v>
                </c:pt>
                <c:pt idx="43">
                  <c:v>492</c:v>
                </c:pt>
                <c:pt idx="44">
                  <c:v>493</c:v>
                </c:pt>
                <c:pt idx="45">
                  <c:v>494</c:v>
                </c:pt>
                <c:pt idx="46">
                  <c:v>495</c:v>
                </c:pt>
                <c:pt idx="47">
                  <c:v>496</c:v>
                </c:pt>
                <c:pt idx="48">
                  <c:v>497</c:v>
                </c:pt>
                <c:pt idx="49">
                  <c:v>498</c:v>
                </c:pt>
                <c:pt idx="50">
                  <c:v>499</c:v>
                </c:pt>
                <c:pt idx="51">
                  <c:v>500</c:v>
                </c:pt>
                <c:pt idx="52">
                  <c:v>501</c:v>
                </c:pt>
                <c:pt idx="53">
                  <c:v>502</c:v>
                </c:pt>
                <c:pt idx="54">
                  <c:v>503</c:v>
                </c:pt>
                <c:pt idx="55">
                  <c:v>504</c:v>
                </c:pt>
                <c:pt idx="56">
                  <c:v>505</c:v>
                </c:pt>
                <c:pt idx="57">
                  <c:v>506</c:v>
                </c:pt>
                <c:pt idx="58">
                  <c:v>507</c:v>
                </c:pt>
                <c:pt idx="59">
                  <c:v>508</c:v>
                </c:pt>
                <c:pt idx="60">
                  <c:v>509</c:v>
                </c:pt>
                <c:pt idx="61">
                  <c:v>510</c:v>
                </c:pt>
                <c:pt idx="62">
                  <c:v>511</c:v>
                </c:pt>
                <c:pt idx="63">
                  <c:v>512</c:v>
                </c:pt>
                <c:pt idx="64">
                  <c:v>513</c:v>
                </c:pt>
                <c:pt idx="65">
                  <c:v>514</c:v>
                </c:pt>
                <c:pt idx="66">
                  <c:v>515</c:v>
                </c:pt>
                <c:pt idx="67">
                  <c:v>516</c:v>
                </c:pt>
                <c:pt idx="68">
                  <c:v>517</c:v>
                </c:pt>
                <c:pt idx="69">
                  <c:v>518</c:v>
                </c:pt>
                <c:pt idx="70">
                  <c:v>519</c:v>
                </c:pt>
                <c:pt idx="71">
                  <c:v>520</c:v>
                </c:pt>
                <c:pt idx="72">
                  <c:v>521</c:v>
                </c:pt>
                <c:pt idx="73">
                  <c:v>522</c:v>
                </c:pt>
                <c:pt idx="74">
                  <c:v>523</c:v>
                </c:pt>
                <c:pt idx="75">
                  <c:v>524</c:v>
                </c:pt>
                <c:pt idx="76">
                  <c:v>525</c:v>
                </c:pt>
                <c:pt idx="77">
                  <c:v>526</c:v>
                </c:pt>
                <c:pt idx="78">
                  <c:v>527</c:v>
                </c:pt>
                <c:pt idx="79">
                  <c:v>528</c:v>
                </c:pt>
                <c:pt idx="80">
                  <c:v>529</c:v>
                </c:pt>
                <c:pt idx="81">
                  <c:v>530</c:v>
                </c:pt>
                <c:pt idx="82">
                  <c:v>531</c:v>
                </c:pt>
                <c:pt idx="83">
                  <c:v>532</c:v>
                </c:pt>
                <c:pt idx="84">
                  <c:v>533</c:v>
                </c:pt>
                <c:pt idx="85">
                  <c:v>534</c:v>
                </c:pt>
                <c:pt idx="86">
                  <c:v>535</c:v>
                </c:pt>
                <c:pt idx="87">
                  <c:v>536</c:v>
                </c:pt>
                <c:pt idx="88">
                  <c:v>537</c:v>
                </c:pt>
                <c:pt idx="89">
                  <c:v>538</c:v>
                </c:pt>
                <c:pt idx="90">
                  <c:v>539</c:v>
                </c:pt>
                <c:pt idx="91">
                  <c:v>540</c:v>
                </c:pt>
                <c:pt idx="92">
                  <c:v>541</c:v>
                </c:pt>
                <c:pt idx="93">
                  <c:v>542</c:v>
                </c:pt>
                <c:pt idx="94">
                  <c:v>543</c:v>
                </c:pt>
                <c:pt idx="95">
                  <c:v>544</c:v>
                </c:pt>
                <c:pt idx="96">
                  <c:v>545</c:v>
                </c:pt>
                <c:pt idx="97">
                  <c:v>546</c:v>
                </c:pt>
                <c:pt idx="98">
                  <c:v>547</c:v>
                </c:pt>
                <c:pt idx="99">
                  <c:v>548</c:v>
                </c:pt>
                <c:pt idx="100">
                  <c:v>549</c:v>
                </c:pt>
                <c:pt idx="101">
                  <c:v>550</c:v>
                </c:pt>
                <c:pt idx="102">
                  <c:v>551</c:v>
                </c:pt>
                <c:pt idx="103">
                  <c:v>552</c:v>
                </c:pt>
                <c:pt idx="104">
                  <c:v>553</c:v>
                </c:pt>
                <c:pt idx="105">
                  <c:v>554</c:v>
                </c:pt>
                <c:pt idx="106">
                  <c:v>555</c:v>
                </c:pt>
                <c:pt idx="107">
                  <c:v>556</c:v>
                </c:pt>
                <c:pt idx="108">
                  <c:v>557</c:v>
                </c:pt>
                <c:pt idx="109">
                  <c:v>558</c:v>
                </c:pt>
                <c:pt idx="110">
                  <c:v>559</c:v>
                </c:pt>
                <c:pt idx="111">
                  <c:v>560</c:v>
                </c:pt>
                <c:pt idx="112">
                  <c:v>561</c:v>
                </c:pt>
                <c:pt idx="113">
                  <c:v>562</c:v>
                </c:pt>
                <c:pt idx="114">
                  <c:v>563</c:v>
                </c:pt>
                <c:pt idx="115">
                  <c:v>564</c:v>
                </c:pt>
                <c:pt idx="116">
                  <c:v>565</c:v>
                </c:pt>
                <c:pt idx="117">
                  <c:v>566</c:v>
                </c:pt>
                <c:pt idx="118">
                  <c:v>567</c:v>
                </c:pt>
                <c:pt idx="119">
                  <c:v>568</c:v>
                </c:pt>
                <c:pt idx="120">
                  <c:v>569</c:v>
                </c:pt>
                <c:pt idx="121">
                  <c:v>570</c:v>
                </c:pt>
                <c:pt idx="122">
                  <c:v>571</c:v>
                </c:pt>
                <c:pt idx="123">
                  <c:v>572</c:v>
                </c:pt>
                <c:pt idx="124">
                  <c:v>573</c:v>
                </c:pt>
                <c:pt idx="125">
                  <c:v>574</c:v>
                </c:pt>
                <c:pt idx="126">
                  <c:v>575</c:v>
                </c:pt>
                <c:pt idx="127">
                  <c:v>576</c:v>
                </c:pt>
                <c:pt idx="128">
                  <c:v>577</c:v>
                </c:pt>
                <c:pt idx="129">
                  <c:v>578</c:v>
                </c:pt>
                <c:pt idx="130">
                  <c:v>579</c:v>
                </c:pt>
                <c:pt idx="131">
                  <c:v>580</c:v>
                </c:pt>
                <c:pt idx="132">
                  <c:v>581</c:v>
                </c:pt>
                <c:pt idx="133">
                  <c:v>582</c:v>
                </c:pt>
                <c:pt idx="134">
                  <c:v>583</c:v>
                </c:pt>
                <c:pt idx="135">
                  <c:v>584</c:v>
                </c:pt>
                <c:pt idx="136">
                  <c:v>585</c:v>
                </c:pt>
                <c:pt idx="137">
                  <c:v>586</c:v>
                </c:pt>
                <c:pt idx="138">
                  <c:v>587</c:v>
                </c:pt>
                <c:pt idx="139">
                  <c:v>588</c:v>
                </c:pt>
                <c:pt idx="140">
                  <c:v>589</c:v>
                </c:pt>
                <c:pt idx="141">
                  <c:v>590</c:v>
                </c:pt>
                <c:pt idx="142">
                  <c:v>591</c:v>
                </c:pt>
                <c:pt idx="143">
                  <c:v>592</c:v>
                </c:pt>
                <c:pt idx="144">
                  <c:v>593</c:v>
                </c:pt>
                <c:pt idx="145">
                  <c:v>594</c:v>
                </c:pt>
                <c:pt idx="146">
                  <c:v>595</c:v>
                </c:pt>
                <c:pt idx="147">
                  <c:v>596</c:v>
                </c:pt>
                <c:pt idx="148">
                  <c:v>597</c:v>
                </c:pt>
                <c:pt idx="149">
                  <c:v>598</c:v>
                </c:pt>
                <c:pt idx="150">
                  <c:v>599</c:v>
                </c:pt>
                <c:pt idx="151">
                  <c:v>600</c:v>
                </c:pt>
                <c:pt idx="152">
                  <c:v>601</c:v>
                </c:pt>
                <c:pt idx="153">
                  <c:v>602</c:v>
                </c:pt>
                <c:pt idx="154">
                  <c:v>603</c:v>
                </c:pt>
                <c:pt idx="155">
                  <c:v>604</c:v>
                </c:pt>
                <c:pt idx="156">
                  <c:v>605</c:v>
                </c:pt>
                <c:pt idx="157">
                  <c:v>606</c:v>
                </c:pt>
                <c:pt idx="158">
                  <c:v>607</c:v>
                </c:pt>
                <c:pt idx="159">
                  <c:v>608</c:v>
                </c:pt>
                <c:pt idx="160">
                  <c:v>609</c:v>
                </c:pt>
                <c:pt idx="161">
                  <c:v>610</c:v>
                </c:pt>
                <c:pt idx="162">
                  <c:v>611</c:v>
                </c:pt>
                <c:pt idx="163">
                  <c:v>612</c:v>
                </c:pt>
                <c:pt idx="164">
                  <c:v>613</c:v>
                </c:pt>
                <c:pt idx="165">
                  <c:v>614</c:v>
                </c:pt>
                <c:pt idx="166">
                  <c:v>615</c:v>
                </c:pt>
                <c:pt idx="167">
                  <c:v>616</c:v>
                </c:pt>
                <c:pt idx="168">
                  <c:v>617</c:v>
                </c:pt>
                <c:pt idx="169">
                  <c:v>618</c:v>
                </c:pt>
                <c:pt idx="170">
                  <c:v>619</c:v>
                </c:pt>
                <c:pt idx="171">
                  <c:v>620</c:v>
                </c:pt>
                <c:pt idx="172">
                  <c:v>621</c:v>
                </c:pt>
                <c:pt idx="173">
                  <c:v>622</c:v>
                </c:pt>
                <c:pt idx="174">
                  <c:v>623</c:v>
                </c:pt>
                <c:pt idx="175">
                  <c:v>624</c:v>
                </c:pt>
                <c:pt idx="176">
                  <c:v>625</c:v>
                </c:pt>
                <c:pt idx="177">
                  <c:v>626</c:v>
                </c:pt>
                <c:pt idx="178">
                  <c:v>627</c:v>
                </c:pt>
                <c:pt idx="179">
                  <c:v>628</c:v>
                </c:pt>
                <c:pt idx="180">
                  <c:v>629</c:v>
                </c:pt>
                <c:pt idx="181">
                  <c:v>630</c:v>
                </c:pt>
                <c:pt idx="182">
                  <c:v>631</c:v>
                </c:pt>
                <c:pt idx="183">
                  <c:v>632</c:v>
                </c:pt>
                <c:pt idx="184">
                  <c:v>633</c:v>
                </c:pt>
                <c:pt idx="185">
                  <c:v>634</c:v>
                </c:pt>
                <c:pt idx="186">
                  <c:v>635</c:v>
                </c:pt>
                <c:pt idx="187">
                  <c:v>636</c:v>
                </c:pt>
                <c:pt idx="188">
                  <c:v>637</c:v>
                </c:pt>
                <c:pt idx="189">
                  <c:v>638</c:v>
                </c:pt>
                <c:pt idx="190">
                  <c:v>639</c:v>
                </c:pt>
                <c:pt idx="191">
                  <c:v>640</c:v>
                </c:pt>
                <c:pt idx="192">
                  <c:v>641</c:v>
                </c:pt>
                <c:pt idx="193">
                  <c:v>642</c:v>
                </c:pt>
                <c:pt idx="194">
                  <c:v>643</c:v>
                </c:pt>
                <c:pt idx="195">
                  <c:v>644</c:v>
                </c:pt>
                <c:pt idx="196">
                  <c:v>645</c:v>
                </c:pt>
                <c:pt idx="197">
                  <c:v>646</c:v>
                </c:pt>
                <c:pt idx="198">
                  <c:v>647</c:v>
                </c:pt>
                <c:pt idx="199">
                  <c:v>648</c:v>
                </c:pt>
                <c:pt idx="200">
                  <c:v>649</c:v>
                </c:pt>
                <c:pt idx="201">
                  <c:v>650</c:v>
                </c:pt>
                <c:pt idx="202">
                  <c:v>651</c:v>
                </c:pt>
                <c:pt idx="203">
                  <c:v>652</c:v>
                </c:pt>
                <c:pt idx="204">
                  <c:v>653</c:v>
                </c:pt>
                <c:pt idx="205">
                  <c:v>654</c:v>
                </c:pt>
                <c:pt idx="206">
                  <c:v>655</c:v>
                </c:pt>
                <c:pt idx="207">
                  <c:v>656</c:v>
                </c:pt>
                <c:pt idx="208">
                  <c:v>657</c:v>
                </c:pt>
                <c:pt idx="209">
                  <c:v>658</c:v>
                </c:pt>
                <c:pt idx="210">
                  <c:v>659</c:v>
                </c:pt>
                <c:pt idx="211">
                  <c:v>660</c:v>
                </c:pt>
                <c:pt idx="212">
                  <c:v>661</c:v>
                </c:pt>
                <c:pt idx="213">
                  <c:v>662</c:v>
                </c:pt>
                <c:pt idx="214">
                  <c:v>663</c:v>
                </c:pt>
                <c:pt idx="215">
                  <c:v>664</c:v>
                </c:pt>
                <c:pt idx="216">
                  <c:v>665</c:v>
                </c:pt>
                <c:pt idx="217">
                  <c:v>666</c:v>
                </c:pt>
                <c:pt idx="218">
                  <c:v>667</c:v>
                </c:pt>
                <c:pt idx="219">
                  <c:v>668</c:v>
                </c:pt>
                <c:pt idx="220">
                  <c:v>669</c:v>
                </c:pt>
                <c:pt idx="221">
                  <c:v>670</c:v>
                </c:pt>
                <c:pt idx="222">
                  <c:v>671</c:v>
                </c:pt>
                <c:pt idx="223">
                  <c:v>672</c:v>
                </c:pt>
                <c:pt idx="224">
                  <c:v>673</c:v>
                </c:pt>
                <c:pt idx="225">
                  <c:v>674</c:v>
                </c:pt>
                <c:pt idx="226">
                  <c:v>675</c:v>
                </c:pt>
                <c:pt idx="227">
                  <c:v>676</c:v>
                </c:pt>
                <c:pt idx="228">
                  <c:v>677</c:v>
                </c:pt>
                <c:pt idx="229">
                  <c:v>678</c:v>
                </c:pt>
                <c:pt idx="230">
                  <c:v>679</c:v>
                </c:pt>
                <c:pt idx="231">
                  <c:v>680</c:v>
                </c:pt>
                <c:pt idx="232">
                  <c:v>681</c:v>
                </c:pt>
                <c:pt idx="233">
                  <c:v>682</c:v>
                </c:pt>
                <c:pt idx="234">
                  <c:v>683</c:v>
                </c:pt>
                <c:pt idx="235">
                  <c:v>684</c:v>
                </c:pt>
                <c:pt idx="236">
                  <c:v>685</c:v>
                </c:pt>
                <c:pt idx="237">
                  <c:v>686</c:v>
                </c:pt>
                <c:pt idx="238">
                  <c:v>687</c:v>
                </c:pt>
                <c:pt idx="239">
                  <c:v>688</c:v>
                </c:pt>
                <c:pt idx="240">
                  <c:v>689</c:v>
                </c:pt>
                <c:pt idx="241">
                  <c:v>690</c:v>
                </c:pt>
                <c:pt idx="242">
                  <c:v>691</c:v>
                </c:pt>
                <c:pt idx="243">
                  <c:v>692</c:v>
                </c:pt>
                <c:pt idx="244">
                  <c:v>693</c:v>
                </c:pt>
                <c:pt idx="245">
                  <c:v>694</c:v>
                </c:pt>
                <c:pt idx="246">
                  <c:v>695</c:v>
                </c:pt>
                <c:pt idx="247">
                  <c:v>696</c:v>
                </c:pt>
                <c:pt idx="248">
                  <c:v>697</c:v>
                </c:pt>
                <c:pt idx="249">
                  <c:v>698</c:v>
                </c:pt>
                <c:pt idx="250">
                  <c:v>699</c:v>
                </c:pt>
                <c:pt idx="251">
                  <c:v>700</c:v>
                </c:pt>
                <c:pt idx="252">
                  <c:v>701</c:v>
                </c:pt>
                <c:pt idx="253">
                  <c:v>702</c:v>
                </c:pt>
                <c:pt idx="254">
                  <c:v>703</c:v>
                </c:pt>
                <c:pt idx="255">
                  <c:v>704</c:v>
                </c:pt>
                <c:pt idx="256">
                  <c:v>705</c:v>
                </c:pt>
                <c:pt idx="257">
                  <c:v>706</c:v>
                </c:pt>
                <c:pt idx="258">
                  <c:v>707</c:v>
                </c:pt>
                <c:pt idx="259">
                  <c:v>708</c:v>
                </c:pt>
                <c:pt idx="260">
                  <c:v>709</c:v>
                </c:pt>
                <c:pt idx="261">
                  <c:v>710</c:v>
                </c:pt>
                <c:pt idx="262">
                  <c:v>711</c:v>
                </c:pt>
                <c:pt idx="263">
                  <c:v>712</c:v>
                </c:pt>
                <c:pt idx="264">
                  <c:v>713</c:v>
                </c:pt>
                <c:pt idx="265">
                  <c:v>714</c:v>
                </c:pt>
                <c:pt idx="266">
                  <c:v>715</c:v>
                </c:pt>
                <c:pt idx="267">
                  <c:v>716</c:v>
                </c:pt>
                <c:pt idx="268">
                  <c:v>717</c:v>
                </c:pt>
                <c:pt idx="269">
                  <c:v>718</c:v>
                </c:pt>
                <c:pt idx="270">
                  <c:v>719</c:v>
                </c:pt>
                <c:pt idx="271">
                  <c:v>720</c:v>
                </c:pt>
                <c:pt idx="272">
                  <c:v>721</c:v>
                </c:pt>
                <c:pt idx="273">
                  <c:v>722</c:v>
                </c:pt>
                <c:pt idx="274">
                  <c:v>723</c:v>
                </c:pt>
                <c:pt idx="275">
                  <c:v>724</c:v>
                </c:pt>
                <c:pt idx="276">
                  <c:v>725</c:v>
                </c:pt>
                <c:pt idx="277">
                  <c:v>726</c:v>
                </c:pt>
                <c:pt idx="278">
                  <c:v>727</c:v>
                </c:pt>
                <c:pt idx="279">
                  <c:v>728</c:v>
                </c:pt>
                <c:pt idx="280">
                  <c:v>729</c:v>
                </c:pt>
                <c:pt idx="281">
                  <c:v>730</c:v>
                </c:pt>
                <c:pt idx="282">
                  <c:v>731</c:v>
                </c:pt>
                <c:pt idx="283">
                  <c:v>732</c:v>
                </c:pt>
                <c:pt idx="284">
                  <c:v>733</c:v>
                </c:pt>
                <c:pt idx="285">
                  <c:v>734</c:v>
                </c:pt>
                <c:pt idx="286">
                  <c:v>735</c:v>
                </c:pt>
                <c:pt idx="287">
                  <c:v>736</c:v>
                </c:pt>
                <c:pt idx="288">
                  <c:v>737</c:v>
                </c:pt>
                <c:pt idx="289">
                  <c:v>738</c:v>
                </c:pt>
                <c:pt idx="290">
                  <c:v>739</c:v>
                </c:pt>
                <c:pt idx="291">
                  <c:v>740</c:v>
                </c:pt>
                <c:pt idx="292">
                  <c:v>741</c:v>
                </c:pt>
                <c:pt idx="293">
                  <c:v>742</c:v>
                </c:pt>
                <c:pt idx="294">
                  <c:v>743</c:v>
                </c:pt>
                <c:pt idx="295">
                  <c:v>744</c:v>
                </c:pt>
                <c:pt idx="296">
                  <c:v>745</c:v>
                </c:pt>
                <c:pt idx="297">
                  <c:v>746</c:v>
                </c:pt>
                <c:pt idx="298">
                  <c:v>747</c:v>
                </c:pt>
                <c:pt idx="299">
                  <c:v>748</c:v>
                </c:pt>
                <c:pt idx="300">
                  <c:v>749</c:v>
                </c:pt>
                <c:pt idx="301">
                  <c:v>750</c:v>
                </c:pt>
                <c:pt idx="302">
                  <c:v>751</c:v>
                </c:pt>
                <c:pt idx="303">
                  <c:v>752</c:v>
                </c:pt>
                <c:pt idx="304">
                  <c:v>753</c:v>
                </c:pt>
                <c:pt idx="305">
                  <c:v>754</c:v>
                </c:pt>
                <c:pt idx="306">
                  <c:v>755</c:v>
                </c:pt>
                <c:pt idx="307">
                  <c:v>756</c:v>
                </c:pt>
                <c:pt idx="308">
                  <c:v>757</c:v>
                </c:pt>
                <c:pt idx="309">
                  <c:v>758</c:v>
                </c:pt>
                <c:pt idx="310">
                  <c:v>759</c:v>
                </c:pt>
                <c:pt idx="311">
                  <c:v>760</c:v>
                </c:pt>
                <c:pt idx="312">
                  <c:v>761</c:v>
                </c:pt>
                <c:pt idx="313">
                  <c:v>762</c:v>
                </c:pt>
                <c:pt idx="314">
                  <c:v>763</c:v>
                </c:pt>
                <c:pt idx="315">
                  <c:v>764</c:v>
                </c:pt>
                <c:pt idx="316">
                  <c:v>765</c:v>
                </c:pt>
                <c:pt idx="317">
                  <c:v>766</c:v>
                </c:pt>
                <c:pt idx="318">
                  <c:v>767</c:v>
                </c:pt>
                <c:pt idx="319">
                  <c:v>768</c:v>
                </c:pt>
                <c:pt idx="320">
                  <c:v>769</c:v>
                </c:pt>
                <c:pt idx="321">
                  <c:v>770</c:v>
                </c:pt>
                <c:pt idx="322">
                  <c:v>771</c:v>
                </c:pt>
                <c:pt idx="323">
                  <c:v>772</c:v>
                </c:pt>
                <c:pt idx="324">
                  <c:v>773</c:v>
                </c:pt>
                <c:pt idx="325">
                  <c:v>774</c:v>
                </c:pt>
                <c:pt idx="326">
                  <c:v>775</c:v>
                </c:pt>
                <c:pt idx="327">
                  <c:v>776</c:v>
                </c:pt>
                <c:pt idx="328">
                  <c:v>777</c:v>
                </c:pt>
                <c:pt idx="329">
                  <c:v>778</c:v>
                </c:pt>
                <c:pt idx="330">
                  <c:v>779</c:v>
                </c:pt>
                <c:pt idx="331">
                  <c:v>780</c:v>
                </c:pt>
                <c:pt idx="332">
                  <c:v>781</c:v>
                </c:pt>
                <c:pt idx="333">
                  <c:v>782</c:v>
                </c:pt>
                <c:pt idx="334">
                  <c:v>783</c:v>
                </c:pt>
                <c:pt idx="335">
                  <c:v>784</c:v>
                </c:pt>
                <c:pt idx="336">
                  <c:v>785</c:v>
                </c:pt>
                <c:pt idx="337">
                  <c:v>786</c:v>
                </c:pt>
                <c:pt idx="338">
                  <c:v>787</c:v>
                </c:pt>
                <c:pt idx="339">
                  <c:v>788</c:v>
                </c:pt>
                <c:pt idx="340">
                  <c:v>789</c:v>
                </c:pt>
                <c:pt idx="341">
                  <c:v>790</c:v>
                </c:pt>
                <c:pt idx="342">
                  <c:v>791</c:v>
                </c:pt>
                <c:pt idx="343">
                  <c:v>792</c:v>
                </c:pt>
                <c:pt idx="344">
                  <c:v>793</c:v>
                </c:pt>
                <c:pt idx="345">
                  <c:v>794</c:v>
                </c:pt>
                <c:pt idx="346">
                  <c:v>795</c:v>
                </c:pt>
                <c:pt idx="347">
                  <c:v>796</c:v>
                </c:pt>
                <c:pt idx="348">
                  <c:v>797</c:v>
                </c:pt>
                <c:pt idx="349">
                  <c:v>798</c:v>
                </c:pt>
                <c:pt idx="350">
                  <c:v>799</c:v>
                </c:pt>
                <c:pt idx="351">
                  <c:v>800</c:v>
                </c:pt>
                <c:pt idx="352">
                  <c:v>801</c:v>
                </c:pt>
                <c:pt idx="353">
                  <c:v>802</c:v>
                </c:pt>
                <c:pt idx="354">
                  <c:v>803</c:v>
                </c:pt>
                <c:pt idx="355">
                  <c:v>804</c:v>
                </c:pt>
                <c:pt idx="356">
                  <c:v>805</c:v>
                </c:pt>
                <c:pt idx="357">
                  <c:v>806</c:v>
                </c:pt>
                <c:pt idx="358">
                  <c:v>807</c:v>
                </c:pt>
                <c:pt idx="359">
                  <c:v>808</c:v>
                </c:pt>
                <c:pt idx="360">
                  <c:v>809</c:v>
                </c:pt>
                <c:pt idx="361">
                  <c:v>810</c:v>
                </c:pt>
                <c:pt idx="362">
                  <c:v>811</c:v>
                </c:pt>
                <c:pt idx="363">
                  <c:v>812</c:v>
                </c:pt>
                <c:pt idx="364">
                  <c:v>813</c:v>
                </c:pt>
                <c:pt idx="365">
                  <c:v>814</c:v>
                </c:pt>
                <c:pt idx="366">
                  <c:v>815</c:v>
                </c:pt>
                <c:pt idx="367">
                  <c:v>816</c:v>
                </c:pt>
                <c:pt idx="368">
                  <c:v>817</c:v>
                </c:pt>
                <c:pt idx="369">
                  <c:v>818</c:v>
                </c:pt>
                <c:pt idx="370">
                  <c:v>819</c:v>
                </c:pt>
                <c:pt idx="371">
                  <c:v>820</c:v>
                </c:pt>
                <c:pt idx="372">
                  <c:v>821</c:v>
                </c:pt>
                <c:pt idx="373">
                  <c:v>822</c:v>
                </c:pt>
                <c:pt idx="374">
                  <c:v>823</c:v>
                </c:pt>
                <c:pt idx="375">
                  <c:v>824</c:v>
                </c:pt>
                <c:pt idx="376">
                  <c:v>825</c:v>
                </c:pt>
                <c:pt idx="377">
                  <c:v>826</c:v>
                </c:pt>
                <c:pt idx="378">
                  <c:v>827</c:v>
                </c:pt>
                <c:pt idx="379">
                  <c:v>828</c:v>
                </c:pt>
                <c:pt idx="380">
                  <c:v>829</c:v>
                </c:pt>
                <c:pt idx="381">
                  <c:v>830</c:v>
                </c:pt>
                <c:pt idx="382">
                  <c:v>831</c:v>
                </c:pt>
                <c:pt idx="383">
                  <c:v>832</c:v>
                </c:pt>
                <c:pt idx="384">
                  <c:v>833</c:v>
                </c:pt>
                <c:pt idx="385">
                  <c:v>834</c:v>
                </c:pt>
                <c:pt idx="386">
                  <c:v>835</c:v>
                </c:pt>
                <c:pt idx="387">
                  <c:v>836</c:v>
                </c:pt>
                <c:pt idx="388">
                  <c:v>837</c:v>
                </c:pt>
                <c:pt idx="389">
                  <c:v>838</c:v>
                </c:pt>
                <c:pt idx="390">
                  <c:v>839</c:v>
                </c:pt>
                <c:pt idx="391">
                  <c:v>840</c:v>
                </c:pt>
                <c:pt idx="392">
                  <c:v>841</c:v>
                </c:pt>
                <c:pt idx="393">
                  <c:v>842</c:v>
                </c:pt>
                <c:pt idx="394">
                  <c:v>843</c:v>
                </c:pt>
                <c:pt idx="395">
                  <c:v>844</c:v>
                </c:pt>
                <c:pt idx="396">
                  <c:v>845</c:v>
                </c:pt>
                <c:pt idx="397">
                  <c:v>846</c:v>
                </c:pt>
                <c:pt idx="398">
                  <c:v>847</c:v>
                </c:pt>
                <c:pt idx="399">
                  <c:v>848</c:v>
                </c:pt>
                <c:pt idx="400">
                  <c:v>849</c:v>
                </c:pt>
                <c:pt idx="401">
                  <c:v>850</c:v>
                </c:pt>
                <c:pt idx="402">
                  <c:v>851</c:v>
                </c:pt>
                <c:pt idx="403">
                  <c:v>852</c:v>
                </c:pt>
                <c:pt idx="404">
                  <c:v>853</c:v>
                </c:pt>
                <c:pt idx="405">
                  <c:v>854</c:v>
                </c:pt>
                <c:pt idx="406">
                  <c:v>855</c:v>
                </c:pt>
              </c:numCache>
            </c:numRef>
          </c:xVal>
          <c:yVal>
            <c:numRef>
              <c:f>Graph!$E$451:$E$855</c:f>
              <c:numCache>
                <c:formatCode>General</c:formatCode>
                <c:ptCount val="405"/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875-4B74-9884-5E7399514D72}"/>
            </c:ext>
          </c:extLst>
        </c:ser>
        <c:ser>
          <c:idx val="4"/>
          <c:order val="4"/>
          <c:tx>
            <c:v>RRD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Graph!$A$450:$A$856</c:f>
              <c:numCache>
                <c:formatCode>General</c:formatCode>
                <c:ptCount val="407"/>
                <c:pt idx="0">
                  <c:v>449</c:v>
                </c:pt>
                <c:pt idx="1">
                  <c:v>450</c:v>
                </c:pt>
                <c:pt idx="2">
                  <c:v>451</c:v>
                </c:pt>
                <c:pt idx="3">
                  <c:v>452</c:v>
                </c:pt>
                <c:pt idx="4">
                  <c:v>453</c:v>
                </c:pt>
                <c:pt idx="5">
                  <c:v>454</c:v>
                </c:pt>
                <c:pt idx="6">
                  <c:v>455</c:v>
                </c:pt>
                <c:pt idx="7">
                  <c:v>456</c:v>
                </c:pt>
                <c:pt idx="8">
                  <c:v>457</c:v>
                </c:pt>
                <c:pt idx="9">
                  <c:v>458</c:v>
                </c:pt>
                <c:pt idx="10">
                  <c:v>459</c:v>
                </c:pt>
                <c:pt idx="11">
                  <c:v>460</c:v>
                </c:pt>
                <c:pt idx="12">
                  <c:v>461</c:v>
                </c:pt>
                <c:pt idx="13">
                  <c:v>462</c:v>
                </c:pt>
                <c:pt idx="14">
                  <c:v>463</c:v>
                </c:pt>
                <c:pt idx="15">
                  <c:v>464</c:v>
                </c:pt>
                <c:pt idx="16">
                  <c:v>465</c:v>
                </c:pt>
                <c:pt idx="17">
                  <c:v>466</c:v>
                </c:pt>
                <c:pt idx="18">
                  <c:v>467</c:v>
                </c:pt>
                <c:pt idx="19">
                  <c:v>468</c:v>
                </c:pt>
                <c:pt idx="20">
                  <c:v>469</c:v>
                </c:pt>
                <c:pt idx="21">
                  <c:v>470</c:v>
                </c:pt>
                <c:pt idx="22">
                  <c:v>471</c:v>
                </c:pt>
                <c:pt idx="23">
                  <c:v>472</c:v>
                </c:pt>
                <c:pt idx="24">
                  <c:v>473</c:v>
                </c:pt>
                <c:pt idx="25">
                  <c:v>474</c:v>
                </c:pt>
                <c:pt idx="26">
                  <c:v>475</c:v>
                </c:pt>
                <c:pt idx="27">
                  <c:v>476</c:v>
                </c:pt>
                <c:pt idx="28">
                  <c:v>477</c:v>
                </c:pt>
                <c:pt idx="29">
                  <c:v>478</c:v>
                </c:pt>
                <c:pt idx="30">
                  <c:v>479</c:v>
                </c:pt>
                <c:pt idx="31">
                  <c:v>480</c:v>
                </c:pt>
                <c:pt idx="32">
                  <c:v>481</c:v>
                </c:pt>
                <c:pt idx="33">
                  <c:v>482</c:v>
                </c:pt>
                <c:pt idx="34">
                  <c:v>483</c:v>
                </c:pt>
                <c:pt idx="35">
                  <c:v>484</c:v>
                </c:pt>
                <c:pt idx="36">
                  <c:v>485</c:v>
                </c:pt>
                <c:pt idx="37">
                  <c:v>486</c:v>
                </c:pt>
                <c:pt idx="38">
                  <c:v>487</c:v>
                </c:pt>
                <c:pt idx="39">
                  <c:v>488</c:v>
                </c:pt>
                <c:pt idx="40">
                  <c:v>489</c:v>
                </c:pt>
                <c:pt idx="41">
                  <c:v>490</c:v>
                </c:pt>
                <c:pt idx="42">
                  <c:v>491</c:v>
                </c:pt>
                <c:pt idx="43">
                  <c:v>492</c:v>
                </c:pt>
                <c:pt idx="44">
                  <c:v>493</c:v>
                </c:pt>
                <c:pt idx="45">
                  <c:v>494</c:v>
                </c:pt>
                <c:pt idx="46">
                  <c:v>495</c:v>
                </c:pt>
                <c:pt idx="47">
                  <c:v>496</c:v>
                </c:pt>
                <c:pt idx="48">
                  <c:v>497</c:v>
                </c:pt>
                <c:pt idx="49">
                  <c:v>498</c:v>
                </c:pt>
                <c:pt idx="50">
                  <c:v>499</c:v>
                </c:pt>
                <c:pt idx="51">
                  <c:v>500</c:v>
                </c:pt>
                <c:pt idx="52">
                  <c:v>501</c:v>
                </c:pt>
                <c:pt idx="53">
                  <c:v>502</c:v>
                </c:pt>
                <c:pt idx="54">
                  <c:v>503</c:v>
                </c:pt>
                <c:pt idx="55">
                  <c:v>504</c:v>
                </c:pt>
                <c:pt idx="56">
                  <c:v>505</c:v>
                </c:pt>
                <c:pt idx="57">
                  <c:v>506</c:v>
                </c:pt>
                <c:pt idx="58">
                  <c:v>507</c:v>
                </c:pt>
                <c:pt idx="59">
                  <c:v>508</c:v>
                </c:pt>
                <c:pt idx="60">
                  <c:v>509</c:v>
                </c:pt>
                <c:pt idx="61">
                  <c:v>510</c:v>
                </c:pt>
                <c:pt idx="62">
                  <c:v>511</c:v>
                </c:pt>
                <c:pt idx="63">
                  <c:v>512</c:v>
                </c:pt>
                <c:pt idx="64">
                  <c:v>513</c:v>
                </c:pt>
                <c:pt idx="65">
                  <c:v>514</c:v>
                </c:pt>
                <c:pt idx="66">
                  <c:v>515</c:v>
                </c:pt>
                <c:pt idx="67">
                  <c:v>516</c:v>
                </c:pt>
                <c:pt idx="68">
                  <c:v>517</c:v>
                </c:pt>
                <c:pt idx="69">
                  <c:v>518</c:v>
                </c:pt>
                <c:pt idx="70">
                  <c:v>519</c:v>
                </c:pt>
                <c:pt idx="71">
                  <c:v>520</c:v>
                </c:pt>
                <c:pt idx="72">
                  <c:v>521</c:v>
                </c:pt>
                <c:pt idx="73">
                  <c:v>522</c:v>
                </c:pt>
                <c:pt idx="74">
                  <c:v>523</c:v>
                </c:pt>
                <c:pt idx="75">
                  <c:v>524</c:v>
                </c:pt>
                <c:pt idx="76">
                  <c:v>525</c:v>
                </c:pt>
                <c:pt idx="77">
                  <c:v>526</c:v>
                </c:pt>
                <c:pt idx="78">
                  <c:v>527</c:v>
                </c:pt>
                <c:pt idx="79">
                  <c:v>528</c:v>
                </c:pt>
                <c:pt idx="80">
                  <c:v>529</c:v>
                </c:pt>
                <c:pt idx="81">
                  <c:v>530</c:v>
                </c:pt>
                <c:pt idx="82">
                  <c:v>531</c:v>
                </c:pt>
                <c:pt idx="83">
                  <c:v>532</c:v>
                </c:pt>
                <c:pt idx="84">
                  <c:v>533</c:v>
                </c:pt>
                <c:pt idx="85">
                  <c:v>534</c:v>
                </c:pt>
                <c:pt idx="86">
                  <c:v>535</c:v>
                </c:pt>
                <c:pt idx="87">
                  <c:v>536</c:v>
                </c:pt>
                <c:pt idx="88">
                  <c:v>537</c:v>
                </c:pt>
                <c:pt idx="89">
                  <c:v>538</c:v>
                </c:pt>
                <c:pt idx="90">
                  <c:v>539</c:v>
                </c:pt>
                <c:pt idx="91">
                  <c:v>540</c:v>
                </c:pt>
                <c:pt idx="92">
                  <c:v>541</c:v>
                </c:pt>
                <c:pt idx="93">
                  <c:v>542</c:v>
                </c:pt>
                <c:pt idx="94">
                  <c:v>543</c:v>
                </c:pt>
                <c:pt idx="95">
                  <c:v>544</c:v>
                </c:pt>
                <c:pt idx="96">
                  <c:v>545</c:v>
                </c:pt>
                <c:pt idx="97">
                  <c:v>546</c:v>
                </c:pt>
                <c:pt idx="98">
                  <c:v>547</c:v>
                </c:pt>
                <c:pt idx="99">
                  <c:v>548</c:v>
                </c:pt>
                <c:pt idx="100">
                  <c:v>549</c:v>
                </c:pt>
                <c:pt idx="101">
                  <c:v>550</c:v>
                </c:pt>
                <c:pt idx="102">
                  <c:v>551</c:v>
                </c:pt>
                <c:pt idx="103">
                  <c:v>552</c:v>
                </c:pt>
                <c:pt idx="104">
                  <c:v>553</c:v>
                </c:pt>
                <c:pt idx="105">
                  <c:v>554</c:v>
                </c:pt>
                <c:pt idx="106">
                  <c:v>555</c:v>
                </c:pt>
                <c:pt idx="107">
                  <c:v>556</c:v>
                </c:pt>
                <c:pt idx="108">
                  <c:v>557</c:v>
                </c:pt>
                <c:pt idx="109">
                  <c:v>558</c:v>
                </c:pt>
                <c:pt idx="110">
                  <c:v>559</c:v>
                </c:pt>
                <c:pt idx="111">
                  <c:v>560</c:v>
                </c:pt>
                <c:pt idx="112">
                  <c:v>561</c:v>
                </c:pt>
                <c:pt idx="113">
                  <c:v>562</c:v>
                </c:pt>
                <c:pt idx="114">
                  <c:v>563</c:v>
                </c:pt>
                <c:pt idx="115">
                  <c:v>564</c:v>
                </c:pt>
                <c:pt idx="116">
                  <c:v>565</c:v>
                </c:pt>
                <c:pt idx="117">
                  <c:v>566</c:v>
                </c:pt>
                <c:pt idx="118">
                  <c:v>567</c:v>
                </c:pt>
                <c:pt idx="119">
                  <c:v>568</c:v>
                </c:pt>
                <c:pt idx="120">
                  <c:v>569</c:v>
                </c:pt>
                <c:pt idx="121">
                  <c:v>570</c:v>
                </c:pt>
                <c:pt idx="122">
                  <c:v>571</c:v>
                </c:pt>
                <c:pt idx="123">
                  <c:v>572</c:v>
                </c:pt>
                <c:pt idx="124">
                  <c:v>573</c:v>
                </c:pt>
                <c:pt idx="125">
                  <c:v>574</c:v>
                </c:pt>
                <c:pt idx="126">
                  <c:v>575</c:v>
                </c:pt>
                <c:pt idx="127">
                  <c:v>576</c:v>
                </c:pt>
                <c:pt idx="128">
                  <c:v>577</c:v>
                </c:pt>
                <c:pt idx="129">
                  <c:v>578</c:v>
                </c:pt>
                <c:pt idx="130">
                  <c:v>579</c:v>
                </c:pt>
                <c:pt idx="131">
                  <c:v>580</c:v>
                </c:pt>
                <c:pt idx="132">
                  <c:v>581</c:v>
                </c:pt>
                <c:pt idx="133">
                  <c:v>582</c:v>
                </c:pt>
                <c:pt idx="134">
                  <c:v>583</c:v>
                </c:pt>
                <c:pt idx="135">
                  <c:v>584</c:v>
                </c:pt>
                <c:pt idx="136">
                  <c:v>585</c:v>
                </c:pt>
                <c:pt idx="137">
                  <c:v>586</c:v>
                </c:pt>
                <c:pt idx="138">
                  <c:v>587</c:v>
                </c:pt>
                <c:pt idx="139">
                  <c:v>588</c:v>
                </c:pt>
                <c:pt idx="140">
                  <c:v>589</c:v>
                </c:pt>
                <c:pt idx="141">
                  <c:v>590</c:v>
                </c:pt>
                <c:pt idx="142">
                  <c:v>591</c:v>
                </c:pt>
                <c:pt idx="143">
                  <c:v>592</c:v>
                </c:pt>
                <c:pt idx="144">
                  <c:v>593</c:v>
                </c:pt>
                <c:pt idx="145">
                  <c:v>594</c:v>
                </c:pt>
                <c:pt idx="146">
                  <c:v>595</c:v>
                </c:pt>
                <c:pt idx="147">
                  <c:v>596</c:v>
                </c:pt>
                <c:pt idx="148">
                  <c:v>597</c:v>
                </c:pt>
                <c:pt idx="149">
                  <c:v>598</c:v>
                </c:pt>
                <c:pt idx="150">
                  <c:v>599</c:v>
                </c:pt>
                <c:pt idx="151">
                  <c:v>600</c:v>
                </c:pt>
                <c:pt idx="152">
                  <c:v>601</c:v>
                </c:pt>
                <c:pt idx="153">
                  <c:v>602</c:v>
                </c:pt>
                <c:pt idx="154">
                  <c:v>603</c:v>
                </c:pt>
                <c:pt idx="155">
                  <c:v>604</c:v>
                </c:pt>
                <c:pt idx="156">
                  <c:v>605</c:v>
                </c:pt>
                <c:pt idx="157">
                  <c:v>606</c:v>
                </c:pt>
                <c:pt idx="158">
                  <c:v>607</c:v>
                </c:pt>
                <c:pt idx="159">
                  <c:v>608</c:v>
                </c:pt>
                <c:pt idx="160">
                  <c:v>609</c:v>
                </c:pt>
                <c:pt idx="161">
                  <c:v>610</c:v>
                </c:pt>
                <c:pt idx="162">
                  <c:v>611</c:v>
                </c:pt>
                <c:pt idx="163">
                  <c:v>612</c:v>
                </c:pt>
                <c:pt idx="164">
                  <c:v>613</c:v>
                </c:pt>
                <c:pt idx="165">
                  <c:v>614</c:v>
                </c:pt>
                <c:pt idx="166">
                  <c:v>615</c:v>
                </c:pt>
                <c:pt idx="167">
                  <c:v>616</c:v>
                </c:pt>
                <c:pt idx="168">
                  <c:v>617</c:v>
                </c:pt>
                <c:pt idx="169">
                  <c:v>618</c:v>
                </c:pt>
                <c:pt idx="170">
                  <c:v>619</c:v>
                </c:pt>
                <c:pt idx="171">
                  <c:v>620</c:v>
                </c:pt>
                <c:pt idx="172">
                  <c:v>621</c:v>
                </c:pt>
                <c:pt idx="173">
                  <c:v>622</c:v>
                </c:pt>
                <c:pt idx="174">
                  <c:v>623</c:v>
                </c:pt>
                <c:pt idx="175">
                  <c:v>624</c:v>
                </c:pt>
                <c:pt idx="176">
                  <c:v>625</c:v>
                </c:pt>
                <c:pt idx="177">
                  <c:v>626</c:v>
                </c:pt>
                <c:pt idx="178">
                  <c:v>627</c:v>
                </c:pt>
                <c:pt idx="179">
                  <c:v>628</c:v>
                </c:pt>
                <c:pt idx="180">
                  <c:v>629</c:v>
                </c:pt>
                <c:pt idx="181">
                  <c:v>630</c:v>
                </c:pt>
                <c:pt idx="182">
                  <c:v>631</c:v>
                </c:pt>
                <c:pt idx="183">
                  <c:v>632</c:v>
                </c:pt>
                <c:pt idx="184">
                  <c:v>633</c:v>
                </c:pt>
                <c:pt idx="185">
                  <c:v>634</c:v>
                </c:pt>
                <c:pt idx="186">
                  <c:v>635</c:v>
                </c:pt>
                <c:pt idx="187">
                  <c:v>636</c:v>
                </c:pt>
                <c:pt idx="188">
                  <c:v>637</c:v>
                </c:pt>
                <c:pt idx="189">
                  <c:v>638</c:v>
                </c:pt>
                <c:pt idx="190">
                  <c:v>639</c:v>
                </c:pt>
                <c:pt idx="191">
                  <c:v>640</c:v>
                </c:pt>
                <c:pt idx="192">
                  <c:v>641</c:v>
                </c:pt>
                <c:pt idx="193">
                  <c:v>642</c:v>
                </c:pt>
                <c:pt idx="194">
                  <c:v>643</c:v>
                </c:pt>
                <c:pt idx="195">
                  <c:v>644</c:v>
                </c:pt>
                <c:pt idx="196">
                  <c:v>645</c:v>
                </c:pt>
                <c:pt idx="197">
                  <c:v>646</c:v>
                </c:pt>
                <c:pt idx="198">
                  <c:v>647</c:v>
                </c:pt>
                <c:pt idx="199">
                  <c:v>648</c:v>
                </c:pt>
                <c:pt idx="200">
                  <c:v>649</c:v>
                </c:pt>
                <c:pt idx="201">
                  <c:v>650</c:v>
                </c:pt>
                <c:pt idx="202">
                  <c:v>651</c:v>
                </c:pt>
                <c:pt idx="203">
                  <c:v>652</c:v>
                </c:pt>
                <c:pt idx="204">
                  <c:v>653</c:v>
                </c:pt>
                <c:pt idx="205">
                  <c:v>654</c:v>
                </c:pt>
                <c:pt idx="206">
                  <c:v>655</c:v>
                </c:pt>
                <c:pt idx="207">
                  <c:v>656</c:v>
                </c:pt>
                <c:pt idx="208">
                  <c:v>657</c:v>
                </c:pt>
                <c:pt idx="209">
                  <c:v>658</c:v>
                </c:pt>
                <c:pt idx="210">
                  <c:v>659</c:v>
                </c:pt>
                <c:pt idx="211">
                  <c:v>660</c:v>
                </c:pt>
                <c:pt idx="212">
                  <c:v>661</c:v>
                </c:pt>
                <c:pt idx="213">
                  <c:v>662</c:v>
                </c:pt>
                <c:pt idx="214">
                  <c:v>663</c:v>
                </c:pt>
                <c:pt idx="215">
                  <c:v>664</c:v>
                </c:pt>
                <c:pt idx="216">
                  <c:v>665</c:v>
                </c:pt>
                <c:pt idx="217">
                  <c:v>666</c:v>
                </c:pt>
                <c:pt idx="218">
                  <c:v>667</c:v>
                </c:pt>
                <c:pt idx="219">
                  <c:v>668</c:v>
                </c:pt>
                <c:pt idx="220">
                  <c:v>669</c:v>
                </c:pt>
                <c:pt idx="221">
                  <c:v>670</c:v>
                </c:pt>
                <c:pt idx="222">
                  <c:v>671</c:v>
                </c:pt>
                <c:pt idx="223">
                  <c:v>672</c:v>
                </c:pt>
                <c:pt idx="224">
                  <c:v>673</c:v>
                </c:pt>
                <c:pt idx="225">
                  <c:v>674</c:v>
                </c:pt>
                <c:pt idx="226">
                  <c:v>675</c:v>
                </c:pt>
                <c:pt idx="227">
                  <c:v>676</c:v>
                </c:pt>
                <c:pt idx="228">
                  <c:v>677</c:v>
                </c:pt>
                <c:pt idx="229">
                  <c:v>678</c:v>
                </c:pt>
                <c:pt idx="230">
                  <c:v>679</c:v>
                </c:pt>
                <c:pt idx="231">
                  <c:v>680</c:v>
                </c:pt>
                <c:pt idx="232">
                  <c:v>681</c:v>
                </c:pt>
                <c:pt idx="233">
                  <c:v>682</c:v>
                </c:pt>
                <c:pt idx="234">
                  <c:v>683</c:v>
                </c:pt>
                <c:pt idx="235">
                  <c:v>684</c:v>
                </c:pt>
                <c:pt idx="236">
                  <c:v>685</c:v>
                </c:pt>
                <c:pt idx="237">
                  <c:v>686</c:v>
                </c:pt>
                <c:pt idx="238">
                  <c:v>687</c:v>
                </c:pt>
                <c:pt idx="239">
                  <c:v>688</c:v>
                </c:pt>
                <c:pt idx="240">
                  <c:v>689</c:v>
                </c:pt>
                <c:pt idx="241">
                  <c:v>690</c:v>
                </c:pt>
                <c:pt idx="242">
                  <c:v>691</c:v>
                </c:pt>
                <c:pt idx="243">
                  <c:v>692</c:v>
                </c:pt>
                <c:pt idx="244">
                  <c:v>693</c:v>
                </c:pt>
                <c:pt idx="245">
                  <c:v>694</c:v>
                </c:pt>
                <c:pt idx="246">
                  <c:v>695</c:v>
                </c:pt>
                <c:pt idx="247">
                  <c:v>696</c:v>
                </c:pt>
                <c:pt idx="248">
                  <c:v>697</c:v>
                </c:pt>
                <c:pt idx="249">
                  <c:v>698</c:v>
                </c:pt>
                <c:pt idx="250">
                  <c:v>699</c:v>
                </c:pt>
                <c:pt idx="251">
                  <c:v>700</c:v>
                </c:pt>
                <c:pt idx="252">
                  <c:v>701</c:v>
                </c:pt>
                <c:pt idx="253">
                  <c:v>702</c:v>
                </c:pt>
                <c:pt idx="254">
                  <c:v>703</c:v>
                </c:pt>
                <c:pt idx="255">
                  <c:v>704</c:v>
                </c:pt>
                <c:pt idx="256">
                  <c:v>705</c:v>
                </c:pt>
                <c:pt idx="257">
                  <c:v>706</c:v>
                </c:pt>
                <c:pt idx="258">
                  <c:v>707</c:v>
                </c:pt>
                <c:pt idx="259">
                  <c:v>708</c:v>
                </c:pt>
                <c:pt idx="260">
                  <c:v>709</c:v>
                </c:pt>
                <c:pt idx="261">
                  <c:v>710</c:v>
                </c:pt>
                <c:pt idx="262">
                  <c:v>711</c:v>
                </c:pt>
                <c:pt idx="263">
                  <c:v>712</c:v>
                </c:pt>
                <c:pt idx="264">
                  <c:v>713</c:v>
                </c:pt>
                <c:pt idx="265">
                  <c:v>714</c:v>
                </c:pt>
                <c:pt idx="266">
                  <c:v>715</c:v>
                </c:pt>
                <c:pt idx="267">
                  <c:v>716</c:v>
                </c:pt>
                <c:pt idx="268">
                  <c:v>717</c:v>
                </c:pt>
                <c:pt idx="269">
                  <c:v>718</c:v>
                </c:pt>
                <c:pt idx="270">
                  <c:v>719</c:v>
                </c:pt>
                <c:pt idx="271">
                  <c:v>720</c:v>
                </c:pt>
                <c:pt idx="272">
                  <c:v>721</c:v>
                </c:pt>
                <c:pt idx="273">
                  <c:v>722</c:v>
                </c:pt>
                <c:pt idx="274">
                  <c:v>723</c:v>
                </c:pt>
                <c:pt idx="275">
                  <c:v>724</c:v>
                </c:pt>
                <c:pt idx="276">
                  <c:v>725</c:v>
                </c:pt>
                <c:pt idx="277">
                  <c:v>726</c:v>
                </c:pt>
                <c:pt idx="278">
                  <c:v>727</c:v>
                </c:pt>
                <c:pt idx="279">
                  <c:v>728</c:v>
                </c:pt>
                <c:pt idx="280">
                  <c:v>729</c:v>
                </c:pt>
                <c:pt idx="281">
                  <c:v>730</c:v>
                </c:pt>
                <c:pt idx="282">
                  <c:v>731</c:v>
                </c:pt>
                <c:pt idx="283">
                  <c:v>732</c:v>
                </c:pt>
                <c:pt idx="284">
                  <c:v>733</c:v>
                </c:pt>
                <c:pt idx="285">
                  <c:v>734</c:v>
                </c:pt>
                <c:pt idx="286">
                  <c:v>735</c:v>
                </c:pt>
                <c:pt idx="287">
                  <c:v>736</c:v>
                </c:pt>
                <c:pt idx="288">
                  <c:v>737</c:v>
                </c:pt>
                <c:pt idx="289">
                  <c:v>738</c:v>
                </c:pt>
                <c:pt idx="290">
                  <c:v>739</c:v>
                </c:pt>
                <c:pt idx="291">
                  <c:v>740</c:v>
                </c:pt>
                <c:pt idx="292">
                  <c:v>741</c:v>
                </c:pt>
                <c:pt idx="293">
                  <c:v>742</c:v>
                </c:pt>
                <c:pt idx="294">
                  <c:v>743</c:v>
                </c:pt>
                <c:pt idx="295">
                  <c:v>744</c:v>
                </c:pt>
                <c:pt idx="296">
                  <c:v>745</c:v>
                </c:pt>
                <c:pt idx="297">
                  <c:v>746</c:v>
                </c:pt>
                <c:pt idx="298">
                  <c:v>747</c:v>
                </c:pt>
                <c:pt idx="299">
                  <c:v>748</c:v>
                </c:pt>
                <c:pt idx="300">
                  <c:v>749</c:v>
                </c:pt>
                <c:pt idx="301">
                  <c:v>750</c:v>
                </c:pt>
                <c:pt idx="302">
                  <c:v>751</c:v>
                </c:pt>
                <c:pt idx="303">
                  <c:v>752</c:v>
                </c:pt>
                <c:pt idx="304">
                  <c:v>753</c:v>
                </c:pt>
                <c:pt idx="305">
                  <c:v>754</c:v>
                </c:pt>
                <c:pt idx="306">
                  <c:v>755</c:v>
                </c:pt>
                <c:pt idx="307">
                  <c:v>756</c:v>
                </c:pt>
                <c:pt idx="308">
                  <c:v>757</c:v>
                </c:pt>
                <c:pt idx="309">
                  <c:v>758</c:v>
                </c:pt>
                <c:pt idx="310">
                  <c:v>759</c:v>
                </c:pt>
                <c:pt idx="311">
                  <c:v>760</c:v>
                </c:pt>
                <c:pt idx="312">
                  <c:v>761</c:v>
                </c:pt>
                <c:pt idx="313">
                  <c:v>762</c:v>
                </c:pt>
                <c:pt idx="314">
                  <c:v>763</c:v>
                </c:pt>
                <c:pt idx="315">
                  <c:v>764</c:v>
                </c:pt>
                <c:pt idx="316">
                  <c:v>765</c:v>
                </c:pt>
                <c:pt idx="317">
                  <c:v>766</c:v>
                </c:pt>
                <c:pt idx="318">
                  <c:v>767</c:v>
                </c:pt>
                <c:pt idx="319">
                  <c:v>768</c:v>
                </c:pt>
                <c:pt idx="320">
                  <c:v>769</c:v>
                </c:pt>
                <c:pt idx="321">
                  <c:v>770</c:v>
                </c:pt>
                <c:pt idx="322">
                  <c:v>771</c:v>
                </c:pt>
                <c:pt idx="323">
                  <c:v>772</c:v>
                </c:pt>
                <c:pt idx="324">
                  <c:v>773</c:v>
                </c:pt>
                <c:pt idx="325">
                  <c:v>774</c:v>
                </c:pt>
                <c:pt idx="326">
                  <c:v>775</c:v>
                </c:pt>
                <c:pt idx="327">
                  <c:v>776</c:v>
                </c:pt>
                <c:pt idx="328">
                  <c:v>777</c:v>
                </c:pt>
                <c:pt idx="329">
                  <c:v>778</c:v>
                </c:pt>
                <c:pt idx="330">
                  <c:v>779</c:v>
                </c:pt>
                <c:pt idx="331">
                  <c:v>780</c:v>
                </c:pt>
                <c:pt idx="332">
                  <c:v>781</c:v>
                </c:pt>
                <c:pt idx="333">
                  <c:v>782</c:v>
                </c:pt>
                <c:pt idx="334">
                  <c:v>783</c:v>
                </c:pt>
                <c:pt idx="335">
                  <c:v>784</c:v>
                </c:pt>
                <c:pt idx="336">
                  <c:v>785</c:v>
                </c:pt>
                <c:pt idx="337">
                  <c:v>786</c:v>
                </c:pt>
                <c:pt idx="338">
                  <c:v>787</c:v>
                </c:pt>
                <c:pt idx="339">
                  <c:v>788</c:v>
                </c:pt>
                <c:pt idx="340">
                  <c:v>789</c:v>
                </c:pt>
                <c:pt idx="341">
                  <c:v>790</c:v>
                </c:pt>
                <c:pt idx="342">
                  <c:v>791</c:v>
                </c:pt>
                <c:pt idx="343">
                  <c:v>792</c:v>
                </c:pt>
                <c:pt idx="344">
                  <c:v>793</c:v>
                </c:pt>
                <c:pt idx="345">
                  <c:v>794</c:v>
                </c:pt>
                <c:pt idx="346">
                  <c:v>795</c:v>
                </c:pt>
                <c:pt idx="347">
                  <c:v>796</c:v>
                </c:pt>
                <c:pt idx="348">
                  <c:v>797</c:v>
                </c:pt>
                <c:pt idx="349">
                  <c:v>798</c:v>
                </c:pt>
                <c:pt idx="350">
                  <c:v>799</c:v>
                </c:pt>
                <c:pt idx="351">
                  <c:v>800</c:v>
                </c:pt>
                <c:pt idx="352">
                  <c:v>801</c:v>
                </c:pt>
                <c:pt idx="353">
                  <c:v>802</c:v>
                </c:pt>
                <c:pt idx="354">
                  <c:v>803</c:v>
                </c:pt>
                <c:pt idx="355">
                  <c:v>804</c:v>
                </c:pt>
                <c:pt idx="356">
                  <c:v>805</c:v>
                </c:pt>
                <c:pt idx="357">
                  <c:v>806</c:v>
                </c:pt>
                <c:pt idx="358">
                  <c:v>807</c:v>
                </c:pt>
                <c:pt idx="359">
                  <c:v>808</c:v>
                </c:pt>
                <c:pt idx="360">
                  <c:v>809</c:v>
                </c:pt>
                <c:pt idx="361">
                  <c:v>810</c:v>
                </c:pt>
                <c:pt idx="362">
                  <c:v>811</c:v>
                </c:pt>
                <c:pt idx="363">
                  <c:v>812</c:v>
                </c:pt>
                <c:pt idx="364">
                  <c:v>813</c:v>
                </c:pt>
                <c:pt idx="365">
                  <c:v>814</c:v>
                </c:pt>
                <c:pt idx="366">
                  <c:v>815</c:v>
                </c:pt>
                <c:pt idx="367">
                  <c:v>816</c:v>
                </c:pt>
                <c:pt idx="368">
                  <c:v>817</c:v>
                </c:pt>
                <c:pt idx="369">
                  <c:v>818</c:v>
                </c:pt>
                <c:pt idx="370">
                  <c:v>819</c:v>
                </c:pt>
                <c:pt idx="371">
                  <c:v>820</c:v>
                </c:pt>
                <c:pt idx="372">
                  <c:v>821</c:v>
                </c:pt>
                <c:pt idx="373">
                  <c:v>822</c:v>
                </c:pt>
                <c:pt idx="374">
                  <c:v>823</c:v>
                </c:pt>
                <c:pt idx="375">
                  <c:v>824</c:v>
                </c:pt>
                <c:pt idx="376">
                  <c:v>825</c:v>
                </c:pt>
                <c:pt idx="377">
                  <c:v>826</c:v>
                </c:pt>
                <c:pt idx="378">
                  <c:v>827</c:v>
                </c:pt>
                <c:pt idx="379">
                  <c:v>828</c:v>
                </c:pt>
                <c:pt idx="380">
                  <c:v>829</c:v>
                </c:pt>
                <c:pt idx="381">
                  <c:v>830</c:v>
                </c:pt>
                <c:pt idx="382">
                  <c:v>831</c:v>
                </c:pt>
                <c:pt idx="383">
                  <c:v>832</c:v>
                </c:pt>
                <c:pt idx="384">
                  <c:v>833</c:v>
                </c:pt>
                <c:pt idx="385">
                  <c:v>834</c:v>
                </c:pt>
                <c:pt idx="386">
                  <c:v>835</c:v>
                </c:pt>
                <c:pt idx="387">
                  <c:v>836</c:v>
                </c:pt>
                <c:pt idx="388">
                  <c:v>837</c:v>
                </c:pt>
                <c:pt idx="389">
                  <c:v>838</c:v>
                </c:pt>
                <c:pt idx="390">
                  <c:v>839</c:v>
                </c:pt>
                <c:pt idx="391">
                  <c:v>840</c:v>
                </c:pt>
                <c:pt idx="392">
                  <c:v>841</c:v>
                </c:pt>
                <c:pt idx="393">
                  <c:v>842</c:v>
                </c:pt>
                <c:pt idx="394">
                  <c:v>843</c:v>
                </c:pt>
                <c:pt idx="395">
                  <c:v>844</c:v>
                </c:pt>
                <c:pt idx="396">
                  <c:v>845</c:v>
                </c:pt>
                <c:pt idx="397">
                  <c:v>846</c:v>
                </c:pt>
                <c:pt idx="398">
                  <c:v>847</c:v>
                </c:pt>
                <c:pt idx="399">
                  <c:v>848</c:v>
                </c:pt>
                <c:pt idx="400">
                  <c:v>849</c:v>
                </c:pt>
                <c:pt idx="401">
                  <c:v>850</c:v>
                </c:pt>
                <c:pt idx="402">
                  <c:v>851</c:v>
                </c:pt>
                <c:pt idx="403">
                  <c:v>852</c:v>
                </c:pt>
                <c:pt idx="404">
                  <c:v>853</c:v>
                </c:pt>
                <c:pt idx="405">
                  <c:v>854</c:v>
                </c:pt>
                <c:pt idx="406">
                  <c:v>855</c:v>
                </c:pt>
              </c:numCache>
            </c:numRef>
          </c:xVal>
          <c:yVal>
            <c:numRef>
              <c:f>Graph!$G$451:$G$855</c:f>
              <c:numCache>
                <c:formatCode>General</c:formatCode>
                <c:ptCount val="405"/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875-4B74-9884-5E7399514D72}"/>
            </c:ext>
          </c:extLst>
        </c:ser>
        <c:ser>
          <c:idx val="5"/>
          <c:order val="5"/>
          <c:tx>
            <c:v>RLD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Graph!$A$450:$A$856</c:f>
              <c:numCache>
                <c:formatCode>General</c:formatCode>
                <c:ptCount val="407"/>
                <c:pt idx="0">
                  <c:v>449</c:v>
                </c:pt>
                <c:pt idx="1">
                  <c:v>450</c:v>
                </c:pt>
                <c:pt idx="2">
                  <c:v>451</c:v>
                </c:pt>
                <c:pt idx="3">
                  <c:v>452</c:v>
                </c:pt>
                <c:pt idx="4">
                  <c:v>453</c:v>
                </c:pt>
                <c:pt idx="5">
                  <c:v>454</c:v>
                </c:pt>
                <c:pt idx="6">
                  <c:v>455</c:v>
                </c:pt>
                <c:pt idx="7">
                  <c:v>456</c:v>
                </c:pt>
                <c:pt idx="8">
                  <c:v>457</c:v>
                </c:pt>
                <c:pt idx="9">
                  <c:v>458</c:v>
                </c:pt>
                <c:pt idx="10">
                  <c:v>459</c:v>
                </c:pt>
                <c:pt idx="11">
                  <c:v>460</c:v>
                </c:pt>
                <c:pt idx="12">
                  <c:v>461</c:v>
                </c:pt>
                <c:pt idx="13">
                  <c:v>462</c:v>
                </c:pt>
                <c:pt idx="14">
                  <c:v>463</c:v>
                </c:pt>
                <c:pt idx="15">
                  <c:v>464</c:v>
                </c:pt>
                <c:pt idx="16">
                  <c:v>465</c:v>
                </c:pt>
                <c:pt idx="17">
                  <c:v>466</c:v>
                </c:pt>
                <c:pt idx="18">
                  <c:v>467</c:v>
                </c:pt>
                <c:pt idx="19">
                  <c:v>468</c:v>
                </c:pt>
                <c:pt idx="20">
                  <c:v>469</c:v>
                </c:pt>
                <c:pt idx="21">
                  <c:v>470</c:v>
                </c:pt>
                <c:pt idx="22">
                  <c:v>471</c:v>
                </c:pt>
                <c:pt idx="23">
                  <c:v>472</c:v>
                </c:pt>
                <c:pt idx="24">
                  <c:v>473</c:v>
                </c:pt>
                <c:pt idx="25">
                  <c:v>474</c:v>
                </c:pt>
                <c:pt idx="26">
                  <c:v>475</c:v>
                </c:pt>
                <c:pt idx="27">
                  <c:v>476</c:v>
                </c:pt>
                <c:pt idx="28">
                  <c:v>477</c:v>
                </c:pt>
                <c:pt idx="29">
                  <c:v>478</c:v>
                </c:pt>
                <c:pt idx="30">
                  <c:v>479</c:v>
                </c:pt>
                <c:pt idx="31">
                  <c:v>480</c:v>
                </c:pt>
                <c:pt idx="32">
                  <c:v>481</c:v>
                </c:pt>
                <c:pt idx="33">
                  <c:v>482</c:v>
                </c:pt>
                <c:pt idx="34">
                  <c:v>483</c:v>
                </c:pt>
                <c:pt idx="35">
                  <c:v>484</c:v>
                </c:pt>
                <c:pt idx="36">
                  <c:v>485</c:v>
                </c:pt>
                <c:pt idx="37">
                  <c:v>486</c:v>
                </c:pt>
                <c:pt idx="38">
                  <c:v>487</c:v>
                </c:pt>
                <c:pt idx="39">
                  <c:v>488</c:v>
                </c:pt>
                <c:pt idx="40">
                  <c:v>489</c:v>
                </c:pt>
                <c:pt idx="41">
                  <c:v>490</c:v>
                </c:pt>
                <c:pt idx="42">
                  <c:v>491</c:v>
                </c:pt>
                <c:pt idx="43">
                  <c:v>492</c:v>
                </c:pt>
                <c:pt idx="44">
                  <c:v>493</c:v>
                </c:pt>
                <c:pt idx="45">
                  <c:v>494</c:v>
                </c:pt>
                <c:pt idx="46">
                  <c:v>495</c:v>
                </c:pt>
                <c:pt idx="47">
                  <c:v>496</c:v>
                </c:pt>
                <c:pt idx="48">
                  <c:v>497</c:v>
                </c:pt>
                <c:pt idx="49">
                  <c:v>498</c:v>
                </c:pt>
                <c:pt idx="50">
                  <c:v>499</c:v>
                </c:pt>
                <c:pt idx="51">
                  <c:v>500</c:v>
                </c:pt>
                <c:pt idx="52">
                  <c:v>501</c:v>
                </c:pt>
                <c:pt idx="53">
                  <c:v>502</c:v>
                </c:pt>
                <c:pt idx="54">
                  <c:v>503</c:v>
                </c:pt>
                <c:pt idx="55">
                  <c:v>504</c:v>
                </c:pt>
                <c:pt idx="56">
                  <c:v>505</c:v>
                </c:pt>
                <c:pt idx="57">
                  <c:v>506</c:v>
                </c:pt>
                <c:pt idx="58">
                  <c:v>507</c:v>
                </c:pt>
                <c:pt idx="59">
                  <c:v>508</c:v>
                </c:pt>
                <c:pt idx="60">
                  <c:v>509</c:v>
                </c:pt>
                <c:pt idx="61">
                  <c:v>510</c:v>
                </c:pt>
                <c:pt idx="62">
                  <c:v>511</c:v>
                </c:pt>
                <c:pt idx="63">
                  <c:v>512</c:v>
                </c:pt>
                <c:pt idx="64">
                  <c:v>513</c:v>
                </c:pt>
                <c:pt idx="65">
                  <c:v>514</c:v>
                </c:pt>
                <c:pt idx="66">
                  <c:v>515</c:v>
                </c:pt>
                <c:pt idx="67">
                  <c:v>516</c:v>
                </c:pt>
                <c:pt idx="68">
                  <c:v>517</c:v>
                </c:pt>
                <c:pt idx="69">
                  <c:v>518</c:v>
                </c:pt>
                <c:pt idx="70">
                  <c:v>519</c:v>
                </c:pt>
                <c:pt idx="71">
                  <c:v>520</c:v>
                </c:pt>
                <c:pt idx="72">
                  <c:v>521</c:v>
                </c:pt>
                <c:pt idx="73">
                  <c:v>522</c:v>
                </c:pt>
                <c:pt idx="74">
                  <c:v>523</c:v>
                </c:pt>
                <c:pt idx="75">
                  <c:v>524</c:v>
                </c:pt>
                <c:pt idx="76">
                  <c:v>525</c:v>
                </c:pt>
                <c:pt idx="77">
                  <c:v>526</c:v>
                </c:pt>
                <c:pt idx="78">
                  <c:v>527</c:v>
                </c:pt>
                <c:pt idx="79">
                  <c:v>528</c:v>
                </c:pt>
                <c:pt idx="80">
                  <c:v>529</c:v>
                </c:pt>
                <c:pt idx="81">
                  <c:v>530</c:v>
                </c:pt>
                <c:pt idx="82">
                  <c:v>531</c:v>
                </c:pt>
                <c:pt idx="83">
                  <c:v>532</c:v>
                </c:pt>
                <c:pt idx="84">
                  <c:v>533</c:v>
                </c:pt>
                <c:pt idx="85">
                  <c:v>534</c:v>
                </c:pt>
                <c:pt idx="86">
                  <c:v>535</c:v>
                </c:pt>
                <c:pt idx="87">
                  <c:v>536</c:v>
                </c:pt>
                <c:pt idx="88">
                  <c:v>537</c:v>
                </c:pt>
                <c:pt idx="89">
                  <c:v>538</c:v>
                </c:pt>
                <c:pt idx="90">
                  <c:v>539</c:v>
                </c:pt>
                <c:pt idx="91">
                  <c:v>540</c:v>
                </c:pt>
                <c:pt idx="92">
                  <c:v>541</c:v>
                </c:pt>
                <c:pt idx="93">
                  <c:v>542</c:v>
                </c:pt>
                <c:pt idx="94">
                  <c:v>543</c:v>
                </c:pt>
                <c:pt idx="95">
                  <c:v>544</c:v>
                </c:pt>
                <c:pt idx="96">
                  <c:v>545</c:v>
                </c:pt>
                <c:pt idx="97">
                  <c:v>546</c:v>
                </c:pt>
                <c:pt idx="98">
                  <c:v>547</c:v>
                </c:pt>
                <c:pt idx="99">
                  <c:v>548</c:v>
                </c:pt>
                <c:pt idx="100">
                  <c:v>549</c:v>
                </c:pt>
                <c:pt idx="101">
                  <c:v>550</c:v>
                </c:pt>
                <c:pt idx="102">
                  <c:v>551</c:v>
                </c:pt>
                <c:pt idx="103">
                  <c:v>552</c:v>
                </c:pt>
                <c:pt idx="104">
                  <c:v>553</c:v>
                </c:pt>
                <c:pt idx="105">
                  <c:v>554</c:v>
                </c:pt>
                <c:pt idx="106">
                  <c:v>555</c:v>
                </c:pt>
                <c:pt idx="107">
                  <c:v>556</c:v>
                </c:pt>
                <c:pt idx="108">
                  <c:v>557</c:v>
                </c:pt>
                <c:pt idx="109">
                  <c:v>558</c:v>
                </c:pt>
                <c:pt idx="110">
                  <c:v>559</c:v>
                </c:pt>
                <c:pt idx="111">
                  <c:v>560</c:v>
                </c:pt>
                <c:pt idx="112">
                  <c:v>561</c:v>
                </c:pt>
                <c:pt idx="113">
                  <c:v>562</c:v>
                </c:pt>
                <c:pt idx="114">
                  <c:v>563</c:v>
                </c:pt>
                <c:pt idx="115">
                  <c:v>564</c:v>
                </c:pt>
                <c:pt idx="116">
                  <c:v>565</c:v>
                </c:pt>
                <c:pt idx="117">
                  <c:v>566</c:v>
                </c:pt>
                <c:pt idx="118">
                  <c:v>567</c:v>
                </c:pt>
                <c:pt idx="119">
                  <c:v>568</c:v>
                </c:pt>
                <c:pt idx="120">
                  <c:v>569</c:v>
                </c:pt>
                <c:pt idx="121">
                  <c:v>570</c:v>
                </c:pt>
                <c:pt idx="122">
                  <c:v>571</c:v>
                </c:pt>
                <c:pt idx="123">
                  <c:v>572</c:v>
                </c:pt>
                <c:pt idx="124">
                  <c:v>573</c:v>
                </c:pt>
                <c:pt idx="125">
                  <c:v>574</c:v>
                </c:pt>
                <c:pt idx="126">
                  <c:v>575</c:v>
                </c:pt>
                <c:pt idx="127">
                  <c:v>576</c:v>
                </c:pt>
                <c:pt idx="128">
                  <c:v>577</c:v>
                </c:pt>
                <c:pt idx="129">
                  <c:v>578</c:v>
                </c:pt>
                <c:pt idx="130">
                  <c:v>579</c:v>
                </c:pt>
                <c:pt idx="131">
                  <c:v>580</c:v>
                </c:pt>
                <c:pt idx="132">
                  <c:v>581</c:v>
                </c:pt>
                <c:pt idx="133">
                  <c:v>582</c:v>
                </c:pt>
                <c:pt idx="134">
                  <c:v>583</c:v>
                </c:pt>
                <c:pt idx="135">
                  <c:v>584</c:v>
                </c:pt>
                <c:pt idx="136">
                  <c:v>585</c:v>
                </c:pt>
                <c:pt idx="137">
                  <c:v>586</c:v>
                </c:pt>
                <c:pt idx="138">
                  <c:v>587</c:v>
                </c:pt>
                <c:pt idx="139">
                  <c:v>588</c:v>
                </c:pt>
                <c:pt idx="140">
                  <c:v>589</c:v>
                </c:pt>
                <c:pt idx="141">
                  <c:v>590</c:v>
                </c:pt>
                <c:pt idx="142">
                  <c:v>591</c:v>
                </c:pt>
                <c:pt idx="143">
                  <c:v>592</c:v>
                </c:pt>
                <c:pt idx="144">
                  <c:v>593</c:v>
                </c:pt>
                <c:pt idx="145">
                  <c:v>594</c:v>
                </c:pt>
                <c:pt idx="146">
                  <c:v>595</c:v>
                </c:pt>
                <c:pt idx="147">
                  <c:v>596</c:v>
                </c:pt>
                <c:pt idx="148">
                  <c:v>597</c:v>
                </c:pt>
                <c:pt idx="149">
                  <c:v>598</c:v>
                </c:pt>
                <c:pt idx="150">
                  <c:v>599</c:v>
                </c:pt>
                <c:pt idx="151">
                  <c:v>600</c:v>
                </c:pt>
                <c:pt idx="152">
                  <c:v>601</c:v>
                </c:pt>
                <c:pt idx="153">
                  <c:v>602</c:v>
                </c:pt>
                <c:pt idx="154">
                  <c:v>603</c:v>
                </c:pt>
                <c:pt idx="155">
                  <c:v>604</c:v>
                </c:pt>
                <c:pt idx="156">
                  <c:v>605</c:v>
                </c:pt>
                <c:pt idx="157">
                  <c:v>606</c:v>
                </c:pt>
                <c:pt idx="158">
                  <c:v>607</c:v>
                </c:pt>
                <c:pt idx="159">
                  <c:v>608</c:v>
                </c:pt>
                <c:pt idx="160">
                  <c:v>609</c:v>
                </c:pt>
                <c:pt idx="161">
                  <c:v>610</c:v>
                </c:pt>
                <c:pt idx="162">
                  <c:v>611</c:v>
                </c:pt>
                <c:pt idx="163">
                  <c:v>612</c:v>
                </c:pt>
                <c:pt idx="164">
                  <c:v>613</c:v>
                </c:pt>
                <c:pt idx="165">
                  <c:v>614</c:v>
                </c:pt>
                <c:pt idx="166">
                  <c:v>615</c:v>
                </c:pt>
                <c:pt idx="167">
                  <c:v>616</c:v>
                </c:pt>
                <c:pt idx="168">
                  <c:v>617</c:v>
                </c:pt>
                <c:pt idx="169">
                  <c:v>618</c:v>
                </c:pt>
                <c:pt idx="170">
                  <c:v>619</c:v>
                </c:pt>
                <c:pt idx="171">
                  <c:v>620</c:v>
                </c:pt>
                <c:pt idx="172">
                  <c:v>621</c:v>
                </c:pt>
                <c:pt idx="173">
                  <c:v>622</c:v>
                </c:pt>
                <c:pt idx="174">
                  <c:v>623</c:v>
                </c:pt>
                <c:pt idx="175">
                  <c:v>624</c:v>
                </c:pt>
                <c:pt idx="176">
                  <c:v>625</c:v>
                </c:pt>
                <c:pt idx="177">
                  <c:v>626</c:v>
                </c:pt>
                <c:pt idx="178">
                  <c:v>627</c:v>
                </c:pt>
                <c:pt idx="179">
                  <c:v>628</c:v>
                </c:pt>
                <c:pt idx="180">
                  <c:v>629</c:v>
                </c:pt>
                <c:pt idx="181">
                  <c:v>630</c:v>
                </c:pt>
                <c:pt idx="182">
                  <c:v>631</c:v>
                </c:pt>
                <c:pt idx="183">
                  <c:v>632</c:v>
                </c:pt>
                <c:pt idx="184">
                  <c:v>633</c:v>
                </c:pt>
                <c:pt idx="185">
                  <c:v>634</c:v>
                </c:pt>
                <c:pt idx="186">
                  <c:v>635</c:v>
                </c:pt>
                <c:pt idx="187">
                  <c:v>636</c:v>
                </c:pt>
                <c:pt idx="188">
                  <c:v>637</c:v>
                </c:pt>
                <c:pt idx="189">
                  <c:v>638</c:v>
                </c:pt>
                <c:pt idx="190">
                  <c:v>639</c:v>
                </c:pt>
                <c:pt idx="191">
                  <c:v>640</c:v>
                </c:pt>
                <c:pt idx="192">
                  <c:v>641</c:v>
                </c:pt>
                <c:pt idx="193">
                  <c:v>642</c:v>
                </c:pt>
                <c:pt idx="194">
                  <c:v>643</c:v>
                </c:pt>
                <c:pt idx="195">
                  <c:v>644</c:v>
                </c:pt>
                <c:pt idx="196">
                  <c:v>645</c:v>
                </c:pt>
                <c:pt idx="197">
                  <c:v>646</c:v>
                </c:pt>
                <c:pt idx="198">
                  <c:v>647</c:v>
                </c:pt>
                <c:pt idx="199">
                  <c:v>648</c:v>
                </c:pt>
                <c:pt idx="200">
                  <c:v>649</c:v>
                </c:pt>
                <c:pt idx="201">
                  <c:v>650</c:v>
                </c:pt>
                <c:pt idx="202">
                  <c:v>651</c:v>
                </c:pt>
                <c:pt idx="203">
                  <c:v>652</c:v>
                </c:pt>
                <c:pt idx="204">
                  <c:v>653</c:v>
                </c:pt>
                <c:pt idx="205">
                  <c:v>654</c:v>
                </c:pt>
                <c:pt idx="206">
                  <c:v>655</c:v>
                </c:pt>
                <c:pt idx="207">
                  <c:v>656</c:v>
                </c:pt>
                <c:pt idx="208">
                  <c:v>657</c:v>
                </c:pt>
                <c:pt idx="209">
                  <c:v>658</c:v>
                </c:pt>
                <c:pt idx="210">
                  <c:v>659</c:v>
                </c:pt>
                <c:pt idx="211">
                  <c:v>660</c:v>
                </c:pt>
                <c:pt idx="212">
                  <c:v>661</c:v>
                </c:pt>
                <c:pt idx="213">
                  <c:v>662</c:v>
                </c:pt>
                <c:pt idx="214">
                  <c:v>663</c:v>
                </c:pt>
                <c:pt idx="215">
                  <c:v>664</c:v>
                </c:pt>
                <c:pt idx="216">
                  <c:v>665</c:v>
                </c:pt>
                <c:pt idx="217">
                  <c:v>666</c:v>
                </c:pt>
                <c:pt idx="218">
                  <c:v>667</c:v>
                </c:pt>
                <c:pt idx="219">
                  <c:v>668</c:v>
                </c:pt>
                <c:pt idx="220">
                  <c:v>669</c:v>
                </c:pt>
                <c:pt idx="221">
                  <c:v>670</c:v>
                </c:pt>
                <c:pt idx="222">
                  <c:v>671</c:v>
                </c:pt>
                <c:pt idx="223">
                  <c:v>672</c:v>
                </c:pt>
                <c:pt idx="224">
                  <c:v>673</c:v>
                </c:pt>
                <c:pt idx="225">
                  <c:v>674</c:v>
                </c:pt>
                <c:pt idx="226">
                  <c:v>675</c:v>
                </c:pt>
                <c:pt idx="227">
                  <c:v>676</c:v>
                </c:pt>
                <c:pt idx="228">
                  <c:v>677</c:v>
                </c:pt>
                <c:pt idx="229">
                  <c:v>678</c:v>
                </c:pt>
                <c:pt idx="230">
                  <c:v>679</c:v>
                </c:pt>
                <c:pt idx="231">
                  <c:v>680</c:v>
                </c:pt>
                <c:pt idx="232">
                  <c:v>681</c:v>
                </c:pt>
                <c:pt idx="233">
                  <c:v>682</c:v>
                </c:pt>
                <c:pt idx="234">
                  <c:v>683</c:v>
                </c:pt>
                <c:pt idx="235">
                  <c:v>684</c:v>
                </c:pt>
                <c:pt idx="236">
                  <c:v>685</c:v>
                </c:pt>
                <c:pt idx="237">
                  <c:v>686</c:v>
                </c:pt>
                <c:pt idx="238">
                  <c:v>687</c:v>
                </c:pt>
                <c:pt idx="239">
                  <c:v>688</c:v>
                </c:pt>
                <c:pt idx="240">
                  <c:v>689</c:v>
                </c:pt>
                <c:pt idx="241">
                  <c:v>690</c:v>
                </c:pt>
                <c:pt idx="242">
                  <c:v>691</c:v>
                </c:pt>
                <c:pt idx="243">
                  <c:v>692</c:v>
                </c:pt>
                <c:pt idx="244">
                  <c:v>693</c:v>
                </c:pt>
                <c:pt idx="245">
                  <c:v>694</c:v>
                </c:pt>
                <c:pt idx="246">
                  <c:v>695</c:v>
                </c:pt>
                <c:pt idx="247">
                  <c:v>696</c:v>
                </c:pt>
                <c:pt idx="248">
                  <c:v>697</c:v>
                </c:pt>
                <c:pt idx="249">
                  <c:v>698</c:v>
                </c:pt>
                <c:pt idx="250">
                  <c:v>699</c:v>
                </c:pt>
                <c:pt idx="251">
                  <c:v>700</c:v>
                </c:pt>
                <c:pt idx="252">
                  <c:v>701</c:v>
                </c:pt>
                <c:pt idx="253">
                  <c:v>702</c:v>
                </c:pt>
                <c:pt idx="254">
                  <c:v>703</c:v>
                </c:pt>
                <c:pt idx="255">
                  <c:v>704</c:v>
                </c:pt>
                <c:pt idx="256">
                  <c:v>705</c:v>
                </c:pt>
                <c:pt idx="257">
                  <c:v>706</c:v>
                </c:pt>
                <c:pt idx="258">
                  <c:v>707</c:v>
                </c:pt>
                <c:pt idx="259">
                  <c:v>708</c:v>
                </c:pt>
                <c:pt idx="260">
                  <c:v>709</c:v>
                </c:pt>
                <c:pt idx="261">
                  <c:v>710</c:v>
                </c:pt>
                <c:pt idx="262">
                  <c:v>711</c:v>
                </c:pt>
                <c:pt idx="263">
                  <c:v>712</c:v>
                </c:pt>
                <c:pt idx="264">
                  <c:v>713</c:v>
                </c:pt>
                <c:pt idx="265">
                  <c:v>714</c:v>
                </c:pt>
                <c:pt idx="266">
                  <c:v>715</c:v>
                </c:pt>
                <c:pt idx="267">
                  <c:v>716</c:v>
                </c:pt>
                <c:pt idx="268">
                  <c:v>717</c:v>
                </c:pt>
                <c:pt idx="269">
                  <c:v>718</c:v>
                </c:pt>
                <c:pt idx="270">
                  <c:v>719</c:v>
                </c:pt>
                <c:pt idx="271">
                  <c:v>720</c:v>
                </c:pt>
                <c:pt idx="272">
                  <c:v>721</c:v>
                </c:pt>
                <c:pt idx="273">
                  <c:v>722</c:v>
                </c:pt>
                <c:pt idx="274">
                  <c:v>723</c:v>
                </c:pt>
                <c:pt idx="275">
                  <c:v>724</c:v>
                </c:pt>
                <c:pt idx="276">
                  <c:v>725</c:v>
                </c:pt>
                <c:pt idx="277">
                  <c:v>726</c:v>
                </c:pt>
                <c:pt idx="278">
                  <c:v>727</c:v>
                </c:pt>
                <c:pt idx="279">
                  <c:v>728</c:v>
                </c:pt>
                <c:pt idx="280">
                  <c:v>729</c:v>
                </c:pt>
                <c:pt idx="281">
                  <c:v>730</c:v>
                </c:pt>
                <c:pt idx="282">
                  <c:v>731</c:v>
                </c:pt>
                <c:pt idx="283">
                  <c:v>732</c:v>
                </c:pt>
                <c:pt idx="284">
                  <c:v>733</c:v>
                </c:pt>
                <c:pt idx="285">
                  <c:v>734</c:v>
                </c:pt>
                <c:pt idx="286">
                  <c:v>735</c:v>
                </c:pt>
                <c:pt idx="287">
                  <c:v>736</c:v>
                </c:pt>
                <c:pt idx="288">
                  <c:v>737</c:v>
                </c:pt>
                <c:pt idx="289">
                  <c:v>738</c:v>
                </c:pt>
                <c:pt idx="290">
                  <c:v>739</c:v>
                </c:pt>
                <c:pt idx="291">
                  <c:v>740</c:v>
                </c:pt>
                <c:pt idx="292">
                  <c:v>741</c:v>
                </c:pt>
                <c:pt idx="293">
                  <c:v>742</c:v>
                </c:pt>
                <c:pt idx="294">
                  <c:v>743</c:v>
                </c:pt>
                <c:pt idx="295">
                  <c:v>744</c:v>
                </c:pt>
                <c:pt idx="296">
                  <c:v>745</c:v>
                </c:pt>
                <c:pt idx="297">
                  <c:v>746</c:v>
                </c:pt>
                <c:pt idx="298">
                  <c:v>747</c:v>
                </c:pt>
                <c:pt idx="299">
                  <c:v>748</c:v>
                </c:pt>
                <c:pt idx="300">
                  <c:v>749</c:v>
                </c:pt>
                <c:pt idx="301">
                  <c:v>750</c:v>
                </c:pt>
                <c:pt idx="302">
                  <c:v>751</c:v>
                </c:pt>
                <c:pt idx="303">
                  <c:v>752</c:v>
                </c:pt>
                <c:pt idx="304">
                  <c:v>753</c:v>
                </c:pt>
                <c:pt idx="305">
                  <c:v>754</c:v>
                </c:pt>
                <c:pt idx="306">
                  <c:v>755</c:v>
                </c:pt>
                <c:pt idx="307">
                  <c:v>756</c:v>
                </c:pt>
                <c:pt idx="308">
                  <c:v>757</c:v>
                </c:pt>
                <c:pt idx="309">
                  <c:v>758</c:v>
                </c:pt>
                <c:pt idx="310">
                  <c:v>759</c:v>
                </c:pt>
                <c:pt idx="311">
                  <c:v>760</c:v>
                </c:pt>
                <c:pt idx="312">
                  <c:v>761</c:v>
                </c:pt>
                <c:pt idx="313">
                  <c:v>762</c:v>
                </c:pt>
                <c:pt idx="314">
                  <c:v>763</c:v>
                </c:pt>
                <c:pt idx="315">
                  <c:v>764</c:v>
                </c:pt>
                <c:pt idx="316">
                  <c:v>765</c:v>
                </c:pt>
                <c:pt idx="317">
                  <c:v>766</c:v>
                </c:pt>
                <c:pt idx="318">
                  <c:v>767</c:v>
                </c:pt>
                <c:pt idx="319">
                  <c:v>768</c:v>
                </c:pt>
                <c:pt idx="320">
                  <c:v>769</c:v>
                </c:pt>
                <c:pt idx="321">
                  <c:v>770</c:v>
                </c:pt>
                <c:pt idx="322">
                  <c:v>771</c:v>
                </c:pt>
                <c:pt idx="323">
                  <c:v>772</c:v>
                </c:pt>
                <c:pt idx="324">
                  <c:v>773</c:v>
                </c:pt>
                <c:pt idx="325">
                  <c:v>774</c:v>
                </c:pt>
                <c:pt idx="326">
                  <c:v>775</c:v>
                </c:pt>
                <c:pt idx="327">
                  <c:v>776</c:v>
                </c:pt>
                <c:pt idx="328">
                  <c:v>777</c:v>
                </c:pt>
                <c:pt idx="329">
                  <c:v>778</c:v>
                </c:pt>
                <c:pt idx="330">
                  <c:v>779</c:v>
                </c:pt>
                <c:pt idx="331">
                  <c:v>780</c:v>
                </c:pt>
                <c:pt idx="332">
                  <c:v>781</c:v>
                </c:pt>
                <c:pt idx="333">
                  <c:v>782</c:v>
                </c:pt>
                <c:pt idx="334">
                  <c:v>783</c:v>
                </c:pt>
                <c:pt idx="335">
                  <c:v>784</c:v>
                </c:pt>
                <c:pt idx="336">
                  <c:v>785</c:v>
                </c:pt>
                <c:pt idx="337">
                  <c:v>786</c:v>
                </c:pt>
                <c:pt idx="338">
                  <c:v>787</c:v>
                </c:pt>
                <c:pt idx="339">
                  <c:v>788</c:v>
                </c:pt>
                <c:pt idx="340">
                  <c:v>789</c:v>
                </c:pt>
                <c:pt idx="341">
                  <c:v>790</c:v>
                </c:pt>
                <c:pt idx="342">
                  <c:v>791</c:v>
                </c:pt>
                <c:pt idx="343">
                  <c:v>792</c:v>
                </c:pt>
                <c:pt idx="344">
                  <c:v>793</c:v>
                </c:pt>
                <c:pt idx="345">
                  <c:v>794</c:v>
                </c:pt>
                <c:pt idx="346">
                  <c:v>795</c:v>
                </c:pt>
                <c:pt idx="347">
                  <c:v>796</c:v>
                </c:pt>
                <c:pt idx="348">
                  <c:v>797</c:v>
                </c:pt>
                <c:pt idx="349">
                  <c:v>798</c:v>
                </c:pt>
                <c:pt idx="350">
                  <c:v>799</c:v>
                </c:pt>
                <c:pt idx="351">
                  <c:v>800</c:v>
                </c:pt>
                <c:pt idx="352">
                  <c:v>801</c:v>
                </c:pt>
                <c:pt idx="353">
                  <c:v>802</c:v>
                </c:pt>
                <c:pt idx="354">
                  <c:v>803</c:v>
                </c:pt>
                <c:pt idx="355">
                  <c:v>804</c:v>
                </c:pt>
                <c:pt idx="356">
                  <c:v>805</c:v>
                </c:pt>
                <c:pt idx="357">
                  <c:v>806</c:v>
                </c:pt>
                <c:pt idx="358">
                  <c:v>807</c:v>
                </c:pt>
                <c:pt idx="359">
                  <c:v>808</c:v>
                </c:pt>
                <c:pt idx="360">
                  <c:v>809</c:v>
                </c:pt>
                <c:pt idx="361">
                  <c:v>810</c:v>
                </c:pt>
                <c:pt idx="362">
                  <c:v>811</c:v>
                </c:pt>
                <c:pt idx="363">
                  <c:v>812</c:v>
                </c:pt>
                <c:pt idx="364">
                  <c:v>813</c:v>
                </c:pt>
                <c:pt idx="365">
                  <c:v>814</c:v>
                </c:pt>
                <c:pt idx="366">
                  <c:v>815</c:v>
                </c:pt>
                <c:pt idx="367">
                  <c:v>816</c:v>
                </c:pt>
                <c:pt idx="368">
                  <c:v>817</c:v>
                </c:pt>
                <c:pt idx="369">
                  <c:v>818</c:v>
                </c:pt>
                <c:pt idx="370">
                  <c:v>819</c:v>
                </c:pt>
                <c:pt idx="371">
                  <c:v>820</c:v>
                </c:pt>
                <c:pt idx="372">
                  <c:v>821</c:v>
                </c:pt>
                <c:pt idx="373">
                  <c:v>822</c:v>
                </c:pt>
                <c:pt idx="374">
                  <c:v>823</c:v>
                </c:pt>
                <c:pt idx="375">
                  <c:v>824</c:v>
                </c:pt>
                <c:pt idx="376">
                  <c:v>825</c:v>
                </c:pt>
                <c:pt idx="377">
                  <c:v>826</c:v>
                </c:pt>
                <c:pt idx="378">
                  <c:v>827</c:v>
                </c:pt>
                <c:pt idx="379">
                  <c:v>828</c:v>
                </c:pt>
                <c:pt idx="380">
                  <c:v>829</c:v>
                </c:pt>
                <c:pt idx="381">
                  <c:v>830</c:v>
                </c:pt>
                <c:pt idx="382">
                  <c:v>831</c:v>
                </c:pt>
                <c:pt idx="383">
                  <c:v>832</c:v>
                </c:pt>
                <c:pt idx="384">
                  <c:v>833</c:v>
                </c:pt>
                <c:pt idx="385">
                  <c:v>834</c:v>
                </c:pt>
                <c:pt idx="386">
                  <c:v>835</c:v>
                </c:pt>
                <c:pt idx="387">
                  <c:v>836</c:v>
                </c:pt>
                <c:pt idx="388">
                  <c:v>837</c:v>
                </c:pt>
                <c:pt idx="389">
                  <c:v>838</c:v>
                </c:pt>
                <c:pt idx="390">
                  <c:v>839</c:v>
                </c:pt>
                <c:pt idx="391">
                  <c:v>840</c:v>
                </c:pt>
                <c:pt idx="392">
                  <c:v>841</c:v>
                </c:pt>
                <c:pt idx="393">
                  <c:v>842</c:v>
                </c:pt>
                <c:pt idx="394">
                  <c:v>843</c:v>
                </c:pt>
                <c:pt idx="395">
                  <c:v>844</c:v>
                </c:pt>
                <c:pt idx="396">
                  <c:v>845</c:v>
                </c:pt>
                <c:pt idx="397">
                  <c:v>846</c:v>
                </c:pt>
                <c:pt idx="398">
                  <c:v>847</c:v>
                </c:pt>
                <c:pt idx="399">
                  <c:v>848</c:v>
                </c:pt>
                <c:pt idx="400">
                  <c:v>849</c:v>
                </c:pt>
                <c:pt idx="401">
                  <c:v>850</c:v>
                </c:pt>
                <c:pt idx="402">
                  <c:v>851</c:v>
                </c:pt>
                <c:pt idx="403">
                  <c:v>852</c:v>
                </c:pt>
                <c:pt idx="404">
                  <c:v>853</c:v>
                </c:pt>
                <c:pt idx="405">
                  <c:v>854</c:v>
                </c:pt>
                <c:pt idx="406">
                  <c:v>855</c:v>
                </c:pt>
              </c:numCache>
            </c:numRef>
          </c:xVal>
          <c:yVal>
            <c:numRef>
              <c:f>Graph!$H$451:$H$855</c:f>
              <c:numCache>
                <c:formatCode>General</c:formatCode>
                <c:ptCount val="405"/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875-4B74-9884-5E7399514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453264"/>
        <c:axId val="337456144"/>
      </c:scatterChart>
      <c:valAx>
        <c:axId val="337453264"/>
        <c:scaling>
          <c:orientation val="minMax"/>
          <c:max val="855"/>
          <c:min val="449"/>
        </c:scaling>
        <c:delete val="0"/>
        <c:axPos val="b"/>
        <c:numFmt formatCode="General" sourceLinked="1"/>
        <c:majorTickMark val="out"/>
        <c:minorTickMark val="none"/>
        <c:tickLblPos val="nextTo"/>
        <c:crossAx val="337456144"/>
        <c:crosses val="autoZero"/>
        <c:crossBetween val="midCat"/>
      </c:valAx>
      <c:valAx>
        <c:axId val="33745614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374532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Graph!$A$858:$A$1266</c:f>
              <c:numCache>
                <c:formatCode>General</c:formatCode>
                <c:ptCount val="409"/>
                <c:pt idx="0">
                  <c:v>857</c:v>
                </c:pt>
                <c:pt idx="1">
                  <c:v>858</c:v>
                </c:pt>
                <c:pt idx="2">
                  <c:v>859</c:v>
                </c:pt>
                <c:pt idx="3">
                  <c:v>860</c:v>
                </c:pt>
                <c:pt idx="4">
                  <c:v>861</c:v>
                </c:pt>
                <c:pt idx="5">
                  <c:v>862</c:v>
                </c:pt>
                <c:pt idx="6">
                  <c:v>863</c:v>
                </c:pt>
                <c:pt idx="7">
                  <c:v>864</c:v>
                </c:pt>
                <c:pt idx="8">
                  <c:v>865</c:v>
                </c:pt>
                <c:pt idx="9">
                  <c:v>866</c:v>
                </c:pt>
                <c:pt idx="10">
                  <c:v>867</c:v>
                </c:pt>
                <c:pt idx="11">
                  <c:v>868</c:v>
                </c:pt>
                <c:pt idx="12">
                  <c:v>869</c:v>
                </c:pt>
                <c:pt idx="13">
                  <c:v>870</c:v>
                </c:pt>
                <c:pt idx="14">
                  <c:v>871</c:v>
                </c:pt>
                <c:pt idx="15">
                  <c:v>872</c:v>
                </c:pt>
                <c:pt idx="16">
                  <c:v>873</c:v>
                </c:pt>
                <c:pt idx="17">
                  <c:v>874</c:v>
                </c:pt>
                <c:pt idx="18">
                  <c:v>875</c:v>
                </c:pt>
                <c:pt idx="19">
                  <c:v>876</c:v>
                </c:pt>
                <c:pt idx="20">
                  <c:v>877</c:v>
                </c:pt>
                <c:pt idx="21">
                  <c:v>878</c:v>
                </c:pt>
                <c:pt idx="22">
                  <c:v>879</c:v>
                </c:pt>
                <c:pt idx="23">
                  <c:v>880</c:v>
                </c:pt>
                <c:pt idx="24">
                  <c:v>881</c:v>
                </c:pt>
                <c:pt idx="25">
                  <c:v>882</c:v>
                </c:pt>
                <c:pt idx="26">
                  <c:v>883</c:v>
                </c:pt>
                <c:pt idx="27">
                  <c:v>884</c:v>
                </c:pt>
                <c:pt idx="28">
                  <c:v>885</c:v>
                </c:pt>
                <c:pt idx="29">
                  <c:v>886</c:v>
                </c:pt>
                <c:pt idx="30">
                  <c:v>887</c:v>
                </c:pt>
                <c:pt idx="31">
                  <c:v>888</c:v>
                </c:pt>
                <c:pt idx="32">
                  <c:v>889</c:v>
                </c:pt>
                <c:pt idx="33">
                  <c:v>890</c:v>
                </c:pt>
                <c:pt idx="34">
                  <c:v>891</c:v>
                </c:pt>
                <c:pt idx="35">
                  <c:v>892</c:v>
                </c:pt>
                <c:pt idx="36">
                  <c:v>893</c:v>
                </c:pt>
                <c:pt idx="37">
                  <c:v>894</c:v>
                </c:pt>
                <c:pt idx="38">
                  <c:v>895</c:v>
                </c:pt>
                <c:pt idx="39">
                  <c:v>896</c:v>
                </c:pt>
                <c:pt idx="40">
                  <c:v>897</c:v>
                </c:pt>
                <c:pt idx="41">
                  <c:v>898</c:v>
                </c:pt>
                <c:pt idx="42">
                  <c:v>899</c:v>
                </c:pt>
                <c:pt idx="43">
                  <c:v>900</c:v>
                </c:pt>
                <c:pt idx="44">
                  <c:v>901</c:v>
                </c:pt>
                <c:pt idx="45">
                  <c:v>902</c:v>
                </c:pt>
                <c:pt idx="46">
                  <c:v>903</c:v>
                </c:pt>
                <c:pt idx="47">
                  <c:v>904</c:v>
                </c:pt>
                <c:pt idx="48">
                  <c:v>905</c:v>
                </c:pt>
                <c:pt idx="49">
                  <c:v>906</c:v>
                </c:pt>
                <c:pt idx="50">
                  <c:v>907</c:v>
                </c:pt>
                <c:pt idx="51">
                  <c:v>908</c:v>
                </c:pt>
                <c:pt idx="52">
                  <c:v>909</c:v>
                </c:pt>
                <c:pt idx="53">
                  <c:v>910</c:v>
                </c:pt>
                <c:pt idx="54">
                  <c:v>911</c:v>
                </c:pt>
                <c:pt idx="55">
                  <c:v>912</c:v>
                </c:pt>
                <c:pt idx="56">
                  <c:v>913</c:v>
                </c:pt>
                <c:pt idx="57">
                  <c:v>914</c:v>
                </c:pt>
                <c:pt idx="58">
                  <c:v>915</c:v>
                </c:pt>
                <c:pt idx="59">
                  <c:v>916</c:v>
                </c:pt>
                <c:pt idx="60">
                  <c:v>917</c:v>
                </c:pt>
                <c:pt idx="61">
                  <c:v>918</c:v>
                </c:pt>
                <c:pt idx="62">
                  <c:v>919</c:v>
                </c:pt>
                <c:pt idx="63">
                  <c:v>920</c:v>
                </c:pt>
                <c:pt idx="64">
                  <c:v>921</c:v>
                </c:pt>
                <c:pt idx="65">
                  <c:v>922</c:v>
                </c:pt>
                <c:pt idx="66">
                  <c:v>923</c:v>
                </c:pt>
                <c:pt idx="67">
                  <c:v>924</c:v>
                </c:pt>
                <c:pt idx="68">
                  <c:v>925</c:v>
                </c:pt>
                <c:pt idx="69">
                  <c:v>926</c:v>
                </c:pt>
                <c:pt idx="70">
                  <c:v>927</c:v>
                </c:pt>
                <c:pt idx="71">
                  <c:v>928</c:v>
                </c:pt>
                <c:pt idx="72">
                  <c:v>929</c:v>
                </c:pt>
                <c:pt idx="73">
                  <c:v>930</c:v>
                </c:pt>
                <c:pt idx="74">
                  <c:v>931</c:v>
                </c:pt>
                <c:pt idx="75">
                  <c:v>932</c:v>
                </c:pt>
                <c:pt idx="76">
                  <c:v>933</c:v>
                </c:pt>
                <c:pt idx="77">
                  <c:v>934</c:v>
                </c:pt>
                <c:pt idx="78">
                  <c:v>935</c:v>
                </c:pt>
                <c:pt idx="79">
                  <c:v>936</c:v>
                </c:pt>
                <c:pt idx="80">
                  <c:v>937</c:v>
                </c:pt>
                <c:pt idx="81">
                  <c:v>938</c:v>
                </c:pt>
                <c:pt idx="82">
                  <c:v>939</c:v>
                </c:pt>
                <c:pt idx="83">
                  <c:v>940</c:v>
                </c:pt>
                <c:pt idx="84">
                  <c:v>941</c:v>
                </c:pt>
                <c:pt idx="85">
                  <c:v>942</c:v>
                </c:pt>
                <c:pt idx="86">
                  <c:v>943</c:v>
                </c:pt>
                <c:pt idx="87">
                  <c:v>944</c:v>
                </c:pt>
                <c:pt idx="88">
                  <c:v>945</c:v>
                </c:pt>
                <c:pt idx="89">
                  <c:v>946</c:v>
                </c:pt>
                <c:pt idx="90">
                  <c:v>947</c:v>
                </c:pt>
                <c:pt idx="91">
                  <c:v>948</c:v>
                </c:pt>
                <c:pt idx="92">
                  <c:v>949</c:v>
                </c:pt>
                <c:pt idx="93">
                  <c:v>950</c:v>
                </c:pt>
                <c:pt idx="94">
                  <c:v>951</c:v>
                </c:pt>
                <c:pt idx="95">
                  <c:v>952</c:v>
                </c:pt>
                <c:pt idx="96">
                  <c:v>953</c:v>
                </c:pt>
                <c:pt idx="97">
                  <c:v>954</c:v>
                </c:pt>
                <c:pt idx="98">
                  <c:v>955</c:v>
                </c:pt>
                <c:pt idx="99">
                  <c:v>956</c:v>
                </c:pt>
                <c:pt idx="100">
                  <c:v>957</c:v>
                </c:pt>
                <c:pt idx="101">
                  <c:v>958</c:v>
                </c:pt>
                <c:pt idx="102">
                  <c:v>959</c:v>
                </c:pt>
                <c:pt idx="103">
                  <c:v>960</c:v>
                </c:pt>
                <c:pt idx="104">
                  <c:v>961</c:v>
                </c:pt>
                <c:pt idx="105">
                  <c:v>962</c:v>
                </c:pt>
                <c:pt idx="106">
                  <c:v>963</c:v>
                </c:pt>
                <c:pt idx="107">
                  <c:v>964</c:v>
                </c:pt>
                <c:pt idx="108">
                  <c:v>965</c:v>
                </c:pt>
                <c:pt idx="109">
                  <c:v>966</c:v>
                </c:pt>
                <c:pt idx="110">
                  <c:v>967</c:v>
                </c:pt>
                <c:pt idx="111">
                  <c:v>968</c:v>
                </c:pt>
                <c:pt idx="112">
                  <c:v>969</c:v>
                </c:pt>
                <c:pt idx="113">
                  <c:v>970</c:v>
                </c:pt>
                <c:pt idx="114">
                  <c:v>971</c:v>
                </c:pt>
                <c:pt idx="115">
                  <c:v>972</c:v>
                </c:pt>
                <c:pt idx="116">
                  <c:v>973</c:v>
                </c:pt>
                <c:pt idx="117">
                  <c:v>974</c:v>
                </c:pt>
                <c:pt idx="118">
                  <c:v>975</c:v>
                </c:pt>
                <c:pt idx="119">
                  <c:v>976</c:v>
                </c:pt>
                <c:pt idx="120">
                  <c:v>977</c:v>
                </c:pt>
                <c:pt idx="121">
                  <c:v>978</c:v>
                </c:pt>
                <c:pt idx="122">
                  <c:v>979</c:v>
                </c:pt>
                <c:pt idx="123">
                  <c:v>980</c:v>
                </c:pt>
                <c:pt idx="124">
                  <c:v>981</c:v>
                </c:pt>
                <c:pt idx="125">
                  <c:v>982</c:v>
                </c:pt>
                <c:pt idx="126">
                  <c:v>983</c:v>
                </c:pt>
                <c:pt idx="127">
                  <c:v>984</c:v>
                </c:pt>
                <c:pt idx="128">
                  <c:v>985</c:v>
                </c:pt>
                <c:pt idx="129">
                  <c:v>986</c:v>
                </c:pt>
                <c:pt idx="130">
                  <c:v>987</c:v>
                </c:pt>
                <c:pt idx="131">
                  <c:v>988</c:v>
                </c:pt>
                <c:pt idx="132">
                  <c:v>989</c:v>
                </c:pt>
                <c:pt idx="133">
                  <c:v>990</c:v>
                </c:pt>
                <c:pt idx="134">
                  <c:v>991</c:v>
                </c:pt>
                <c:pt idx="135">
                  <c:v>992</c:v>
                </c:pt>
                <c:pt idx="136">
                  <c:v>993</c:v>
                </c:pt>
                <c:pt idx="137">
                  <c:v>994</c:v>
                </c:pt>
                <c:pt idx="138">
                  <c:v>995</c:v>
                </c:pt>
                <c:pt idx="139">
                  <c:v>996</c:v>
                </c:pt>
                <c:pt idx="140">
                  <c:v>997</c:v>
                </c:pt>
                <c:pt idx="141">
                  <c:v>998</c:v>
                </c:pt>
                <c:pt idx="142">
                  <c:v>999</c:v>
                </c:pt>
                <c:pt idx="143">
                  <c:v>1000</c:v>
                </c:pt>
                <c:pt idx="144">
                  <c:v>1001</c:v>
                </c:pt>
                <c:pt idx="145">
                  <c:v>1002</c:v>
                </c:pt>
                <c:pt idx="146">
                  <c:v>1003</c:v>
                </c:pt>
                <c:pt idx="147">
                  <c:v>1004</c:v>
                </c:pt>
                <c:pt idx="148">
                  <c:v>1005</c:v>
                </c:pt>
                <c:pt idx="149">
                  <c:v>1006</c:v>
                </c:pt>
                <c:pt idx="150">
                  <c:v>1007</c:v>
                </c:pt>
                <c:pt idx="151">
                  <c:v>1008</c:v>
                </c:pt>
                <c:pt idx="152">
                  <c:v>1009</c:v>
                </c:pt>
                <c:pt idx="153">
                  <c:v>1010</c:v>
                </c:pt>
                <c:pt idx="154">
                  <c:v>1011</c:v>
                </c:pt>
                <c:pt idx="155">
                  <c:v>1012</c:v>
                </c:pt>
                <c:pt idx="156">
                  <c:v>1013</c:v>
                </c:pt>
                <c:pt idx="157">
                  <c:v>1014</c:v>
                </c:pt>
                <c:pt idx="158">
                  <c:v>1015</c:v>
                </c:pt>
                <c:pt idx="159">
                  <c:v>1016</c:v>
                </c:pt>
                <c:pt idx="160">
                  <c:v>1017</c:v>
                </c:pt>
                <c:pt idx="161">
                  <c:v>1018</c:v>
                </c:pt>
                <c:pt idx="162">
                  <c:v>1019</c:v>
                </c:pt>
                <c:pt idx="163">
                  <c:v>1020</c:v>
                </c:pt>
                <c:pt idx="164">
                  <c:v>1021</c:v>
                </c:pt>
                <c:pt idx="165">
                  <c:v>1022</c:v>
                </c:pt>
                <c:pt idx="166">
                  <c:v>1023</c:v>
                </c:pt>
                <c:pt idx="167">
                  <c:v>1024</c:v>
                </c:pt>
                <c:pt idx="168">
                  <c:v>1025</c:v>
                </c:pt>
                <c:pt idx="169">
                  <c:v>1026</c:v>
                </c:pt>
                <c:pt idx="170">
                  <c:v>1027</c:v>
                </c:pt>
                <c:pt idx="171">
                  <c:v>1028</c:v>
                </c:pt>
                <c:pt idx="172">
                  <c:v>1029</c:v>
                </c:pt>
                <c:pt idx="173">
                  <c:v>1030</c:v>
                </c:pt>
                <c:pt idx="174">
                  <c:v>1031</c:v>
                </c:pt>
                <c:pt idx="175">
                  <c:v>1032</c:v>
                </c:pt>
                <c:pt idx="176">
                  <c:v>1033</c:v>
                </c:pt>
                <c:pt idx="177">
                  <c:v>1034</c:v>
                </c:pt>
                <c:pt idx="178">
                  <c:v>1035</c:v>
                </c:pt>
                <c:pt idx="179">
                  <c:v>1036</c:v>
                </c:pt>
                <c:pt idx="180">
                  <c:v>1037</c:v>
                </c:pt>
                <c:pt idx="181">
                  <c:v>1038</c:v>
                </c:pt>
                <c:pt idx="182">
                  <c:v>1039</c:v>
                </c:pt>
                <c:pt idx="183">
                  <c:v>1040</c:v>
                </c:pt>
                <c:pt idx="184">
                  <c:v>1041</c:v>
                </c:pt>
                <c:pt idx="185">
                  <c:v>1042</c:v>
                </c:pt>
                <c:pt idx="186">
                  <c:v>1043</c:v>
                </c:pt>
                <c:pt idx="187">
                  <c:v>1044</c:v>
                </c:pt>
                <c:pt idx="188">
                  <c:v>1045</c:v>
                </c:pt>
                <c:pt idx="189">
                  <c:v>1046</c:v>
                </c:pt>
                <c:pt idx="190">
                  <c:v>1047</c:v>
                </c:pt>
                <c:pt idx="191">
                  <c:v>1048</c:v>
                </c:pt>
                <c:pt idx="192">
                  <c:v>1049</c:v>
                </c:pt>
                <c:pt idx="193">
                  <c:v>1050</c:v>
                </c:pt>
                <c:pt idx="194">
                  <c:v>1051</c:v>
                </c:pt>
                <c:pt idx="195">
                  <c:v>1052</c:v>
                </c:pt>
                <c:pt idx="196">
                  <c:v>1053</c:v>
                </c:pt>
                <c:pt idx="197">
                  <c:v>1054</c:v>
                </c:pt>
                <c:pt idx="198">
                  <c:v>1055</c:v>
                </c:pt>
                <c:pt idx="199">
                  <c:v>1056</c:v>
                </c:pt>
                <c:pt idx="200">
                  <c:v>1057</c:v>
                </c:pt>
                <c:pt idx="201">
                  <c:v>1058</c:v>
                </c:pt>
                <c:pt idx="202">
                  <c:v>1059</c:v>
                </c:pt>
                <c:pt idx="203">
                  <c:v>1060</c:v>
                </c:pt>
                <c:pt idx="204">
                  <c:v>1061</c:v>
                </c:pt>
                <c:pt idx="205">
                  <c:v>1062</c:v>
                </c:pt>
                <c:pt idx="206">
                  <c:v>1063</c:v>
                </c:pt>
                <c:pt idx="207">
                  <c:v>1064</c:v>
                </c:pt>
                <c:pt idx="208">
                  <c:v>1065</c:v>
                </c:pt>
                <c:pt idx="209">
                  <c:v>1066</c:v>
                </c:pt>
                <c:pt idx="210">
                  <c:v>1067</c:v>
                </c:pt>
                <c:pt idx="211">
                  <c:v>1068</c:v>
                </c:pt>
                <c:pt idx="212">
                  <c:v>1069</c:v>
                </c:pt>
                <c:pt idx="213">
                  <c:v>1070</c:v>
                </c:pt>
                <c:pt idx="214">
                  <c:v>1071</c:v>
                </c:pt>
                <c:pt idx="215">
                  <c:v>1072</c:v>
                </c:pt>
                <c:pt idx="216">
                  <c:v>1073</c:v>
                </c:pt>
                <c:pt idx="217">
                  <c:v>1074</c:v>
                </c:pt>
                <c:pt idx="218">
                  <c:v>1075</c:v>
                </c:pt>
                <c:pt idx="219">
                  <c:v>1076</c:v>
                </c:pt>
                <c:pt idx="220">
                  <c:v>1077</c:v>
                </c:pt>
                <c:pt idx="221">
                  <c:v>1078</c:v>
                </c:pt>
                <c:pt idx="222">
                  <c:v>1079</c:v>
                </c:pt>
                <c:pt idx="223">
                  <c:v>1080</c:v>
                </c:pt>
                <c:pt idx="224">
                  <c:v>1081</c:v>
                </c:pt>
                <c:pt idx="225">
                  <c:v>1082</c:v>
                </c:pt>
                <c:pt idx="226">
                  <c:v>1083</c:v>
                </c:pt>
                <c:pt idx="227">
                  <c:v>1084</c:v>
                </c:pt>
                <c:pt idx="228">
                  <c:v>1085</c:v>
                </c:pt>
                <c:pt idx="229">
                  <c:v>1086</c:v>
                </c:pt>
                <c:pt idx="230">
                  <c:v>1087</c:v>
                </c:pt>
                <c:pt idx="231">
                  <c:v>1088</c:v>
                </c:pt>
                <c:pt idx="232">
                  <c:v>1089</c:v>
                </c:pt>
                <c:pt idx="233">
                  <c:v>1090</c:v>
                </c:pt>
                <c:pt idx="234">
                  <c:v>1091</c:v>
                </c:pt>
                <c:pt idx="235">
                  <c:v>1092</c:v>
                </c:pt>
                <c:pt idx="236">
                  <c:v>1093</c:v>
                </c:pt>
                <c:pt idx="237">
                  <c:v>1094</c:v>
                </c:pt>
                <c:pt idx="238">
                  <c:v>1095</c:v>
                </c:pt>
                <c:pt idx="239">
                  <c:v>1096</c:v>
                </c:pt>
                <c:pt idx="240">
                  <c:v>1097</c:v>
                </c:pt>
                <c:pt idx="241">
                  <c:v>1098</c:v>
                </c:pt>
                <c:pt idx="242">
                  <c:v>1099</c:v>
                </c:pt>
                <c:pt idx="243">
                  <c:v>1100</c:v>
                </c:pt>
                <c:pt idx="244">
                  <c:v>1101</c:v>
                </c:pt>
                <c:pt idx="245">
                  <c:v>1102</c:v>
                </c:pt>
                <c:pt idx="246">
                  <c:v>1103</c:v>
                </c:pt>
                <c:pt idx="247">
                  <c:v>1104</c:v>
                </c:pt>
                <c:pt idx="248">
                  <c:v>1105</c:v>
                </c:pt>
                <c:pt idx="249">
                  <c:v>1106</c:v>
                </c:pt>
                <c:pt idx="250">
                  <c:v>1107</c:v>
                </c:pt>
                <c:pt idx="251">
                  <c:v>1108</c:v>
                </c:pt>
                <c:pt idx="252">
                  <c:v>1109</c:v>
                </c:pt>
                <c:pt idx="253">
                  <c:v>1110</c:v>
                </c:pt>
                <c:pt idx="254">
                  <c:v>1111</c:v>
                </c:pt>
                <c:pt idx="255">
                  <c:v>1112</c:v>
                </c:pt>
                <c:pt idx="256">
                  <c:v>1113</c:v>
                </c:pt>
                <c:pt idx="257">
                  <c:v>1114</c:v>
                </c:pt>
                <c:pt idx="258">
                  <c:v>1115</c:v>
                </c:pt>
                <c:pt idx="259">
                  <c:v>1116</c:v>
                </c:pt>
                <c:pt idx="260">
                  <c:v>1117</c:v>
                </c:pt>
                <c:pt idx="261">
                  <c:v>1118</c:v>
                </c:pt>
                <c:pt idx="262">
                  <c:v>1119</c:v>
                </c:pt>
                <c:pt idx="263">
                  <c:v>1120</c:v>
                </c:pt>
                <c:pt idx="264">
                  <c:v>1121</c:v>
                </c:pt>
                <c:pt idx="265">
                  <c:v>1122</c:v>
                </c:pt>
                <c:pt idx="266">
                  <c:v>1123</c:v>
                </c:pt>
                <c:pt idx="267">
                  <c:v>1124</c:v>
                </c:pt>
                <c:pt idx="268">
                  <c:v>1125</c:v>
                </c:pt>
                <c:pt idx="269">
                  <c:v>1126</c:v>
                </c:pt>
                <c:pt idx="270">
                  <c:v>1127</c:v>
                </c:pt>
                <c:pt idx="271">
                  <c:v>1128</c:v>
                </c:pt>
                <c:pt idx="272">
                  <c:v>1129</c:v>
                </c:pt>
                <c:pt idx="273">
                  <c:v>1130</c:v>
                </c:pt>
                <c:pt idx="274">
                  <c:v>1131</c:v>
                </c:pt>
                <c:pt idx="275">
                  <c:v>1132</c:v>
                </c:pt>
                <c:pt idx="276">
                  <c:v>1133</c:v>
                </c:pt>
                <c:pt idx="277">
                  <c:v>1134</c:v>
                </c:pt>
                <c:pt idx="278">
                  <c:v>1135</c:v>
                </c:pt>
                <c:pt idx="279">
                  <c:v>1136</c:v>
                </c:pt>
                <c:pt idx="280">
                  <c:v>1137</c:v>
                </c:pt>
                <c:pt idx="281">
                  <c:v>1138</c:v>
                </c:pt>
                <c:pt idx="282">
                  <c:v>1139</c:v>
                </c:pt>
                <c:pt idx="283">
                  <c:v>1140</c:v>
                </c:pt>
                <c:pt idx="284">
                  <c:v>1141</c:v>
                </c:pt>
                <c:pt idx="285">
                  <c:v>1142</c:v>
                </c:pt>
                <c:pt idx="286">
                  <c:v>1143</c:v>
                </c:pt>
                <c:pt idx="287">
                  <c:v>1144</c:v>
                </c:pt>
                <c:pt idx="288">
                  <c:v>1145</c:v>
                </c:pt>
                <c:pt idx="289">
                  <c:v>1146</c:v>
                </c:pt>
                <c:pt idx="290">
                  <c:v>1147</c:v>
                </c:pt>
                <c:pt idx="291">
                  <c:v>1148</c:v>
                </c:pt>
                <c:pt idx="292">
                  <c:v>1149</c:v>
                </c:pt>
                <c:pt idx="293">
                  <c:v>1150</c:v>
                </c:pt>
                <c:pt idx="294">
                  <c:v>1151</c:v>
                </c:pt>
                <c:pt idx="295">
                  <c:v>1152</c:v>
                </c:pt>
                <c:pt idx="296">
                  <c:v>1153</c:v>
                </c:pt>
                <c:pt idx="297">
                  <c:v>1154</c:v>
                </c:pt>
                <c:pt idx="298">
                  <c:v>1155</c:v>
                </c:pt>
                <c:pt idx="299">
                  <c:v>1156</c:v>
                </c:pt>
                <c:pt idx="300">
                  <c:v>1157</c:v>
                </c:pt>
                <c:pt idx="301">
                  <c:v>1158</c:v>
                </c:pt>
                <c:pt idx="302">
                  <c:v>1159</c:v>
                </c:pt>
                <c:pt idx="303">
                  <c:v>1160</c:v>
                </c:pt>
                <c:pt idx="304">
                  <c:v>1161</c:v>
                </c:pt>
                <c:pt idx="305">
                  <c:v>1162</c:v>
                </c:pt>
                <c:pt idx="306">
                  <c:v>1163</c:v>
                </c:pt>
                <c:pt idx="307">
                  <c:v>1164</c:v>
                </c:pt>
                <c:pt idx="308">
                  <c:v>1165</c:v>
                </c:pt>
                <c:pt idx="309">
                  <c:v>1166</c:v>
                </c:pt>
                <c:pt idx="310">
                  <c:v>1167</c:v>
                </c:pt>
                <c:pt idx="311">
                  <c:v>1168</c:v>
                </c:pt>
                <c:pt idx="312">
                  <c:v>1169</c:v>
                </c:pt>
                <c:pt idx="313">
                  <c:v>1170</c:v>
                </c:pt>
                <c:pt idx="314">
                  <c:v>1171</c:v>
                </c:pt>
                <c:pt idx="315">
                  <c:v>1172</c:v>
                </c:pt>
                <c:pt idx="316">
                  <c:v>1173</c:v>
                </c:pt>
                <c:pt idx="317">
                  <c:v>1174</c:v>
                </c:pt>
                <c:pt idx="318">
                  <c:v>1175</c:v>
                </c:pt>
                <c:pt idx="319">
                  <c:v>1176</c:v>
                </c:pt>
                <c:pt idx="320">
                  <c:v>1177</c:v>
                </c:pt>
                <c:pt idx="321">
                  <c:v>1178</c:v>
                </c:pt>
                <c:pt idx="322">
                  <c:v>1179</c:v>
                </c:pt>
                <c:pt idx="323">
                  <c:v>1180</c:v>
                </c:pt>
                <c:pt idx="324">
                  <c:v>1181</c:v>
                </c:pt>
                <c:pt idx="325">
                  <c:v>1182</c:v>
                </c:pt>
                <c:pt idx="326">
                  <c:v>1183</c:v>
                </c:pt>
                <c:pt idx="327">
                  <c:v>1184</c:v>
                </c:pt>
                <c:pt idx="328">
                  <c:v>1185</c:v>
                </c:pt>
                <c:pt idx="329">
                  <c:v>1186</c:v>
                </c:pt>
                <c:pt idx="330">
                  <c:v>1187</c:v>
                </c:pt>
                <c:pt idx="331">
                  <c:v>1188</c:v>
                </c:pt>
                <c:pt idx="332">
                  <c:v>1189</c:v>
                </c:pt>
                <c:pt idx="333">
                  <c:v>1190</c:v>
                </c:pt>
                <c:pt idx="334">
                  <c:v>1191</c:v>
                </c:pt>
                <c:pt idx="335">
                  <c:v>1192</c:v>
                </c:pt>
                <c:pt idx="336">
                  <c:v>1193</c:v>
                </c:pt>
                <c:pt idx="337">
                  <c:v>1194</c:v>
                </c:pt>
                <c:pt idx="338">
                  <c:v>1195</c:v>
                </c:pt>
                <c:pt idx="339">
                  <c:v>1196</c:v>
                </c:pt>
                <c:pt idx="340">
                  <c:v>1197</c:v>
                </c:pt>
                <c:pt idx="341">
                  <c:v>1198</c:v>
                </c:pt>
                <c:pt idx="342">
                  <c:v>1199</c:v>
                </c:pt>
                <c:pt idx="343">
                  <c:v>1200</c:v>
                </c:pt>
                <c:pt idx="344">
                  <c:v>1201</c:v>
                </c:pt>
                <c:pt idx="345">
                  <c:v>1202</c:v>
                </c:pt>
                <c:pt idx="346">
                  <c:v>1203</c:v>
                </c:pt>
                <c:pt idx="347">
                  <c:v>1204</c:v>
                </c:pt>
                <c:pt idx="348">
                  <c:v>1205</c:v>
                </c:pt>
                <c:pt idx="349">
                  <c:v>1206</c:v>
                </c:pt>
                <c:pt idx="350">
                  <c:v>1207</c:v>
                </c:pt>
                <c:pt idx="351">
                  <c:v>1208</c:v>
                </c:pt>
                <c:pt idx="352">
                  <c:v>1209</c:v>
                </c:pt>
                <c:pt idx="353">
                  <c:v>1210</c:v>
                </c:pt>
                <c:pt idx="354">
                  <c:v>1211</c:v>
                </c:pt>
                <c:pt idx="355">
                  <c:v>1212</c:v>
                </c:pt>
                <c:pt idx="356">
                  <c:v>1213</c:v>
                </c:pt>
                <c:pt idx="357">
                  <c:v>1214</c:v>
                </c:pt>
                <c:pt idx="358">
                  <c:v>1215</c:v>
                </c:pt>
                <c:pt idx="359">
                  <c:v>1216</c:v>
                </c:pt>
                <c:pt idx="360">
                  <c:v>1217</c:v>
                </c:pt>
                <c:pt idx="361">
                  <c:v>1218</c:v>
                </c:pt>
                <c:pt idx="362">
                  <c:v>1219</c:v>
                </c:pt>
                <c:pt idx="363">
                  <c:v>1220</c:v>
                </c:pt>
                <c:pt idx="364">
                  <c:v>1221</c:v>
                </c:pt>
                <c:pt idx="365">
                  <c:v>1222</c:v>
                </c:pt>
                <c:pt idx="366">
                  <c:v>1223</c:v>
                </c:pt>
                <c:pt idx="367">
                  <c:v>1224</c:v>
                </c:pt>
                <c:pt idx="368">
                  <c:v>1225</c:v>
                </c:pt>
                <c:pt idx="369">
                  <c:v>1226</c:v>
                </c:pt>
                <c:pt idx="370">
                  <c:v>1227</c:v>
                </c:pt>
                <c:pt idx="371">
                  <c:v>1228</c:v>
                </c:pt>
                <c:pt idx="372">
                  <c:v>1229</c:v>
                </c:pt>
                <c:pt idx="373">
                  <c:v>1230</c:v>
                </c:pt>
                <c:pt idx="374">
                  <c:v>1231</c:v>
                </c:pt>
                <c:pt idx="375">
                  <c:v>1232</c:v>
                </c:pt>
                <c:pt idx="376">
                  <c:v>1233</c:v>
                </c:pt>
                <c:pt idx="377">
                  <c:v>1234</c:v>
                </c:pt>
                <c:pt idx="378">
                  <c:v>1235</c:v>
                </c:pt>
                <c:pt idx="379">
                  <c:v>1236</c:v>
                </c:pt>
                <c:pt idx="380">
                  <c:v>1237</c:v>
                </c:pt>
                <c:pt idx="381">
                  <c:v>1238</c:v>
                </c:pt>
                <c:pt idx="382">
                  <c:v>1239</c:v>
                </c:pt>
                <c:pt idx="383">
                  <c:v>1240</c:v>
                </c:pt>
                <c:pt idx="384">
                  <c:v>1241</c:v>
                </c:pt>
                <c:pt idx="385">
                  <c:v>1242</c:v>
                </c:pt>
                <c:pt idx="386">
                  <c:v>1243</c:v>
                </c:pt>
                <c:pt idx="387">
                  <c:v>1244</c:v>
                </c:pt>
                <c:pt idx="388">
                  <c:v>1245</c:v>
                </c:pt>
                <c:pt idx="389">
                  <c:v>1246</c:v>
                </c:pt>
                <c:pt idx="390">
                  <c:v>1247</c:v>
                </c:pt>
                <c:pt idx="391">
                  <c:v>1248</c:v>
                </c:pt>
                <c:pt idx="392">
                  <c:v>1249</c:v>
                </c:pt>
                <c:pt idx="393">
                  <c:v>1250</c:v>
                </c:pt>
                <c:pt idx="394">
                  <c:v>1251</c:v>
                </c:pt>
                <c:pt idx="395">
                  <c:v>1252</c:v>
                </c:pt>
                <c:pt idx="396">
                  <c:v>1253</c:v>
                </c:pt>
                <c:pt idx="397">
                  <c:v>1254</c:v>
                </c:pt>
                <c:pt idx="398">
                  <c:v>1255</c:v>
                </c:pt>
                <c:pt idx="399">
                  <c:v>1256</c:v>
                </c:pt>
                <c:pt idx="400">
                  <c:v>1257</c:v>
                </c:pt>
                <c:pt idx="401">
                  <c:v>1258</c:v>
                </c:pt>
                <c:pt idx="402">
                  <c:v>1259</c:v>
                </c:pt>
                <c:pt idx="403">
                  <c:v>1260</c:v>
                </c:pt>
                <c:pt idx="404">
                  <c:v>1261</c:v>
                </c:pt>
                <c:pt idx="405">
                  <c:v>1262</c:v>
                </c:pt>
                <c:pt idx="406">
                  <c:v>1263</c:v>
                </c:pt>
                <c:pt idx="407">
                  <c:v>1264</c:v>
                </c:pt>
                <c:pt idx="408">
                  <c:v>1265</c:v>
                </c:pt>
              </c:numCache>
            </c:numRef>
          </c:xVal>
          <c:yVal>
            <c:numRef>
              <c:f>Graph!$D$859:$D$1265</c:f>
              <c:numCache>
                <c:formatCode>General</c:formatCode>
                <c:ptCount val="407"/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6E-4447-92BE-8BA87367F3AB}"/>
            </c:ext>
          </c:extLst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Graph!$A$858:$A$1266</c:f>
              <c:numCache>
                <c:formatCode>General</c:formatCode>
                <c:ptCount val="409"/>
                <c:pt idx="0">
                  <c:v>857</c:v>
                </c:pt>
                <c:pt idx="1">
                  <c:v>858</c:v>
                </c:pt>
                <c:pt idx="2">
                  <c:v>859</c:v>
                </c:pt>
                <c:pt idx="3">
                  <c:v>860</c:v>
                </c:pt>
                <c:pt idx="4">
                  <c:v>861</c:v>
                </c:pt>
                <c:pt idx="5">
                  <c:v>862</c:v>
                </c:pt>
                <c:pt idx="6">
                  <c:v>863</c:v>
                </c:pt>
                <c:pt idx="7">
                  <c:v>864</c:v>
                </c:pt>
                <c:pt idx="8">
                  <c:v>865</c:v>
                </c:pt>
                <c:pt idx="9">
                  <c:v>866</c:v>
                </c:pt>
                <c:pt idx="10">
                  <c:v>867</c:v>
                </c:pt>
                <c:pt idx="11">
                  <c:v>868</c:v>
                </c:pt>
                <c:pt idx="12">
                  <c:v>869</c:v>
                </c:pt>
                <c:pt idx="13">
                  <c:v>870</c:v>
                </c:pt>
                <c:pt idx="14">
                  <c:v>871</c:v>
                </c:pt>
                <c:pt idx="15">
                  <c:v>872</c:v>
                </c:pt>
                <c:pt idx="16">
                  <c:v>873</c:v>
                </c:pt>
                <c:pt idx="17">
                  <c:v>874</c:v>
                </c:pt>
                <c:pt idx="18">
                  <c:v>875</c:v>
                </c:pt>
                <c:pt idx="19">
                  <c:v>876</c:v>
                </c:pt>
                <c:pt idx="20">
                  <c:v>877</c:v>
                </c:pt>
                <c:pt idx="21">
                  <c:v>878</c:v>
                </c:pt>
                <c:pt idx="22">
                  <c:v>879</c:v>
                </c:pt>
                <c:pt idx="23">
                  <c:v>880</c:v>
                </c:pt>
                <c:pt idx="24">
                  <c:v>881</c:v>
                </c:pt>
                <c:pt idx="25">
                  <c:v>882</c:v>
                </c:pt>
                <c:pt idx="26">
                  <c:v>883</c:v>
                </c:pt>
                <c:pt idx="27">
                  <c:v>884</c:v>
                </c:pt>
                <c:pt idx="28">
                  <c:v>885</c:v>
                </c:pt>
                <c:pt idx="29">
                  <c:v>886</c:v>
                </c:pt>
                <c:pt idx="30">
                  <c:v>887</c:v>
                </c:pt>
                <c:pt idx="31">
                  <c:v>888</c:v>
                </c:pt>
                <c:pt idx="32">
                  <c:v>889</c:v>
                </c:pt>
                <c:pt idx="33">
                  <c:v>890</c:v>
                </c:pt>
                <c:pt idx="34">
                  <c:v>891</c:v>
                </c:pt>
                <c:pt idx="35">
                  <c:v>892</c:v>
                </c:pt>
                <c:pt idx="36">
                  <c:v>893</c:v>
                </c:pt>
                <c:pt idx="37">
                  <c:v>894</c:v>
                </c:pt>
                <c:pt idx="38">
                  <c:v>895</c:v>
                </c:pt>
                <c:pt idx="39">
                  <c:v>896</c:v>
                </c:pt>
                <c:pt idx="40">
                  <c:v>897</c:v>
                </c:pt>
                <c:pt idx="41">
                  <c:v>898</c:v>
                </c:pt>
                <c:pt idx="42">
                  <c:v>899</c:v>
                </c:pt>
                <c:pt idx="43">
                  <c:v>900</c:v>
                </c:pt>
                <c:pt idx="44">
                  <c:v>901</c:v>
                </c:pt>
                <c:pt idx="45">
                  <c:v>902</c:v>
                </c:pt>
                <c:pt idx="46">
                  <c:v>903</c:v>
                </c:pt>
                <c:pt idx="47">
                  <c:v>904</c:v>
                </c:pt>
                <c:pt idx="48">
                  <c:v>905</c:v>
                </c:pt>
                <c:pt idx="49">
                  <c:v>906</c:v>
                </c:pt>
                <c:pt idx="50">
                  <c:v>907</c:v>
                </c:pt>
                <c:pt idx="51">
                  <c:v>908</c:v>
                </c:pt>
                <c:pt idx="52">
                  <c:v>909</c:v>
                </c:pt>
                <c:pt idx="53">
                  <c:v>910</c:v>
                </c:pt>
                <c:pt idx="54">
                  <c:v>911</c:v>
                </c:pt>
                <c:pt idx="55">
                  <c:v>912</c:v>
                </c:pt>
                <c:pt idx="56">
                  <c:v>913</c:v>
                </c:pt>
                <c:pt idx="57">
                  <c:v>914</c:v>
                </c:pt>
                <c:pt idx="58">
                  <c:v>915</c:v>
                </c:pt>
                <c:pt idx="59">
                  <c:v>916</c:v>
                </c:pt>
                <c:pt idx="60">
                  <c:v>917</c:v>
                </c:pt>
                <c:pt idx="61">
                  <c:v>918</c:v>
                </c:pt>
                <c:pt idx="62">
                  <c:v>919</c:v>
                </c:pt>
                <c:pt idx="63">
                  <c:v>920</c:v>
                </c:pt>
                <c:pt idx="64">
                  <c:v>921</c:v>
                </c:pt>
                <c:pt idx="65">
                  <c:v>922</c:v>
                </c:pt>
                <c:pt idx="66">
                  <c:v>923</c:v>
                </c:pt>
                <c:pt idx="67">
                  <c:v>924</c:v>
                </c:pt>
                <c:pt idx="68">
                  <c:v>925</c:v>
                </c:pt>
                <c:pt idx="69">
                  <c:v>926</c:v>
                </c:pt>
                <c:pt idx="70">
                  <c:v>927</c:v>
                </c:pt>
                <c:pt idx="71">
                  <c:v>928</c:v>
                </c:pt>
                <c:pt idx="72">
                  <c:v>929</c:v>
                </c:pt>
                <c:pt idx="73">
                  <c:v>930</c:v>
                </c:pt>
                <c:pt idx="74">
                  <c:v>931</c:v>
                </c:pt>
                <c:pt idx="75">
                  <c:v>932</c:v>
                </c:pt>
                <c:pt idx="76">
                  <c:v>933</c:v>
                </c:pt>
                <c:pt idx="77">
                  <c:v>934</c:v>
                </c:pt>
                <c:pt idx="78">
                  <c:v>935</c:v>
                </c:pt>
                <c:pt idx="79">
                  <c:v>936</c:v>
                </c:pt>
                <c:pt idx="80">
                  <c:v>937</c:v>
                </c:pt>
                <c:pt idx="81">
                  <c:v>938</c:v>
                </c:pt>
                <c:pt idx="82">
                  <c:v>939</c:v>
                </c:pt>
                <c:pt idx="83">
                  <c:v>940</c:v>
                </c:pt>
                <c:pt idx="84">
                  <c:v>941</c:v>
                </c:pt>
                <c:pt idx="85">
                  <c:v>942</c:v>
                </c:pt>
                <c:pt idx="86">
                  <c:v>943</c:v>
                </c:pt>
                <c:pt idx="87">
                  <c:v>944</c:v>
                </c:pt>
                <c:pt idx="88">
                  <c:v>945</c:v>
                </c:pt>
                <c:pt idx="89">
                  <c:v>946</c:v>
                </c:pt>
                <c:pt idx="90">
                  <c:v>947</c:v>
                </c:pt>
                <c:pt idx="91">
                  <c:v>948</c:v>
                </c:pt>
                <c:pt idx="92">
                  <c:v>949</c:v>
                </c:pt>
                <c:pt idx="93">
                  <c:v>950</c:v>
                </c:pt>
                <c:pt idx="94">
                  <c:v>951</c:v>
                </c:pt>
                <c:pt idx="95">
                  <c:v>952</c:v>
                </c:pt>
                <c:pt idx="96">
                  <c:v>953</c:v>
                </c:pt>
                <c:pt idx="97">
                  <c:v>954</c:v>
                </c:pt>
                <c:pt idx="98">
                  <c:v>955</c:v>
                </c:pt>
                <c:pt idx="99">
                  <c:v>956</c:v>
                </c:pt>
                <c:pt idx="100">
                  <c:v>957</c:v>
                </c:pt>
                <c:pt idx="101">
                  <c:v>958</c:v>
                </c:pt>
                <c:pt idx="102">
                  <c:v>959</c:v>
                </c:pt>
                <c:pt idx="103">
                  <c:v>960</c:v>
                </c:pt>
                <c:pt idx="104">
                  <c:v>961</c:v>
                </c:pt>
                <c:pt idx="105">
                  <c:v>962</c:v>
                </c:pt>
                <c:pt idx="106">
                  <c:v>963</c:v>
                </c:pt>
                <c:pt idx="107">
                  <c:v>964</c:v>
                </c:pt>
                <c:pt idx="108">
                  <c:v>965</c:v>
                </c:pt>
                <c:pt idx="109">
                  <c:v>966</c:v>
                </c:pt>
                <c:pt idx="110">
                  <c:v>967</c:v>
                </c:pt>
                <c:pt idx="111">
                  <c:v>968</c:v>
                </c:pt>
                <c:pt idx="112">
                  <c:v>969</c:v>
                </c:pt>
                <c:pt idx="113">
                  <c:v>970</c:v>
                </c:pt>
                <c:pt idx="114">
                  <c:v>971</c:v>
                </c:pt>
                <c:pt idx="115">
                  <c:v>972</c:v>
                </c:pt>
                <c:pt idx="116">
                  <c:v>973</c:v>
                </c:pt>
                <c:pt idx="117">
                  <c:v>974</c:v>
                </c:pt>
                <c:pt idx="118">
                  <c:v>975</c:v>
                </c:pt>
                <c:pt idx="119">
                  <c:v>976</c:v>
                </c:pt>
                <c:pt idx="120">
                  <c:v>977</c:v>
                </c:pt>
                <c:pt idx="121">
                  <c:v>978</c:v>
                </c:pt>
                <c:pt idx="122">
                  <c:v>979</c:v>
                </c:pt>
                <c:pt idx="123">
                  <c:v>980</c:v>
                </c:pt>
                <c:pt idx="124">
                  <c:v>981</c:v>
                </c:pt>
                <c:pt idx="125">
                  <c:v>982</c:v>
                </c:pt>
                <c:pt idx="126">
                  <c:v>983</c:v>
                </c:pt>
                <c:pt idx="127">
                  <c:v>984</c:v>
                </c:pt>
                <c:pt idx="128">
                  <c:v>985</c:v>
                </c:pt>
                <c:pt idx="129">
                  <c:v>986</c:v>
                </c:pt>
                <c:pt idx="130">
                  <c:v>987</c:v>
                </c:pt>
                <c:pt idx="131">
                  <c:v>988</c:v>
                </c:pt>
                <c:pt idx="132">
                  <c:v>989</c:v>
                </c:pt>
                <c:pt idx="133">
                  <c:v>990</c:v>
                </c:pt>
                <c:pt idx="134">
                  <c:v>991</c:v>
                </c:pt>
                <c:pt idx="135">
                  <c:v>992</c:v>
                </c:pt>
                <c:pt idx="136">
                  <c:v>993</c:v>
                </c:pt>
                <c:pt idx="137">
                  <c:v>994</c:v>
                </c:pt>
                <c:pt idx="138">
                  <c:v>995</c:v>
                </c:pt>
                <c:pt idx="139">
                  <c:v>996</c:v>
                </c:pt>
                <c:pt idx="140">
                  <c:v>997</c:v>
                </c:pt>
                <c:pt idx="141">
                  <c:v>998</c:v>
                </c:pt>
                <c:pt idx="142">
                  <c:v>999</c:v>
                </c:pt>
                <c:pt idx="143">
                  <c:v>1000</c:v>
                </c:pt>
                <c:pt idx="144">
                  <c:v>1001</c:v>
                </c:pt>
                <c:pt idx="145">
                  <c:v>1002</c:v>
                </c:pt>
                <c:pt idx="146">
                  <c:v>1003</c:v>
                </c:pt>
                <c:pt idx="147">
                  <c:v>1004</c:v>
                </c:pt>
                <c:pt idx="148">
                  <c:v>1005</c:v>
                </c:pt>
                <c:pt idx="149">
                  <c:v>1006</c:v>
                </c:pt>
                <c:pt idx="150">
                  <c:v>1007</c:v>
                </c:pt>
                <c:pt idx="151">
                  <c:v>1008</c:v>
                </c:pt>
                <c:pt idx="152">
                  <c:v>1009</c:v>
                </c:pt>
                <c:pt idx="153">
                  <c:v>1010</c:v>
                </c:pt>
                <c:pt idx="154">
                  <c:v>1011</c:v>
                </c:pt>
                <c:pt idx="155">
                  <c:v>1012</c:v>
                </c:pt>
                <c:pt idx="156">
                  <c:v>1013</c:v>
                </c:pt>
                <c:pt idx="157">
                  <c:v>1014</c:v>
                </c:pt>
                <c:pt idx="158">
                  <c:v>1015</c:v>
                </c:pt>
                <c:pt idx="159">
                  <c:v>1016</c:v>
                </c:pt>
                <c:pt idx="160">
                  <c:v>1017</c:v>
                </c:pt>
                <c:pt idx="161">
                  <c:v>1018</c:v>
                </c:pt>
                <c:pt idx="162">
                  <c:v>1019</c:v>
                </c:pt>
                <c:pt idx="163">
                  <c:v>1020</c:v>
                </c:pt>
                <c:pt idx="164">
                  <c:v>1021</c:v>
                </c:pt>
                <c:pt idx="165">
                  <c:v>1022</c:v>
                </c:pt>
                <c:pt idx="166">
                  <c:v>1023</c:v>
                </c:pt>
                <c:pt idx="167">
                  <c:v>1024</c:v>
                </c:pt>
                <c:pt idx="168">
                  <c:v>1025</c:v>
                </c:pt>
                <c:pt idx="169">
                  <c:v>1026</c:v>
                </c:pt>
                <c:pt idx="170">
                  <c:v>1027</c:v>
                </c:pt>
                <c:pt idx="171">
                  <c:v>1028</c:v>
                </c:pt>
                <c:pt idx="172">
                  <c:v>1029</c:v>
                </c:pt>
                <c:pt idx="173">
                  <c:v>1030</c:v>
                </c:pt>
                <c:pt idx="174">
                  <c:v>1031</c:v>
                </c:pt>
                <c:pt idx="175">
                  <c:v>1032</c:v>
                </c:pt>
                <c:pt idx="176">
                  <c:v>1033</c:v>
                </c:pt>
                <c:pt idx="177">
                  <c:v>1034</c:v>
                </c:pt>
                <c:pt idx="178">
                  <c:v>1035</c:v>
                </c:pt>
                <c:pt idx="179">
                  <c:v>1036</c:v>
                </c:pt>
                <c:pt idx="180">
                  <c:v>1037</c:v>
                </c:pt>
                <c:pt idx="181">
                  <c:v>1038</c:v>
                </c:pt>
                <c:pt idx="182">
                  <c:v>1039</c:v>
                </c:pt>
                <c:pt idx="183">
                  <c:v>1040</c:v>
                </c:pt>
                <c:pt idx="184">
                  <c:v>1041</c:v>
                </c:pt>
                <c:pt idx="185">
                  <c:v>1042</c:v>
                </c:pt>
                <c:pt idx="186">
                  <c:v>1043</c:v>
                </c:pt>
                <c:pt idx="187">
                  <c:v>1044</c:v>
                </c:pt>
                <c:pt idx="188">
                  <c:v>1045</c:v>
                </c:pt>
                <c:pt idx="189">
                  <c:v>1046</c:v>
                </c:pt>
                <c:pt idx="190">
                  <c:v>1047</c:v>
                </c:pt>
                <c:pt idx="191">
                  <c:v>1048</c:v>
                </c:pt>
                <c:pt idx="192">
                  <c:v>1049</c:v>
                </c:pt>
                <c:pt idx="193">
                  <c:v>1050</c:v>
                </c:pt>
                <c:pt idx="194">
                  <c:v>1051</c:v>
                </c:pt>
                <c:pt idx="195">
                  <c:v>1052</c:v>
                </c:pt>
                <c:pt idx="196">
                  <c:v>1053</c:v>
                </c:pt>
                <c:pt idx="197">
                  <c:v>1054</c:v>
                </c:pt>
                <c:pt idx="198">
                  <c:v>1055</c:v>
                </c:pt>
                <c:pt idx="199">
                  <c:v>1056</c:v>
                </c:pt>
                <c:pt idx="200">
                  <c:v>1057</c:v>
                </c:pt>
                <c:pt idx="201">
                  <c:v>1058</c:v>
                </c:pt>
                <c:pt idx="202">
                  <c:v>1059</c:v>
                </c:pt>
                <c:pt idx="203">
                  <c:v>1060</c:v>
                </c:pt>
                <c:pt idx="204">
                  <c:v>1061</c:v>
                </c:pt>
                <c:pt idx="205">
                  <c:v>1062</c:v>
                </c:pt>
                <c:pt idx="206">
                  <c:v>1063</c:v>
                </c:pt>
                <c:pt idx="207">
                  <c:v>1064</c:v>
                </c:pt>
                <c:pt idx="208">
                  <c:v>1065</c:v>
                </c:pt>
                <c:pt idx="209">
                  <c:v>1066</c:v>
                </c:pt>
                <c:pt idx="210">
                  <c:v>1067</c:v>
                </c:pt>
                <c:pt idx="211">
                  <c:v>1068</c:v>
                </c:pt>
                <c:pt idx="212">
                  <c:v>1069</c:v>
                </c:pt>
                <c:pt idx="213">
                  <c:v>1070</c:v>
                </c:pt>
                <c:pt idx="214">
                  <c:v>1071</c:v>
                </c:pt>
                <c:pt idx="215">
                  <c:v>1072</c:v>
                </c:pt>
                <c:pt idx="216">
                  <c:v>1073</c:v>
                </c:pt>
                <c:pt idx="217">
                  <c:v>1074</c:v>
                </c:pt>
                <c:pt idx="218">
                  <c:v>1075</c:v>
                </c:pt>
                <c:pt idx="219">
                  <c:v>1076</c:v>
                </c:pt>
                <c:pt idx="220">
                  <c:v>1077</c:v>
                </c:pt>
                <c:pt idx="221">
                  <c:v>1078</c:v>
                </c:pt>
                <c:pt idx="222">
                  <c:v>1079</c:v>
                </c:pt>
                <c:pt idx="223">
                  <c:v>1080</c:v>
                </c:pt>
                <c:pt idx="224">
                  <c:v>1081</c:v>
                </c:pt>
                <c:pt idx="225">
                  <c:v>1082</c:v>
                </c:pt>
                <c:pt idx="226">
                  <c:v>1083</c:v>
                </c:pt>
                <c:pt idx="227">
                  <c:v>1084</c:v>
                </c:pt>
                <c:pt idx="228">
                  <c:v>1085</c:v>
                </c:pt>
                <c:pt idx="229">
                  <c:v>1086</c:v>
                </c:pt>
                <c:pt idx="230">
                  <c:v>1087</c:v>
                </c:pt>
                <c:pt idx="231">
                  <c:v>1088</c:v>
                </c:pt>
                <c:pt idx="232">
                  <c:v>1089</c:v>
                </c:pt>
                <c:pt idx="233">
                  <c:v>1090</c:v>
                </c:pt>
                <c:pt idx="234">
                  <c:v>1091</c:v>
                </c:pt>
                <c:pt idx="235">
                  <c:v>1092</c:v>
                </c:pt>
                <c:pt idx="236">
                  <c:v>1093</c:v>
                </c:pt>
                <c:pt idx="237">
                  <c:v>1094</c:v>
                </c:pt>
                <c:pt idx="238">
                  <c:v>1095</c:v>
                </c:pt>
                <c:pt idx="239">
                  <c:v>1096</c:v>
                </c:pt>
                <c:pt idx="240">
                  <c:v>1097</c:v>
                </c:pt>
                <c:pt idx="241">
                  <c:v>1098</c:v>
                </c:pt>
                <c:pt idx="242">
                  <c:v>1099</c:v>
                </c:pt>
                <c:pt idx="243">
                  <c:v>1100</c:v>
                </c:pt>
                <c:pt idx="244">
                  <c:v>1101</c:v>
                </c:pt>
                <c:pt idx="245">
                  <c:v>1102</c:v>
                </c:pt>
                <c:pt idx="246">
                  <c:v>1103</c:v>
                </c:pt>
                <c:pt idx="247">
                  <c:v>1104</c:v>
                </c:pt>
                <c:pt idx="248">
                  <c:v>1105</c:v>
                </c:pt>
                <c:pt idx="249">
                  <c:v>1106</c:v>
                </c:pt>
                <c:pt idx="250">
                  <c:v>1107</c:v>
                </c:pt>
                <c:pt idx="251">
                  <c:v>1108</c:v>
                </c:pt>
                <c:pt idx="252">
                  <c:v>1109</c:v>
                </c:pt>
                <c:pt idx="253">
                  <c:v>1110</c:v>
                </c:pt>
                <c:pt idx="254">
                  <c:v>1111</c:v>
                </c:pt>
                <c:pt idx="255">
                  <c:v>1112</c:v>
                </c:pt>
                <c:pt idx="256">
                  <c:v>1113</c:v>
                </c:pt>
                <c:pt idx="257">
                  <c:v>1114</c:v>
                </c:pt>
                <c:pt idx="258">
                  <c:v>1115</c:v>
                </c:pt>
                <c:pt idx="259">
                  <c:v>1116</c:v>
                </c:pt>
                <c:pt idx="260">
                  <c:v>1117</c:v>
                </c:pt>
                <c:pt idx="261">
                  <c:v>1118</c:v>
                </c:pt>
                <c:pt idx="262">
                  <c:v>1119</c:v>
                </c:pt>
                <c:pt idx="263">
                  <c:v>1120</c:v>
                </c:pt>
                <c:pt idx="264">
                  <c:v>1121</c:v>
                </c:pt>
                <c:pt idx="265">
                  <c:v>1122</c:v>
                </c:pt>
                <c:pt idx="266">
                  <c:v>1123</c:v>
                </c:pt>
                <c:pt idx="267">
                  <c:v>1124</c:v>
                </c:pt>
                <c:pt idx="268">
                  <c:v>1125</c:v>
                </c:pt>
                <c:pt idx="269">
                  <c:v>1126</c:v>
                </c:pt>
                <c:pt idx="270">
                  <c:v>1127</c:v>
                </c:pt>
                <c:pt idx="271">
                  <c:v>1128</c:v>
                </c:pt>
                <c:pt idx="272">
                  <c:v>1129</c:v>
                </c:pt>
                <c:pt idx="273">
                  <c:v>1130</c:v>
                </c:pt>
                <c:pt idx="274">
                  <c:v>1131</c:v>
                </c:pt>
                <c:pt idx="275">
                  <c:v>1132</c:v>
                </c:pt>
                <c:pt idx="276">
                  <c:v>1133</c:v>
                </c:pt>
                <c:pt idx="277">
                  <c:v>1134</c:v>
                </c:pt>
                <c:pt idx="278">
                  <c:v>1135</c:v>
                </c:pt>
                <c:pt idx="279">
                  <c:v>1136</c:v>
                </c:pt>
                <c:pt idx="280">
                  <c:v>1137</c:v>
                </c:pt>
                <c:pt idx="281">
                  <c:v>1138</c:v>
                </c:pt>
                <c:pt idx="282">
                  <c:v>1139</c:v>
                </c:pt>
                <c:pt idx="283">
                  <c:v>1140</c:v>
                </c:pt>
                <c:pt idx="284">
                  <c:v>1141</c:v>
                </c:pt>
                <c:pt idx="285">
                  <c:v>1142</c:v>
                </c:pt>
                <c:pt idx="286">
                  <c:v>1143</c:v>
                </c:pt>
                <c:pt idx="287">
                  <c:v>1144</c:v>
                </c:pt>
                <c:pt idx="288">
                  <c:v>1145</c:v>
                </c:pt>
                <c:pt idx="289">
                  <c:v>1146</c:v>
                </c:pt>
                <c:pt idx="290">
                  <c:v>1147</c:v>
                </c:pt>
                <c:pt idx="291">
                  <c:v>1148</c:v>
                </c:pt>
                <c:pt idx="292">
                  <c:v>1149</c:v>
                </c:pt>
                <c:pt idx="293">
                  <c:v>1150</c:v>
                </c:pt>
                <c:pt idx="294">
                  <c:v>1151</c:v>
                </c:pt>
                <c:pt idx="295">
                  <c:v>1152</c:v>
                </c:pt>
                <c:pt idx="296">
                  <c:v>1153</c:v>
                </c:pt>
                <c:pt idx="297">
                  <c:v>1154</c:v>
                </c:pt>
                <c:pt idx="298">
                  <c:v>1155</c:v>
                </c:pt>
                <c:pt idx="299">
                  <c:v>1156</c:v>
                </c:pt>
                <c:pt idx="300">
                  <c:v>1157</c:v>
                </c:pt>
                <c:pt idx="301">
                  <c:v>1158</c:v>
                </c:pt>
                <c:pt idx="302">
                  <c:v>1159</c:v>
                </c:pt>
                <c:pt idx="303">
                  <c:v>1160</c:v>
                </c:pt>
                <c:pt idx="304">
                  <c:v>1161</c:v>
                </c:pt>
                <c:pt idx="305">
                  <c:v>1162</c:v>
                </c:pt>
                <c:pt idx="306">
                  <c:v>1163</c:v>
                </c:pt>
                <c:pt idx="307">
                  <c:v>1164</c:v>
                </c:pt>
                <c:pt idx="308">
                  <c:v>1165</c:v>
                </c:pt>
                <c:pt idx="309">
                  <c:v>1166</c:v>
                </c:pt>
                <c:pt idx="310">
                  <c:v>1167</c:v>
                </c:pt>
                <c:pt idx="311">
                  <c:v>1168</c:v>
                </c:pt>
                <c:pt idx="312">
                  <c:v>1169</c:v>
                </c:pt>
                <c:pt idx="313">
                  <c:v>1170</c:v>
                </c:pt>
                <c:pt idx="314">
                  <c:v>1171</c:v>
                </c:pt>
                <c:pt idx="315">
                  <c:v>1172</c:v>
                </c:pt>
                <c:pt idx="316">
                  <c:v>1173</c:v>
                </c:pt>
                <c:pt idx="317">
                  <c:v>1174</c:v>
                </c:pt>
                <c:pt idx="318">
                  <c:v>1175</c:v>
                </c:pt>
                <c:pt idx="319">
                  <c:v>1176</c:v>
                </c:pt>
                <c:pt idx="320">
                  <c:v>1177</c:v>
                </c:pt>
                <c:pt idx="321">
                  <c:v>1178</c:v>
                </c:pt>
                <c:pt idx="322">
                  <c:v>1179</c:v>
                </c:pt>
                <c:pt idx="323">
                  <c:v>1180</c:v>
                </c:pt>
                <c:pt idx="324">
                  <c:v>1181</c:v>
                </c:pt>
                <c:pt idx="325">
                  <c:v>1182</c:v>
                </c:pt>
                <c:pt idx="326">
                  <c:v>1183</c:v>
                </c:pt>
                <c:pt idx="327">
                  <c:v>1184</c:v>
                </c:pt>
                <c:pt idx="328">
                  <c:v>1185</c:v>
                </c:pt>
                <c:pt idx="329">
                  <c:v>1186</c:v>
                </c:pt>
                <c:pt idx="330">
                  <c:v>1187</c:v>
                </c:pt>
                <c:pt idx="331">
                  <c:v>1188</c:v>
                </c:pt>
                <c:pt idx="332">
                  <c:v>1189</c:v>
                </c:pt>
                <c:pt idx="333">
                  <c:v>1190</c:v>
                </c:pt>
                <c:pt idx="334">
                  <c:v>1191</c:v>
                </c:pt>
                <c:pt idx="335">
                  <c:v>1192</c:v>
                </c:pt>
                <c:pt idx="336">
                  <c:v>1193</c:v>
                </c:pt>
                <c:pt idx="337">
                  <c:v>1194</c:v>
                </c:pt>
                <c:pt idx="338">
                  <c:v>1195</c:v>
                </c:pt>
                <c:pt idx="339">
                  <c:v>1196</c:v>
                </c:pt>
                <c:pt idx="340">
                  <c:v>1197</c:v>
                </c:pt>
                <c:pt idx="341">
                  <c:v>1198</c:v>
                </c:pt>
                <c:pt idx="342">
                  <c:v>1199</c:v>
                </c:pt>
                <c:pt idx="343">
                  <c:v>1200</c:v>
                </c:pt>
                <c:pt idx="344">
                  <c:v>1201</c:v>
                </c:pt>
                <c:pt idx="345">
                  <c:v>1202</c:v>
                </c:pt>
                <c:pt idx="346">
                  <c:v>1203</c:v>
                </c:pt>
                <c:pt idx="347">
                  <c:v>1204</c:v>
                </c:pt>
                <c:pt idx="348">
                  <c:v>1205</c:v>
                </c:pt>
                <c:pt idx="349">
                  <c:v>1206</c:v>
                </c:pt>
                <c:pt idx="350">
                  <c:v>1207</c:v>
                </c:pt>
                <c:pt idx="351">
                  <c:v>1208</c:v>
                </c:pt>
                <c:pt idx="352">
                  <c:v>1209</c:v>
                </c:pt>
                <c:pt idx="353">
                  <c:v>1210</c:v>
                </c:pt>
                <c:pt idx="354">
                  <c:v>1211</c:v>
                </c:pt>
                <c:pt idx="355">
                  <c:v>1212</c:v>
                </c:pt>
                <c:pt idx="356">
                  <c:v>1213</c:v>
                </c:pt>
                <c:pt idx="357">
                  <c:v>1214</c:v>
                </c:pt>
                <c:pt idx="358">
                  <c:v>1215</c:v>
                </c:pt>
                <c:pt idx="359">
                  <c:v>1216</c:v>
                </c:pt>
                <c:pt idx="360">
                  <c:v>1217</c:v>
                </c:pt>
                <c:pt idx="361">
                  <c:v>1218</c:v>
                </c:pt>
                <c:pt idx="362">
                  <c:v>1219</c:v>
                </c:pt>
                <c:pt idx="363">
                  <c:v>1220</c:v>
                </c:pt>
                <c:pt idx="364">
                  <c:v>1221</c:v>
                </c:pt>
                <c:pt idx="365">
                  <c:v>1222</c:v>
                </c:pt>
                <c:pt idx="366">
                  <c:v>1223</c:v>
                </c:pt>
                <c:pt idx="367">
                  <c:v>1224</c:v>
                </c:pt>
                <c:pt idx="368">
                  <c:v>1225</c:v>
                </c:pt>
                <c:pt idx="369">
                  <c:v>1226</c:v>
                </c:pt>
                <c:pt idx="370">
                  <c:v>1227</c:v>
                </c:pt>
                <c:pt idx="371">
                  <c:v>1228</c:v>
                </c:pt>
                <c:pt idx="372">
                  <c:v>1229</c:v>
                </c:pt>
                <c:pt idx="373">
                  <c:v>1230</c:v>
                </c:pt>
                <c:pt idx="374">
                  <c:v>1231</c:v>
                </c:pt>
                <c:pt idx="375">
                  <c:v>1232</c:v>
                </c:pt>
                <c:pt idx="376">
                  <c:v>1233</c:v>
                </c:pt>
                <c:pt idx="377">
                  <c:v>1234</c:v>
                </c:pt>
                <c:pt idx="378">
                  <c:v>1235</c:v>
                </c:pt>
                <c:pt idx="379">
                  <c:v>1236</c:v>
                </c:pt>
                <c:pt idx="380">
                  <c:v>1237</c:v>
                </c:pt>
                <c:pt idx="381">
                  <c:v>1238</c:v>
                </c:pt>
                <c:pt idx="382">
                  <c:v>1239</c:v>
                </c:pt>
                <c:pt idx="383">
                  <c:v>1240</c:v>
                </c:pt>
                <c:pt idx="384">
                  <c:v>1241</c:v>
                </c:pt>
                <c:pt idx="385">
                  <c:v>1242</c:v>
                </c:pt>
                <c:pt idx="386">
                  <c:v>1243</c:v>
                </c:pt>
                <c:pt idx="387">
                  <c:v>1244</c:v>
                </c:pt>
                <c:pt idx="388">
                  <c:v>1245</c:v>
                </c:pt>
                <c:pt idx="389">
                  <c:v>1246</c:v>
                </c:pt>
                <c:pt idx="390">
                  <c:v>1247</c:v>
                </c:pt>
                <c:pt idx="391">
                  <c:v>1248</c:v>
                </c:pt>
                <c:pt idx="392">
                  <c:v>1249</c:v>
                </c:pt>
                <c:pt idx="393">
                  <c:v>1250</c:v>
                </c:pt>
                <c:pt idx="394">
                  <c:v>1251</c:v>
                </c:pt>
                <c:pt idx="395">
                  <c:v>1252</c:v>
                </c:pt>
                <c:pt idx="396">
                  <c:v>1253</c:v>
                </c:pt>
                <c:pt idx="397">
                  <c:v>1254</c:v>
                </c:pt>
                <c:pt idx="398">
                  <c:v>1255</c:v>
                </c:pt>
                <c:pt idx="399">
                  <c:v>1256</c:v>
                </c:pt>
                <c:pt idx="400">
                  <c:v>1257</c:v>
                </c:pt>
                <c:pt idx="401">
                  <c:v>1258</c:v>
                </c:pt>
                <c:pt idx="402">
                  <c:v>1259</c:v>
                </c:pt>
                <c:pt idx="403">
                  <c:v>1260</c:v>
                </c:pt>
                <c:pt idx="404">
                  <c:v>1261</c:v>
                </c:pt>
                <c:pt idx="405">
                  <c:v>1262</c:v>
                </c:pt>
                <c:pt idx="406">
                  <c:v>1263</c:v>
                </c:pt>
                <c:pt idx="407">
                  <c:v>1264</c:v>
                </c:pt>
                <c:pt idx="408">
                  <c:v>1265</c:v>
                </c:pt>
              </c:numCache>
            </c:numRef>
          </c:xVal>
          <c:yVal>
            <c:numRef>
              <c:f>Graph!$B$859:$B$1265</c:f>
              <c:numCache>
                <c:formatCode>General</c:formatCode>
                <c:ptCount val="4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36E-4447-92BE-8BA87367F3AB}"/>
            </c:ext>
          </c:extLst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Graph!$A$858:$A$1266</c:f>
              <c:numCache>
                <c:formatCode>General</c:formatCode>
                <c:ptCount val="409"/>
                <c:pt idx="0">
                  <c:v>857</c:v>
                </c:pt>
                <c:pt idx="1">
                  <c:v>858</c:v>
                </c:pt>
                <c:pt idx="2">
                  <c:v>859</c:v>
                </c:pt>
                <c:pt idx="3">
                  <c:v>860</c:v>
                </c:pt>
                <c:pt idx="4">
                  <c:v>861</c:v>
                </c:pt>
                <c:pt idx="5">
                  <c:v>862</c:v>
                </c:pt>
                <c:pt idx="6">
                  <c:v>863</c:v>
                </c:pt>
                <c:pt idx="7">
                  <c:v>864</c:v>
                </c:pt>
                <c:pt idx="8">
                  <c:v>865</c:v>
                </c:pt>
                <c:pt idx="9">
                  <c:v>866</c:v>
                </c:pt>
                <c:pt idx="10">
                  <c:v>867</c:v>
                </c:pt>
                <c:pt idx="11">
                  <c:v>868</c:v>
                </c:pt>
                <c:pt idx="12">
                  <c:v>869</c:v>
                </c:pt>
                <c:pt idx="13">
                  <c:v>870</c:v>
                </c:pt>
                <c:pt idx="14">
                  <c:v>871</c:v>
                </c:pt>
                <c:pt idx="15">
                  <c:v>872</c:v>
                </c:pt>
                <c:pt idx="16">
                  <c:v>873</c:v>
                </c:pt>
                <c:pt idx="17">
                  <c:v>874</c:v>
                </c:pt>
                <c:pt idx="18">
                  <c:v>875</c:v>
                </c:pt>
                <c:pt idx="19">
                  <c:v>876</c:v>
                </c:pt>
                <c:pt idx="20">
                  <c:v>877</c:v>
                </c:pt>
                <c:pt idx="21">
                  <c:v>878</c:v>
                </c:pt>
                <c:pt idx="22">
                  <c:v>879</c:v>
                </c:pt>
                <c:pt idx="23">
                  <c:v>880</c:v>
                </c:pt>
                <c:pt idx="24">
                  <c:v>881</c:v>
                </c:pt>
                <c:pt idx="25">
                  <c:v>882</c:v>
                </c:pt>
                <c:pt idx="26">
                  <c:v>883</c:v>
                </c:pt>
                <c:pt idx="27">
                  <c:v>884</c:v>
                </c:pt>
                <c:pt idx="28">
                  <c:v>885</c:v>
                </c:pt>
                <c:pt idx="29">
                  <c:v>886</c:v>
                </c:pt>
                <c:pt idx="30">
                  <c:v>887</c:v>
                </c:pt>
                <c:pt idx="31">
                  <c:v>888</c:v>
                </c:pt>
                <c:pt idx="32">
                  <c:v>889</c:v>
                </c:pt>
                <c:pt idx="33">
                  <c:v>890</c:v>
                </c:pt>
                <c:pt idx="34">
                  <c:v>891</c:v>
                </c:pt>
                <c:pt idx="35">
                  <c:v>892</c:v>
                </c:pt>
                <c:pt idx="36">
                  <c:v>893</c:v>
                </c:pt>
                <c:pt idx="37">
                  <c:v>894</c:v>
                </c:pt>
                <c:pt idx="38">
                  <c:v>895</c:v>
                </c:pt>
                <c:pt idx="39">
                  <c:v>896</c:v>
                </c:pt>
                <c:pt idx="40">
                  <c:v>897</c:v>
                </c:pt>
                <c:pt idx="41">
                  <c:v>898</c:v>
                </c:pt>
                <c:pt idx="42">
                  <c:v>899</c:v>
                </c:pt>
                <c:pt idx="43">
                  <c:v>900</c:v>
                </c:pt>
                <c:pt idx="44">
                  <c:v>901</c:v>
                </c:pt>
                <c:pt idx="45">
                  <c:v>902</c:v>
                </c:pt>
                <c:pt idx="46">
                  <c:v>903</c:v>
                </c:pt>
                <c:pt idx="47">
                  <c:v>904</c:v>
                </c:pt>
                <c:pt idx="48">
                  <c:v>905</c:v>
                </c:pt>
                <c:pt idx="49">
                  <c:v>906</c:v>
                </c:pt>
                <c:pt idx="50">
                  <c:v>907</c:v>
                </c:pt>
                <c:pt idx="51">
                  <c:v>908</c:v>
                </c:pt>
                <c:pt idx="52">
                  <c:v>909</c:v>
                </c:pt>
                <c:pt idx="53">
                  <c:v>910</c:v>
                </c:pt>
                <c:pt idx="54">
                  <c:v>911</c:v>
                </c:pt>
                <c:pt idx="55">
                  <c:v>912</c:v>
                </c:pt>
                <c:pt idx="56">
                  <c:v>913</c:v>
                </c:pt>
                <c:pt idx="57">
                  <c:v>914</c:v>
                </c:pt>
                <c:pt idx="58">
                  <c:v>915</c:v>
                </c:pt>
                <c:pt idx="59">
                  <c:v>916</c:v>
                </c:pt>
                <c:pt idx="60">
                  <c:v>917</c:v>
                </c:pt>
                <c:pt idx="61">
                  <c:v>918</c:v>
                </c:pt>
                <c:pt idx="62">
                  <c:v>919</c:v>
                </c:pt>
                <c:pt idx="63">
                  <c:v>920</c:v>
                </c:pt>
                <c:pt idx="64">
                  <c:v>921</c:v>
                </c:pt>
                <c:pt idx="65">
                  <c:v>922</c:v>
                </c:pt>
                <c:pt idx="66">
                  <c:v>923</c:v>
                </c:pt>
                <c:pt idx="67">
                  <c:v>924</c:v>
                </c:pt>
                <c:pt idx="68">
                  <c:v>925</c:v>
                </c:pt>
                <c:pt idx="69">
                  <c:v>926</c:v>
                </c:pt>
                <c:pt idx="70">
                  <c:v>927</c:v>
                </c:pt>
                <c:pt idx="71">
                  <c:v>928</c:v>
                </c:pt>
                <c:pt idx="72">
                  <c:v>929</c:v>
                </c:pt>
                <c:pt idx="73">
                  <c:v>930</c:v>
                </c:pt>
                <c:pt idx="74">
                  <c:v>931</c:v>
                </c:pt>
                <c:pt idx="75">
                  <c:v>932</c:v>
                </c:pt>
                <c:pt idx="76">
                  <c:v>933</c:v>
                </c:pt>
                <c:pt idx="77">
                  <c:v>934</c:v>
                </c:pt>
                <c:pt idx="78">
                  <c:v>935</c:v>
                </c:pt>
                <c:pt idx="79">
                  <c:v>936</c:v>
                </c:pt>
                <c:pt idx="80">
                  <c:v>937</c:v>
                </c:pt>
                <c:pt idx="81">
                  <c:v>938</c:v>
                </c:pt>
                <c:pt idx="82">
                  <c:v>939</c:v>
                </c:pt>
                <c:pt idx="83">
                  <c:v>940</c:v>
                </c:pt>
                <c:pt idx="84">
                  <c:v>941</c:v>
                </c:pt>
                <c:pt idx="85">
                  <c:v>942</c:v>
                </c:pt>
                <c:pt idx="86">
                  <c:v>943</c:v>
                </c:pt>
                <c:pt idx="87">
                  <c:v>944</c:v>
                </c:pt>
                <c:pt idx="88">
                  <c:v>945</c:v>
                </c:pt>
                <c:pt idx="89">
                  <c:v>946</c:v>
                </c:pt>
                <c:pt idx="90">
                  <c:v>947</c:v>
                </c:pt>
                <c:pt idx="91">
                  <c:v>948</c:v>
                </c:pt>
                <c:pt idx="92">
                  <c:v>949</c:v>
                </c:pt>
                <c:pt idx="93">
                  <c:v>950</c:v>
                </c:pt>
                <c:pt idx="94">
                  <c:v>951</c:v>
                </c:pt>
                <c:pt idx="95">
                  <c:v>952</c:v>
                </c:pt>
                <c:pt idx="96">
                  <c:v>953</c:v>
                </c:pt>
                <c:pt idx="97">
                  <c:v>954</c:v>
                </c:pt>
                <c:pt idx="98">
                  <c:v>955</c:v>
                </c:pt>
                <c:pt idx="99">
                  <c:v>956</c:v>
                </c:pt>
                <c:pt idx="100">
                  <c:v>957</c:v>
                </c:pt>
                <c:pt idx="101">
                  <c:v>958</c:v>
                </c:pt>
                <c:pt idx="102">
                  <c:v>959</c:v>
                </c:pt>
                <c:pt idx="103">
                  <c:v>960</c:v>
                </c:pt>
                <c:pt idx="104">
                  <c:v>961</c:v>
                </c:pt>
                <c:pt idx="105">
                  <c:v>962</c:v>
                </c:pt>
                <c:pt idx="106">
                  <c:v>963</c:v>
                </c:pt>
                <c:pt idx="107">
                  <c:v>964</c:v>
                </c:pt>
                <c:pt idx="108">
                  <c:v>965</c:v>
                </c:pt>
                <c:pt idx="109">
                  <c:v>966</c:v>
                </c:pt>
                <c:pt idx="110">
                  <c:v>967</c:v>
                </c:pt>
                <c:pt idx="111">
                  <c:v>968</c:v>
                </c:pt>
                <c:pt idx="112">
                  <c:v>969</c:v>
                </c:pt>
                <c:pt idx="113">
                  <c:v>970</c:v>
                </c:pt>
                <c:pt idx="114">
                  <c:v>971</c:v>
                </c:pt>
                <c:pt idx="115">
                  <c:v>972</c:v>
                </c:pt>
                <c:pt idx="116">
                  <c:v>973</c:v>
                </c:pt>
                <c:pt idx="117">
                  <c:v>974</c:v>
                </c:pt>
                <c:pt idx="118">
                  <c:v>975</c:v>
                </c:pt>
                <c:pt idx="119">
                  <c:v>976</c:v>
                </c:pt>
                <c:pt idx="120">
                  <c:v>977</c:v>
                </c:pt>
                <c:pt idx="121">
                  <c:v>978</c:v>
                </c:pt>
                <c:pt idx="122">
                  <c:v>979</c:v>
                </c:pt>
                <c:pt idx="123">
                  <c:v>980</c:v>
                </c:pt>
                <c:pt idx="124">
                  <c:v>981</c:v>
                </c:pt>
                <c:pt idx="125">
                  <c:v>982</c:v>
                </c:pt>
                <c:pt idx="126">
                  <c:v>983</c:v>
                </c:pt>
                <c:pt idx="127">
                  <c:v>984</c:v>
                </c:pt>
                <c:pt idx="128">
                  <c:v>985</c:v>
                </c:pt>
                <c:pt idx="129">
                  <c:v>986</c:v>
                </c:pt>
                <c:pt idx="130">
                  <c:v>987</c:v>
                </c:pt>
                <c:pt idx="131">
                  <c:v>988</c:v>
                </c:pt>
                <c:pt idx="132">
                  <c:v>989</c:v>
                </c:pt>
                <c:pt idx="133">
                  <c:v>990</c:v>
                </c:pt>
                <c:pt idx="134">
                  <c:v>991</c:v>
                </c:pt>
                <c:pt idx="135">
                  <c:v>992</c:v>
                </c:pt>
                <c:pt idx="136">
                  <c:v>993</c:v>
                </c:pt>
                <c:pt idx="137">
                  <c:v>994</c:v>
                </c:pt>
                <c:pt idx="138">
                  <c:v>995</c:v>
                </c:pt>
                <c:pt idx="139">
                  <c:v>996</c:v>
                </c:pt>
                <c:pt idx="140">
                  <c:v>997</c:v>
                </c:pt>
                <c:pt idx="141">
                  <c:v>998</c:v>
                </c:pt>
                <c:pt idx="142">
                  <c:v>999</c:v>
                </c:pt>
                <c:pt idx="143">
                  <c:v>1000</c:v>
                </c:pt>
                <c:pt idx="144">
                  <c:v>1001</c:v>
                </c:pt>
                <c:pt idx="145">
                  <c:v>1002</c:v>
                </c:pt>
                <c:pt idx="146">
                  <c:v>1003</c:v>
                </c:pt>
                <c:pt idx="147">
                  <c:v>1004</c:v>
                </c:pt>
                <c:pt idx="148">
                  <c:v>1005</c:v>
                </c:pt>
                <c:pt idx="149">
                  <c:v>1006</c:v>
                </c:pt>
                <c:pt idx="150">
                  <c:v>1007</c:v>
                </c:pt>
                <c:pt idx="151">
                  <c:v>1008</c:v>
                </c:pt>
                <c:pt idx="152">
                  <c:v>1009</c:v>
                </c:pt>
                <c:pt idx="153">
                  <c:v>1010</c:v>
                </c:pt>
                <c:pt idx="154">
                  <c:v>1011</c:v>
                </c:pt>
                <c:pt idx="155">
                  <c:v>1012</c:v>
                </c:pt>
                <c:pt idx="156">
                  <c:v>1013</c:v>
                </c:pt>
                <c:pt idx="157">
                  <c:v>1014</c:v>
                </c:pt>
                <c:pt idx="158">
                  <c:v>1015</c:v>
                </c:pt>
                <c:pt idx="159">
                  <c:v>1016</c:v>
                </c:pt>
                <c:pt idx="160">
                  <c:v>1017</c:v>
                </c:pt>
                <c:pt idx="161">
                  <c:v>1018</c:v>
                </c:pt>
                <c:pt idx="162">
                  <c:v>1019</c:v>
                </c:pt>
                <c:pt idx="163">
                  <c:v>1020</c:v>
                </c:pt>
                <c:pt idx="164">
                  <c:v>1021</c:v>
                </c:pt>
                <c:pt idx="165">
                  <c:v>1022</c:v>
                </c:pt>
                <c:pt idx="166">
                  <c:v>1023</c:v>
                </c:pt>
                <c:pt idx="167">
                  <c:v>1024</c:v>
                </c:pt>
                <c:pt idx="168">
                  <c:v>1025</c:v>
                </c:pt>
                <c:pt idx="169">
                  <c:v>1026</c:v>
                </c:pt>
                <c:pt idx="170">
                  <c:v>1027</c:v>
                </c:pt>
                <c:pt idx="171">
                  <c:v>1028</c:v>
                </c:pt>
                <c:pt idx="172">
                  <c:v>1029</c:v>
                </c:pt>
                <c:pt idx="173">
                  <c:v>1030</c:v>
                </c:pt>
                <c:pt idx="174">
                  <c:v>1031</c:v>
                </c:pt>
                <c:pt idx="175">
                  <c:v>1032</c:v>
                </c:pt>
                <c:pt idx="176">
                  <c:v>1033</c:v>
                </c:pt>
                <c:pt idx="177">
                  <c:v>1034</c:v>
                </c:pt>
                <c:pt idx="178">
                  <c:v>1035</c:v>
                </c:pt>
                <c:pt idx="179">
                  <c:v>1036</c:v>
                </c:pt>
                <c:pt idx="180">
                  <c:v>1037</c:v>
                </c:pt>
                <c:pt idx="181">
                  <c:v>1038</c:v>
                </c:pt>
                <c:pt idx="182">
                  <c:v>1039</c:v>
                </c:pt>
                <c:pt idx="183">
                  <c:v>1040</c:v>
                </c:pt>
                <c:pt idx="184">
                  <c:v>1041</c:v>
                </c:pt>
                <c:pt idx="185">
                  <c:v>1042</c:v>
                </c:pt>
                <c:pt idx="186">
                  <c:v>1043</c:v>
                </c:pt>
                <c:pt idx="187">
                  <c:v>1044</c:v>
                </c:pt>
                <c:pt idx="188">
                  <c:v>1045</c:v>
                </c:pt>
                <c:pt idx="189">
                  <c:v>1046</c:v>
                </c:pt>
                <c:pt idx="190">
                  <c:v>1047</c:v>
                </c:pt>
                <c:pt idx="191">
                  <c:v>1048</c:v>
                </c:pt>
                <c:pt idx="192">
                  <c:v>1049</c:v>
                </c:pt>
                <c:pt idx="193">
                  <c:v>1050</c:v>
                </c:pt>
                <c:pt idx="194">
                  <c:v>1051</c:v>
                </c:pt>
                <c:pt idx="195">
                  <c:v>1052</c:v>
                </c:pt>
                <c:pt idx="196">
                  <c:v>1053</c:v>
                </c:pt>
                <c:pt idx="197">
                  <c:v>1054</c:v>
                </c:pt>
                <c:pt idx="198">
                  <c:v>1055</c:v>
                </c:pt>
                <c:pt idx="199">
                  <c:v>1056</c:v>
                </c:pt>
                <c:pt idx="200">
                  <c:v>1057</c:v>
                </c:pt>
                <c:pt idx="201">
                  <c:v>1058</c:v>
                </c:pt>
                <c:pt idx="202">
                  <c:v>1059</c:v>
                </c:pt>
                <c:pt idx="203">
                  <c:v>1060</c:v>
                </c:pt>
                <c:pt idx="204">
                  <c:v>1061</c:v>
                </c:pt>
                <c:pt idx="205">
                  <c:v>1062</c:v>
                </c:pt>
                <c:pt idx="206">
                  <c:v>1063</c:v>
                </c:pt>
                <c:pt idx="207">
                  <c:v>1064</c:v>
                </c:pt>
                <c:pt idx="208">
                  <c:v>1065</c:v>
                </c:pt>
                <c:pt idx="209">
                  <c:v>1066</c:v>
                </c:pt>
                <c:pt idx="210">
                  <c:v>1067</c:v>
                </c:pt>
                <c:pt idx="211">
                  <c:v>1068</c:v>
                </c:pt>
                <c:pt idx="212">
                  <c:v>1069</c:v>
                </c:pt>
                <c:pt idx="213">
                  <c:v>1070</c:v>
                </c:pt>
                <c:pt idx="214">
                  <c:v>1071</c:v>
                </c:pt>
                <c:pt idx="215">
                  <c:v>1072</c:v>
                </c:pt>
                <c:pt idx="216">
                  <c:v>1073</c:v>
                </c:pt>
                <c:pt idx="217">
                  <c:v>1074</c:v>
                </c:pt>
                <c:pt idx="218">
                  <c:v>1075</c:v>
                </c:pt>
                <c:pt idx="219">
                  <c:v>1076</c:v>
                </c:pt>
                <c:pt idx="220">
                  <c:v>1077</c:v>
                </c:pt>
                <c:pt idx="221">
                  <c:v>1078</c:v>
                </c:pt>
                <c:pt idx="222">
                  <c:v>1079</c:v>
                </c:pt>
                <c:pt idx="223">
                  <c:v>1080</c:v>
                </c:pt>
                <c:pt idx="224">
                  <c:v>1081</c:v>
                </c:pt>
                <c:pt idx="225">
                  <c:v>1082</c:v>
                </c:pt>
                <c:pt idx="226">
                  <c:v>1083</c:v>
                </c:pt>
                <c:pt idx="227">
                  <c:v>1084</c:v>
                </c:pt>
                <c:pt idx="228">
                  <c:v>1085</c:v>
                </c:pt>
                <c:pt idx="229">
                  <c:v>1086</c:v>
                </c:pt>
                <c:pt idx="230">
                  <c:v>1087</c:v>
                </c:pt>
                <c:pt idx="231">
                  <c:v>1088</c:v>
                </c:pt>
                <c:pt idx="232">
                  <c:v>1089</c:v>
                </c:pt>
                <c:pt idx="233">
                  <c:v>1090</c:v>
                </c:pt>
                <c:pt idx="234">
                  <c:v>1091</c:v>
                </c:pt>
                <c:pt idx="235">
                  <c:v>1092</c:v>
                </c:pt>
                <c:pt idx="236">
                  <c:v>1093</c:v>
                </c:pt>
                <c:pt idx="237">
                  <c:v>1094</c:v>
                </c:pt>
                <c:pt idx="238">
                  <c:v>1095</c:v>
                </c:pt>
                <c:pt idx="239">
                  <c:v>1096</c:v>
                </c:pt>
                <c:pt idx="240">
                  <c:v>1097</c:v>
                </c:pt>
                <c:pt idx="241">
                  <c:v>1098</c:v>
                </c:pt>
                <c:pt idx="242">
                  <c:v>1099</c:v>
                </c:pt>
                <c:pt idx="243">
                  <c:v>1100</c:v>
                </c:pt>
                <c:pt idx="244">
                  <c:v>1101</c:v>
                </c:pt>
                <c:pt idx="245">
                  <c:v>1102</c:v>
                </c:pt>
                <c:pt idx="246">
                  <c:v>1103</c:v>
                </c:pt>
                <c:pt idx="247">
                  <c:v>1104</c:v>
                </c:pt>
                <c:pt idx="248">
                  <c:v>1105</c:v>
                </c:pt>
                <c:pt idx="249">
                  <c:v>1106</c:v>
                </c:pt>
                <c:pt idx="250">
                  <c:v>1107</c:v>
                </c:pt>
                <c:pt idx="251">
                  <c:v>1108</c:v>
                </c:pt>
                <c:pt idx="252">
                  <c:v>1109</c:v>
                </c:pt>
                <c:pt idx="253">
                  <c:v>1110</c:v>
                </c:pt>
                <c:pt idx="254">
                  <c:v>1111</c:v>
                </c:pt>
                <c:pt idx="255">
                  <c:v>1112</c:v>
                </c:pt>
                <c:pt idx="256">
                  <c:v>1113</c:v>
                </c:pt>
                <c:pt idx="257">
                  <c:v>1114</c:v>
                </c:pt>
                <c:pt idx="258">
                  <c:v>1115</c:v>
                </c:pt>
                <c:pt idx="259">
                  <c:v>1116</c:v>
                </c:pt>
                <c:pt idx="260">
                  <c:v>1117</c:v>
                </c:pt>
                <c:pt idx="261">
                  <c:v>1118</c:v>
                </c:pt>
                <c:pt idx="262">
                  <c:v>1119</c:v>
                </c:pt>
                <c:pt idx="263">
                  <c:v>1120</c:v>
                </c:pt>
                <c:pt idx="264">
                  <c:v>1121</c:v>
                </c:pt>
                <c:pt idx="265">
                  <c:v>1122</c:v>
                </c:pt>
                <c:pt idx="266">
                  <c:v>1123</c:v>
                </c:pt>
                <c:pt idx="267">
                  <c:v>1124</c:v>
                </c:pt>
                <c:pt idx="268">
                  <c:v>1125</c:v>
                </c:pt>
                <c:pt idx="269">
                  <c:v>1126</c:v>
                </c:pt>
                <c:pt idx="270">
                  <c:v>1127</c:v>
                </c:pt>
                <c:pt idx="271">
                  <c:v>1128</c:v>
                </c:pt>
                <c:pt idx="272">
                  <c:v>1129</c:v>
                </c:pt>
                <c:pt idx="273">
                  <c:v>1130</c:v>
                </c:pt>
                <c:pt idx="274">
                  <c:v>1131</c:v>
                </c:pt>
                <c:pt idx="275">
                  <c:v>1132</c:v>
                </c:pt>
                <c:pt idx="276">
                  <c:v>1133</c:v>
                </c:pt>
                <c:pt idx="277">
                  <c:v>1134</c:v>
                </c:pt>
                <c:pt idx="278">
                  <c:v>1135</c:v>
                </c:pt>
                <c:pt idx="279">
                  <c:v>1136</c:v>
                </c:pt>
                <c:pt idx="280">
                  <c:v>1137</c:v>
                </c:pt>
                <c:pt idx="281">
                  <c:v>1138</c:v>
                </c:pt>
                <c:pt idx="282">
                  <c:v>1139</c:v>
                </c:pt>
                <c:pt idx="283">
                  <c:v>1140</c:v>
                </c:pt>
                <c:pt idx="284">
                  <c:v>1141</c:v>
                </c:pt>
                <c:pt idx="285">
                  <c:v>1142</c:v>
                </c:pt>
                <c:pt idx="286">
                  <c:v>1143</c:v>
                </c:pt>
                <c:pt idx="287">
                  <c:v>1144</c:v>
                </c:pt>
                <c:pt idx="288">
                  <c:v>1145</c:v>
                </c:pt>
                <c:pt idx="289">
                  <c:v>1146</c:v>
                </c:pt>
                <c:pt idx="290">
                  <c:v>1147</c:v>
                </c:pt>
                <c:pt idx="291">
                  <c:v>1148</c:v>
                </c:pt>
                <c:pt idx="292">
                  <c:v>1149</c:v>
                </c:pt>
                <c:pt idx="293">
                  <c:v>1150</c:v>
                </c:pt>
                <c:pt idx="294">
                  <c:v>1151</c:v>
                </c:pt>
                <c:pt idx="295">
                  <c:v>1152</c:v>
                </c:pt>
                <c:pt idx="296">
                  <c:v>1153</c:v>
                </c:pt>
                <c:pt idx="297">
                  <c:v>1154</c:v>
                </c:pt>
                <c:pt idx="298">
                  <c:v>1155</c:v>
                </c:pt>
                <c:pt idx="299">
                  <c:v>1156</c:v>
                </c:pt>
                <c:pt idx="300">
                  <c:v>1157</c:v>
                </c:pt>
                <c:pt idx="301">
                  <c:v>1158</c:v>
                </c:pt>
                <c:pt idx="302">
                  <c:v>1159</c:v>
                </c:pt>
                <c:pt idx="303">
                  <c:v>1160</c:v>
                </c:pt>
                <c:pt idx="304">
                  <c:v>1161</c:v>
                </c:pt>
                <c:pt idx="305">
                  <c:v>1162</c:v>
                </c:pt>
                <c:pt idx="306">
                  <c:v>1163</c:v>
                </c:pt>
                <c:pt idx="307">
                  <c:v>1164</c:v>
                </c:pt>
                <c:pt idx="308">
                  <c:v>1165</c:v>
                </c:pt>
                <c:pt idx="309">
                  <c:v>1166</c:v>
                </c:pt>
                <c:pt idx="310">
                  <c:v>1167</c:v>
                </c:pt>
                <c:pt idx="311">
                  <c:v>1168</c:v>
                </c:pt>
                <c:pt idx="312">
                  <c:v>1169</c:v>
                </c:pt>
                <c:pt idx="313">
                  <c:v>1170</c:v>
                </c:pt>
                <c:pt idx="314">
                  <c:v>1171</c:v>
                </c:pt>
                <c:pt idx="315">
                  <c:v>1172</c:v>
                </c:pt>
                <c:pt idx="316">
                  <c:v>1173</c:v>
                </c:pt>
                <c:pt idx="317">
                  <c:v>1174</c:v>
                </c:pt>
                <c:pt idx="318">
                  <c:v>1175</c:v>
                </c:pt>
                <c:pt idx="319">
                  <c:v>1176</c:v>
                </c:pt>
                <c:pt idx="320">
                  <c:v>1177</c:v>
                </c:pt>
                <c:pt idx="321">
                  <c:v>1178</c:v>
                </c:pt>
                <c:pt idx="322">
                  <c:v>1179</c:v>
                </c:pt>
                <c:pt idx="323">
                  <c:v>1180</c:v>
                </c:pt>
                <c:pt idx="324">
                  <c:v>1181</c:v>
                </c:pt>
                <c:pt idx="325">
                  <c:v>1182</c:v>
                </c:pt>
                <c:pt idx="326">
                  <c:v>1183</c:v>
                </c:pt>
                <c:pt idx="327">
                  <c:v>1184</c:v>
                </c:pt>
                <c:pt idx="328">
                  <c:v>1185</c:v>
                </c:pt>
                <c:pt idx="329">
                  <c:v>1186</c:v>
                </c:pt>
                <c:pt idx="330">
                  <c:v>1187</c:v>
                </c:pt>
                <c:pt idx="331">
                  <c:v>1188</c:v>
                </c:pt>
                <c:pt idx="332">
                  <c:v>1189</c:v>
                </c:pt>
                <c:pt idx="333">
                  <c:v>1190</c:v>
                </c:pt>
                <c:pt idx="334">
                  <c:v>1191</c:v>
                </c:pt>
                <c:pt idx="335">
                  <c:v>1192</c:v>
                </c:pt>
                <c:pt idx="336">
                  <c:v>1193</c:v>
                </c:pt>
                <c:pt idx="337">
                  <c:v>1194</c:v>
                </c:pt>
                <c:pt idx="338">
                  <c:v>1195</c:v>
                </c:pt>
                <c:pt idx="339">
                  <c:v>1196</c:v>
                </c:pt>
                <c:pt idx="340">
                  <c:v>1197</c:v>
                </c:pt>
                <c:pt idx="341">
                  <c:v>1198</c:v>
                </c:pt>
                <c:pt idx="342">
                  <c:v>1199</c:v>
                </c:pt>
                <c:pt idx="343">
                  <c:v>1200</c:v>
                </c:pt>
                <c:pt idx="344">
                  <c:v>1201</c:v>
                </c:pt>
                <c:pt idx="345">
                  <c:v>1202</c:v>
                </c:pt>
                <c:pt idx="346">
                  <c:v>1203</c:v>
                </c:pt>
                <c:pt idx="347">
                  <c:v>1204</c:v>
                </c:pt>
                <c:pt idx="348">
                  <c:v>1205</c:v>
                </c:pt>
                <c:pt idx="349">
                  <c:v>1206</c:v>
                </c:pt>
                <c:pt idx="350">
                  <c:v>1207</c:v>
                </c:pt>
                <c:pt idx="351">
                  <c:v>1208</c:v>
                </c:pt>
                <c:pt idx="352">
                  <c:v>1209</c:v>
                </c:pt>
                <c:pt idx="353">
                  <c:v>1210</c:v>
                </c:pt>
                <c:pt idx="354">
                  <c:v>1211</c:v>
                </c:pt>
                <c:pt idx="355">
                  <c:v>1212</c:v>
                </c:pt>
                <c:pt idx="356">
                  <c:v>1213</c:v>
                </c:pt>
                <c:pt idx="357">
                  <c:v>1214</c:v>
                </c:pt>
                <c:pt idx="358">
                  <c:v>1215</c:v>
                </c:pt>
                <c:pt idx="359">
                  <c:v>1216</c:v>
                </c:pt>
                <c:pt idx="360">
                  <c:v>1217</c:v>
                </c:pt>
                <c:pt idx="361">
                  <c:v>1218</c:v>
                </c:pt>
                <c:pt idx="362">
                  <c:v>1219</c:v>
                </c:pt>
                <c:pt idx="363">
                  <c:v>1220</c:v>
                </c:pt>
                <c:pt idx="364">
                  <c:v>1221</c:v>
                </c:pt>
                <c:pt idx="365">
                  <c:v>1222</c:v>
                </c:pt>
                <c:pt idx="366">
                  <c:v>1223</c:v>
                </c:pt>
                <c:pt idx="367">
                  <c:v>1224</c:v>
                </c:pt>
                <c:pt idx="368">
                  <c:v>1225</c:v>
                </c:pt>
                <c:pt idx="369">
                  <c:v>1226</c:v>
                </c:pt>
                <c:pt idx="370">
                  <c:v>1227</c:v>
                </c:pt>
                <c:pt idx="371">
                  <c:v>1228</c:v>
                </c:pt>
                <c:pt idx="372">
                  <c:v>1229</c:v>
                </c:pt>
                <c:pt idx="373">
                  <c:v>1230</c:v>
                </c:pt>
                <c:pt idx="374">
                  <c:v>1231</c:v>
                </c:pt>
                <c:pt idx="375">
                  <c:v>1232</c:v>
                </c:pt>
                <c:pt idx="376">
                  <c:v>1233</c:v>
                </c:pt>
                <c:pt idx="377">
                  <c:v>1234</c:v>
                </c:pt>
                <c:pt idx="378">
                  <c:v>1235</c:v>
                </c:pt>
                <c:pt idx="379">
                  <c:v>1236</c:v>
                </c:pt>
                <c:pt idx="380">
                  <c:v>1237</c:v>
                </c:pt>
                <c:pt idx="381">
                  <c:v>1238</c:v>
                </c:pt>
                <c:pt idx="382">
                  <c:v>1239</c:v>
                </c:pt>
                <c:pt idx="383">
                  <c:v>1240</c:v>
                </c:pt>
                <c:pt idx="384">
                  <c:v>1241</c:v>
                </c:pt>
                <c:pt idx="385">
                  <c:v>1242</c:v>
                </c:pt>
                <c:pt idx="386">
                  <c:v>1243</c:v>
                </c:pt>
                <c:pt idx="387">
                  <c:v>1244</c:v>
                </c:pt>
                <c:pt idx="388">
                  <c:v>1245</c:v>
                </c:pt>
                <c:pt idx="389">
                  <c:v>1246</c:v>
                </c:pt>
                <c:pt idx="390">
                  <c:v>1247</c:v>
                </c:pt>
                <c:pt idx="391">
                  <c:v>1248</c:v>
                </c:pt>
                <c:pt idx="392">
                  <c:v>1249</c:v>
                </c:pt>
                <c:pt idx="393">
                  <c:v>1250</c:v>
                </c:pt>
                <c:pt idx="394">
                  <c:v>1251</c:v>
                </c:pt>
                <c:pt idx="395">
                  <c:v>1252</c:v>
                </c:pt>
                <c:pt idx="396">
                  <c:v>1253</c:v>
                </c:pt>
                <c:pt idx="397">
                  <c:v>1254</c:v>
                </c:pt>
                <c:pt idx="398">
                  <c:v>1255</c:v>
                </c:pt>
                <c:pt idx="399">
                  <c:v>1256</c:v>
                </c:pt>
                <c:pt idx="400">
                  <c:v>1257</c:v>
                </c:pt>
                <c:pt idx="401">
                  <c:v>1258</c:v>
                </c:pt>
                <c:pt idx="402">
                  <c:v>1259</c:v>
                </c:pt>
                <c:pt idx="403">
                  <c:v>1260</c:v>
                </c:pt>
                <c:pt idx="404">
                  <c:v>1261</c:v>
                </c:pt>
                <c:pt idx="405">
                  <c:v>1262</c:v>
                </c:pt>
                <c:pt idx="406">
                  <c:v>1263</c:v>
                </c:pt>
                <c:pt idx="407">
                  <c:v>1264</c:v>
                </c:pt>
                <c:pt idx="408">
                  <c:v>1265</c:v>
                </c:pt>
              </c:numCache>
            </c:numRef>
          </c:xVal>
          <c:yVal>
            <c:numRef>
              <c:f>Graph!$C$859:$C$1265</c:f>
              <c:numCache>
                <c:formatCode>General</c:formatCode>
                <c:ptCount val="407"/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36E-4447-92BE-8BA87367F3AB}"/>
            </c:ext>
          </c:extLst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Graph!$A$858:$A$1266</c:f>
              <c:numCache>
                <c:formatCode>General</c:formatCode>
                <c:ptCount val="409"/>
                <c:pt idx="0">
                  <c:v>857</c:v>
                </c:pt>
                <c:pt idx="1">
                  <c:v>858</c:v>
                </c:pt>
                <c:pt idx="2">
                  <c:v>859</c:v>
                </c:pt>
                <c:pt idx="3">
                  <c:v>860</c:v>
                </c:pt>
                <c:pt idx="4">
                  <c:v>861</c:v>
                </c:pt>
                <c:pt idx="5">
                  <c:v>862</c:v>
                </c:pt>
                <c:pt idx="6">
                  <c:v>863</c:v>
                </c:pt>
                <c:pt idx="7">
                  <c:v>864</c:v>
                </c:pt>
                <c:pt idx="8">
                  <c:v>865</c:v>
                </c:pt>
                <c:pt idx="9">
                  <c:v>866</c:v>
                </c:pt>
                <c:pt idx="10">
                  <c:v>867</c:v>
                </c:pt>
                <c:pt idx="11">
                  <c:v>868</c:v>
                </c:pt>
                <c:pt idx="12">
                  <c:v>869</c:v>
                </c:pt>
                <c:pt idx="13">
                  <c:v>870</c:v>
                </c:pt>
                <c:pt idx="14">
                  <c:v>871</c:v>
                </c:pt>
                <c:pt idx="15">
                  <c:v>872</c:v>
                </c:pt>
                <c:pt idx="16">
                  <c:v>873</c:v>
                </c:pt>
                <c:pt idx="17">
                  <c:v>874</c:v>
                </c:pt>
                <c:pt idx="18">
                  <c:v>875</c:v>
                </c:pt>
                <c:pt idx="19">
                  <c:v>876</c:v>
                </c:pt>
                <c:pt idx="20">
                  <c:v>877</c:v>
                </c:pt>
                <c:pt idx="21">
                  <c:v>878</c:v>
                </c:pt>
                <c:pt idx="22">
                  <c:v>879</c:v>
                </c:pt>
                <c:pt idx="23">
                  <c:v>880</c:v>
                </c:pt>
                <c:pt idx="24">
                  <c:v>881</c:v>
                </c:pt>
                <c:pt idx="25">
                  <c:v>882</c:v>
                </c:pt>
                <c:pt idx="26">
                  <c:v>883</c:v>
                </c:pt>
                <c:pt idx="27">
                  <c:v>884</c:v>
                </c:pt>
                <c:pt idx="28">
                  <c:v>885</c:v>
                </c:pt>
                <c:pt idx="29">
                  <c:v>886</c:v>
                </c:pt>
                <c:pt idx="30">
                  <c:v>887</c:v>
                </c:pt>
                <c:pt idx="31">
                  <c:v>888</c:v>
                </c:pt>
                <c:pt idx="32">
                  <c:v>889</c:v>
                </c:pt>
                <c:pt idx="33">
                  <c:v>890</c:v>
                </c:pt>
                <c:pt idx="34">
                  <c:v>891</c:v>
                </c:pt>
                <c:pt idx="35">
                  <c:v>892</c:v>
                </c:pt>
                <c:pt idx="36">
                  <c:v>893</c:v>
                </c:pt>
                <c:pt idx="37">
                  <c:v>894</c:v>
                </c:pt>
                <c:pt idx="38">
                  <c:v>895</c:v>
                </c:pt>
                <c:pt idx="39">
                  <c:v>896</c:v>
                </c:pt>
                <c:pt idx="40">
                  <c:v>897</c:v>
                </c:pt>
                <c:pt idx="41">
                  <c:v>898</c:v>
                </c:pt>
                <c:pt idx="42">
                  <c:v>899</c:v>
                </c:pt>
                <c:pt idx="43">
                  <c:v>900</c:v>
                </c:pt>
                <c:pt idx="44">
                  <c:v>901</c:v>
                </c:pt>
                <c:pt idx="45">
                  <c:v>902</c:v>
                </c:pt>
                <c:pt idx="46">
                  <c:v>903</c:v>
                </c:pt>
                <c:pt idx="47">
                  <c:v>904</c:v>
                </c:pt>
                <c:pt idx="48">
                  <c:v>905</c:v>
                </c:pt>
                <c:pt idx="49">
                  <c:v>906</c:v>
                </c:pt>
                <c:pt idx="50">
                  <c:v>907</c:v>
                </c:pt>
                <c:pt idx="51">
                  <c:v>908</c:v>
                </c:pt>
                <c:pt idx="52">
                  <c:v>909</c:v>
                </c:pt>
                <c:pt idx="53">
                  <c:v>910</c:v>
                </c:pt>
                <c:pt idx="54">
                  <c:v>911</c:v>
                </c:pt>
                <c:pt idx="55">
                  <c:v>912</c:v>
                </c:pt>
                <c:pt idx="56">
                  <c:v>913</c:v>
                </c:pt>
                <c:pt idx="57">
                  <c:v>914</c:v>
                </c:pt>
                <c:pt idx="58">
                  <c:v>915</c:v>
                </c:pt>
                <c:pt idx="59">
                  <c:v>916</c:v>
                </c:pt>
                <c:pt idx="60">
                  <c:v>917</c:v>
                </c:pt>
                <c:pt idx="61">
                  <c:v>918</c:v>
                </c:pt>
                <c:pt idx="62">
                  <c:v>919</c:v>
                </c:pt>
                <c:pt idx="63">
                  <c:v>920</c:v>
                </c:pt>
                <c:pt idx="64">
                  <c:v>921</c:v>
                </c:pt>
                <c:pt idx="65">
                  <c:v>922</c:v>
                </c:pt>
                <c:pt idx="66">
                  <c:v>923</c:v>
                </c:pt>
                <c:pt idx="67">
                  <c:v>924</c:v>
                </c:pt>
                <c:pt idx="68">
                  <c:v>925</c:v>
                </c:pt>
                <c:pt idx="69">
                  <c:v>926</c:v>
                </c:pt>
                <c:pt idx="70">
                  <c:v>927</c:v>
                </c:pt>
                <c:pt idx="71">
                  <c:v>928</c:v>
                </c:pt>
                <c:pt idx="72">
                  <c:v>929</c:v>
                </c:pt>
                <c:pt idx="73">
                  <c:v>930</c:v>
                </c:pt>
                <c:pt idx="74">
                  <c:v>931</c:v>
                </c:pt>
                <c:pt idx="75">
                  <c:v>932</c:v>
                </c:pt>
                <c:pt idx="76">
                  <c:v>933</c:v>
                </c:pt>
                <c:pt idx="77">
                  <c:v>934</c:v>
                </c:pt>
                <c:pt idx="78">
                  <c:v>935</c:v>
                </c:pt>
                <c:pt idx="79">
                  <c:v>936</c:v>
                </c:pt>
                <c:pt idx="80">
                  <c:v>937</c:v>
                </c:pt>
                <c:pt idx="81">
                  <c:v>938</c:v>
                </c:pt>
                <c:pt idx="82">
                  <c:v>939</c:v>
                </c:pt>
                <c:pt idx="83">
                  <c:v>940</c:v>
                </c:pt>
                <c:pt idx="84">
                  <c:v>941</c:v>
                </c:pt>
                <c:pt idx="85">
                  <c:v>942</c:v>
                </c:pt>
                <c:pt idx="86">
                  <c:v>943</c:v>
                </c:pt>
                <c:pt idx="87">
                  <c:v>944</c:v>
                </c:pt>
                <c:pt idx="88">
                  <c:v>945</c:v>
                </c:pt>
                <c:pt idx="89">
                  <c:v>946</c:v>
                </c:pt>
                <c:pt idx="90">
                  <c:v>947</c:v>
                </c:pt>
                <c:pt idx="91">
                  <c:v>948</c:v>
                </c:pt>
                <c:pt idx="92">
                  <c:v>949</c:v>
                </c:pt>
                <c:pt idx="93">
                  <c:v>950</c:v>
                </c:pt>
                <c:pt idx="94">
                  <c:v>951</c:v>
                </c:pt>
                <c:pt idx="95">
                  <c:v>952</c:v>
                </c:pt>
                <c:pt idx="96">
                  <c:v>953</c:v>
                </c:pt>
                <c:pt idx="97">
                  <c:v>954</c:v>
                </c:pt>
                <c:pt idx="98">
                  <c:v>955</c:v>
                </c:pt>
                <c:pt idx="99">
                  <c:v>956</c:v>
                </c:pt>
                <c:pt idx="100">
                  <c:v>957</c:v>
                </c:pt>
                <c:pt idx="101">
                  <c:v>958</c:v>
                </c:pt>
                <c:pt idx="102">
                  <c:v>959</c:v>
                </c:pt>
                <c:pt idx="103">
                  <c:v>960</c:v>
                </c:pt>
                <c:pt idx="104">
                  <c:v>961</c:v>
                </c:pt>
                <c:pt idx="105">
                  <c:v>962</c:v>
                </c:pt>
                <c:pt idx="106">
                  <c:v>963</c:v>
                </c:pt>
                <c:pt idx="107">
                  <c:v>964</c:v>
                </c:pt>
                <c:pt idx="108">
                  <c:v>965</c:v>
                </c:pt>
                <c:pt idx="109">
                  <c:v>966</c:v>
                </c:pt>
                <c:pt idx="110">
                  <c:v>967</c:v>
                </c:pt>
                <c:pt idx="111">
                  <c:v>968</c:v>
                </c:pt>
                <c:pt idx="112">
                  <c:v>969</c:v>
                </c:pt>
                <c:pt idx="113">
                  <c:v>970</c:v>
                </c:pt>
                <c:pt idx="114">
                  <c:v>971</c:v>
                </c:pt>
                <c:pt idx="115">
                  <c:v>972</c:v>
                </c:pt>
                <c:pt idx="116">
                  <c:v>973</c:v>
                </c:pt>
                <c:pt idx="117">
                  <c:v>974</c:v>
                </c:pt>
                <c:pt idx="118">
                  <c:v>975</c:v>
                </c:pt>
                <c:pt idx="119">
                  <c:v>976</c:v>
                </c:pt>
                <c:pt idx="120">
                  <c:v>977</c:v>
                </c:pt>
                <c:pt idx="121">
                  <c:v>978</c:v>
                </c:pt>
                <c:pt idx="122">
                  <c:v>979</c:v>
                </c:pt>
                <c:pt idx="123">
                  <c:v>980</c:v>
                </c:pt>
                <c:pt idx="124">
                  <c:v>981</c:v>
                </c:pt>
                <c:pt idx="125">
                  <c:v>982</c:v>
                </c:pt>
                <c:pt idx="126">
                  <c:v>983</c:v>
                </c:pt>
                <c:pt idx="127">
                  <c:v>984</c:v>
                </c:pt>
                <c:pt idx="128">
                  <c:v>985</c:v>
                </c:pt>
                <c:pt idx="129">
                  <c:v>986</c:v>
                </c:pt>
                <c:pt idx="130">
                  <c:v>987</c:v>
                </c:pt>
                <c:pt idx="131">
                  <c:v>988</c:v>
                </c:pt>
                <c:pt idx="132">
                  <c:v>989</c:v>
                </c:pt>
                <c:pt idx="133">
                  <c:v>990</c:v>
                </c:pt>
                <c:pt idx="134">
                  <c:v>991</c:v>
                </c:pt>
                <c:pt idx="135">
                  <c:v>992</c:v>
                </c:pt>
                <c:pt idx="136">
                  <c:v>993</c:v>
                </c:pt>
                <c:pt idx="137">
                  <c:v>994</c:v>
                </c:pt>
                <c:pt idx="138">
                  <c:v>995</c:v>
                </c:pt>
                <c:pt idx="139">
                  <c:v>996</c:v>
                </c:pt>
                <c:pt idx="140">
                  <c:v>997</c:v>
                </c:pt>
                <c:pt idx="141">
                  <c:v>998</c:v>
                </c:pt>
                <c:pt idx="142">
                  <c:v>999</c:v>
                </c:pt>
                <c:pt idx="143">
                  <c:v>1000</c:v>
                </c:pt>
                <c:pt idx="144">
                  <c:v>1001</c:v>
                </c:pt>
                <c:pt idx="145">
                  <c:v>1002</c:v>
                </c:pt>
                <c:pt idx="146">
                  <c:v>1003</c:v>
                </c:pt>
                <c:pt idx="147">
                  <c:v>1004</c:v>
                </c:pt>
                <c:pt idx="148">
                  <c:v>1005</c:v>
                </c:pt>
                <c:pt idx="149">
                  <c:v>1006</c:v>
                </c:pt>
                <c:pt idx="150">
                  <c:v>1007</c:v>
                </c:pt>
                <c:pt idx="151">
                  <c:v>1008</c:v>
                </c:pt>
                <c:pt idx="152">
                  <c:v>1009</c:v>
                </c:pt>
                <c:pt idx="153">
                  <c:v>1010</c:v>
                </c:pt>
                <c:pt idx="154">
                  <c:v>1011</c:v>
                </c:pt>
                <c:pt idx="155">
                  <c:v>1012</c:v>
                </c:pt>
                <c:pt idx="156">
                  <c:v>1013</c:v>
                </c:pt>
                <c:pt idx="157">
                  <c:v>1014</c:v>
                </c:pt>
                <c:pt idx="158">
                  <c:v>1015</c:v>
                </c:pt>
                <c:pt idx="159">
                  <c:v>1016</c:v>
                </c:pt>
                <c:pt idx="160">
                  <c:v>1017</c:v>
                </c:pt>
                <c:pt idx="161">
                  <c:v>1018</c:v>
                </c:pt>
                <c:pt idx="162">
                  <c:v>1019</c:v>
                </c:pt>
                <c:pt idx="163">
                  <c:v>1020</c:v>
                </c:pt>
                <c:pt idx="164">
                  <c:v>1021</c:v>
                </c:pt>
                <c:pt idx="165">
                  <c:v>1022</c:v>
                </c:pt>
                <c:pt idx="166">
                  <c:v>1023</c:v>
                </c:pt>
                <c:pt idx="167">
                  <c:v>1024</c:v>
                </c:pt>
                <c:pt idx="168">
                  <c:v>1025</c:v>
                </c:pt>
                <c:pt idx="169">
                  <c:v>1026</c:v>
                </c:pt>
                <c:pt idx="170">
                  <c:v>1027</c:v>
                </c:pt>
                <c:pt idx="171">
                  <c:v>1028</c:v>
                </c:pt>
                <c:pt idx="172">
                  <c:v>1029</c:v>
                </c:pt>
                <c:pt idx="173">
                  <c:v>1030</c:v>
                </c:pt>
                <c:pt idx="174">
                  <c:v>1031</c:v>
                </c:pt>
                <c:pt idx="175">
                  <c:v>1032</c:v>
                </c:pt>
                <c:pt idx="176">
                  <c:v>1033</c:v>
                </c:pt>
                <c:pt idx="177">
                  <c:v>1034</c:v>
                </c:pt>
                <c:pt idx="178">
                  <c:v>1035</c:v>
                </c:pt>
                <c:pt idx="179">
                  <c:v>1036</c:v>
                </c:pt>
                <c:pt idx="180">
                  <c:v>1037</c:v>
                </c:pt>
                <c:pt idx="181">
                  <c:v>1038</c:v>
                </c:pt>
                <c:pt idx="182">
                  <c:v>1039</c:v>
                </c:pt>
                <c:pt idx="183">
                  <c:v>1040</c:v>
                </c:pt>
                <c:pt idx="184">
                  <c:v>1041</c:v>
                </c:pt>
                <c:pt idx="185">
                  <c:v>1042</c:v>
                </c:pt>
                <c:pt idx="186">
                  <c:v>1043</c:v>
                </c:pt>
                <c:pt idx="187">
                  <c:v>1044</c:v>
                </c:pt>
                <c:pt idx="188">
                  <c:v>1045</c:v>
                </c:pt>
                <c:pt idx="189">
                  <c:v>1046</c:v>
                </c:pt>
                <c:pt idx="190">
                  <c:v>1047</c:v>
                </c:pt>
                <c:pt idx="191">
                  <c:v>1048</c:v>
                </c:pt>
                <c:pt idx="192">
                  <c:v>1049</c:v>
                </c:pt>
                <c:pt idx="193">
                  <c:v>1050</c:v>
                </c:pt>
                <c:pt idx="194">
                  <c:v>1051</c:v>
                </c:pt>
                <c:pt idx="195">
                  <c:v>1052</c:v>
                </c:pt>
                <c:pt idx="196">
                  <c:v>1053</c:v>
                </c:pt>
                <c:pt idx="197">
                  <c:v>1054</c:v>
                </c:pt>
                <c:pt idx="198">
                  <c:v>1055</c:v>
                </c:pt>
                <c:pt idx="199">
                  <c:v>1056</c:v>
                </c:pt>
                <c:pt idx="200">
                  <c:v>1057</c:v>
                </c:pt>
                <c:pt idx="201">
                  <c:v>1058</c:v>
                </c:pt>
                <c:pt idx="202">
                  <c:v>1059</c:v>
                </c:pt>
                <c:pt idx="203">
                  <c:v>1060</c:v>
                </c:pt>
                <c:pt idx="204">
                  <c:v>1061</c:v>
                </c:pt>
                <c:pt idx="205">
                  <c:v>1062</c:v>
                </c:pt>
                <c:pt idx="206">
                  <c:v>1063</c:v>
                </c:pt>
                <c:pt idx="207">
                  <c:v>1064</c:v>
                </c:pt>
                <c:pt idx="208">
                  <c:v>1065</c:v>
                </c:pt>
                <c:pt idx="209">
                  <c:v>1066</c:v>
                </c:pt>
                <c:pt idx="210">
                  <c:v>1067</c:v>
                </c:pt>
                <c:pt idx="211">
                  <c:v>1068</c:v>
                </c:pt>
                <c:pt idx="212">
                  <c:v>1069</c:v>
                </c:pt>
                <c:pt idx="213">
                  <c:v>1070</c:v>
                </c:pt>
                <c:pt idx="214">
                  <c:v>1071</c:v>
                </c:pt>
                <c:pt idx="215">
                  <c:v>1072</c:v>
                </c:pt>
                <c:pt idx="216">
                  <c:v>1073</c:v>
                </c:pt>
                <c:pt idx="217">
                  <c:v>1074</c:v>
                </c:pt>
                <c:pt idx="218">
                  <c:v>1075</c:v>
                </c:pt>
                <c:pt idx="219">
                  <c:v>1076</c:v>
                </c:pt>
                <c:pt idx="220">
                  <c:v>1077</c:v>
                </c:pt>
                <c:pt idx="221">
                  <c:v>1078</c:v>
                </c:pt>
                <c:pt idx="222">
                  <c:v>1079</c:v>
                </c:pt>
                <c:pt idx="223">
                  <c:v>1080</c:v>
                </c:pt>
                <c:pt idx="224">
                  <c:v>1081</c:v>
                </c:pt>
                <c:pt idx="225">
                  <c:v>1082</c:v>
                </c:pt>
                <c:pt idx="226">
                  <c:v>1083</c:v>
                </c:pt>
                <c:pt idx="227">
                  <c:v>1084</c:v>
                </c:pt>
                <c:pt idx="228">
                  <c:v>1085</c:v>
                </c:pt>
                <c:pt idx="229">
                  <c:v>1086</c:v>
                </c:pt>
                <c:pt idx="230">
                  <c:v>1087</c:v>
                </c:pt>
                <c:pt idx="231">
                  <c:v>1088</c:v>
                </c:pt>
                <c:pt idx="232">
                  <c:v>1089</c:v>
                </c:pt>
                <c:pt idx="233">
                  <c:v>1090</c:v>
                </c:pt>
                <c:pt idx="234">
                  <c:v>1091</c:v>
                </c:pt>
                <c:pt idx="235">
                  <c:v>1092</c:v>
                </c:pt>
                <c:pt idx="236">
                  <c:v>1093</c:v>
                </c:pt>
                <c:pt idx="237">
                  <c:v>1094</c:v>
                </c:pt>
                <c:pt idx="238">
                  <c:v>1095</c:v>
                </c:pt>
                <c:pt idx="239">
                  <c:v>1096</c:v>
                </c:pt>
                <c:pt idx="240">
                  <c:v>1097</c:v>
                </c:pt>
                <c:pt idx="241">
                  <c:v>1098</c:v>
                </c:pt>
                <c:pt idx="242">
                  <c:v>1099</c:v>
                </c:pt>
                <c:pt idx="243">
                  <c:v>1100</c:v>
                </c:pt>
                <c:pt idx="244">
                  <c:v>1101</c:v>
                </c:pt>
                <c:pt idx="245">
                  <c:v>1102</c:v>
                </c:pt>
                <c:pt idx="246">
                  <c:v>1103</c:v>
                </c:pt>
                <c:pt idx="247">
                  <c:v>1104</c:v>
                </c:pt>
                <c:pt idx="248">
                  <c:v>1105</c:v>
                </c:pt>
                <c:pt idx="249">
                  <c:v>1106</c:v>
                </c:pt>
                <c:pt idx="250">
                  <c:v>1107</c:v>
                </c:pt>
                <c:pt idx="251">
                  <c:v>1108</c:v>
                </c:pt>
                <c:pt idx="252">
                  <c:v>1109</c:v>
                </c:pt>
                <c:pt idx="253">
                  <c:v>1110</c:v>
                </c:pt>
                <c:pt idx="254">
                  <c:v>1111</c:v>
                </c:pt>
                <c:pt idx="255">
                  <c:v>1112</c:v>
                </c:pt>
                <c:pt idx="256">
                  <c:v>1113</c:v>
                </c:pt>
                <c:pt idx="257">
                  <c:v>1114</c:v>
                </c:pt>
                <c:pt idx="258">
                  <c:v>1115</c:v>
                </c:pt>
                <c:pt idx="259">
                  <c:v>1116</c:v>
                </c:pt>
                <c:pt idx="260">
                  <c:v>1117</c:v>
                </c:pt>
                <c:pt idx="261">
                  <c:v>1118</c:v>
                </c:pt>
                <c:pt idx="262">
                  <c:v>1119</c:v>
                </c:pt>
                <c:pt idx="263">
                  <c:v>1120</c:v>
                </c:pt>
                <c:pt idx="264">
                  <c:v>1121</c:v>
                </c:pt>
                <c:pt idx="265">
                  <c:v>1122</c:v>
                </c:pt>
                <c:pt idx="266">
                  <c:v>1123</c:v>
                </c:pt>
                <c:pt idx="267">
                  <c:v>1124</c:v>
                </c:pt>
                <c:pt idx="268">
                  <c:v>1125</c:v>
                </c:pt>
                <c:pt idx="269">
                  <c:v>1126</c:v>
                </c:pt>
                <c:pt idx="270">
                  <c:v>1127</c:v>
                </c:pt>
                <c:pt idx="271">
                  <c:v>1128</c:v>
                </c:pt>
                <c:pt idx="272">
                  <c:v>1129</c:v>
                </c:pt>
                <c:pt idx="273">
                  <c:v>1130</c:v>
                </c:pt>
                <c:pt idx="274">
                  <c:v>1131</c:v>
                </c:pt>
                <c:pt idx="275">
                  <c:v>1132</c:v>
                </c:pt>
                <c:pt idx="276">
                  <c:v>1133</c:v>
                </c:pt>
                <c:pt idx="277">
                  <c:v>1134</c:v>
                </c:pt>
                <c:pt idx="278">
                  <c:v>1135</c:v>
                </c:pt>
                <c:pt idx="279">
                  <c:v>1136</c:v>
                </c:pt>
                <c:pt idx="280">
                  <c:v>1137</c:v>
                </c:pt>
                <c:pt idx="281">
                  <c:v>1138</c:v>
                </c:pt>
                <c:pt idx="282">
                  <c:v>1139</c:v>
                </c:pt>
                <c:pt idx="283">
                  <c:v>1140</c:v>
                </c:pt>
                <c:pt idx="284">
                  <c:v>1141</c:v>
                </c:pt>
                <c:pt idx="285">
                  <c:v>1142</c:v>
                </c:pt>
                <c:pt idx="286">
                  <c:v>1143</c:v>
                </c:pt>
                <c:pt idx="287">
                  <c:v>1144</c:v>
                </c:pt>
                <c:pt idx="288">
                  <c:v>1145</c:v>
                </c:pt>
                <c:pt idx="289">
                  <c:v>1146</c:v>
                </c:pt>
                <c:pt idx="290">
                  <c:v>1147</c:v>
                </c:pt>
                <c:pt idx="291">
                  <c:v>1148</c:v>
                </c:pt>
                <c:pt idx="292">
                  <c:v>1149</c:v>
                </c:pt>
                <c:pt idx="293">
                  <c:v>1150</c:v>
                </c:pt>
                <c:pt idx="294">
                  <c:v>1151</c:v>
                </c:pt>
                <c:pt idx="295">
                  <c:v>1152</c:v>
                </c:pt>
                <c:pt idx="296">
                  <c:v>1153</c:v>
                </c:pt>
                <c:pt idx="297">
                  <c:v>1154</c:v>
                </c:pt>
                <c:pt idx="298">
                  <c:v>1155</c:v>
                </c:pt>
                <c:pt idx="299">
                  <c:v>1156</c:v>
                </c:pt>
                <c:pt idx="300">
                  <c:v>1157</c:v>
                </c:pt>
                <c:pt idx="301">
                  <c:v>1158</c:v>
                </c:pt>
                <c:pt idx="302">
                  <c:v>1159</c:v>
                </c:pt>
                <c:pt idx="303">
                  <c:v>1160</c:v>
                </c:pt>
                <c:pt idx="304">
                  <c:v>1161</c:v>
                </c:pt>
                <c:pt idx="305">
                  <c:v>1162</c:v>
                </c:pt>
                <c:pt idx="306">
                  <c:v>1163</c:v>
                </c:pt>
                <c:pt idx="307">
                  <c:v>1164</c:v>
                </c:pt>
                <c:pt idx="308">
                  <c:v>1165</c:v>
                </c:pt>
                <c:pt idx="309">
                  <c:v>1166</c:v>
                </c:pt>
                <c:pt idx="310">
                  <c:v>1167</c:v>
                </c:pt>
                <c:pt idx="311">
                  <c:v>1168</c:v>
                </c:pt>
                <c:pt idx="312">
                  <c:v>1169</c:v>
                </c:pt>
                <c:pt idx="313">
                  <c:v>1170</c:v>
                </c:pt>
                <c:pt idx="314">
                  <c:v>1171</c:v>
                </c:pt>
                <c:pt idx="315">
                  <c:v>1172</c:v>
                </c:pt>
                <c:pt idx="316">
                  <c:v>1173</c:v>
                </c:pt>
                <c:pt idx="317">
                  <c:v>1174</c:v>
                </c:pt>
                <c:pt idx="318">
                  <c:v>1175</c:v>
                </c:pt>
                <c:pt idx="319">
                  <c:v>1176</c:v>
                </c:pt>
                <c:pt idx="320">
                  <c:v>1177</c:v>
                </c:pt>
                <c:pt idx="321">
                  <c:v>1178</c:v>
                </c:pt>
                <c:pt idx="322">
                  <c:v>1179</c:v>
                </c:pt>
                <c:pt idx="323">
                  <c:v>1180</c:v>
                </c:pt>
                <c:pt idx="324">
                  <c:v>1181</c:v>
                </c:pt>
                <c:pt idx="325">
                  <c:v>1182</c:v>
                </c:pt>
                <c:pt idx="326">
                  <c:v>1183</c:v>
                </c:pt>
                <c:pt idx="327">
                  <c:v>1184</c:v>
                </c:pt>
                <c:pt idx="328">
                  <c:v>1185</c:v>
                </c:pt>
                <c:pt idx="329">
                  <c:v>1186</c:v>
                </c:pt>
                <c:pt idx="330">
                  <c:v>1187</c:v>
                </c:pt>
                <c:pt idx="331">
                  <c:v>1188</c:v>
                </c:pt>
                <c:pt idx="332">
                  <c:v>1189</c:v>
                </c:pt>
                <c:pt idx="333">
                  <c:v>1190</c:v>
                </c:pt>
                <c:pt idx="334">
                  <c:v>1191</c:v>
                </c:pt>
                <c:pt idx="335">
                  <c:v>1192</c:v>
                </c:pt>
                <c:pt idx="336">
                  <c:v>1193</c:v>
                </c:pt>
                <c:pt idx="337">
                  <c:v>1194</c:v>
                </c:pt>
                <c:pt idx="338">
                  <c:v>1195</c:v>
                </c:pt>
                <c:pt idx="339">
                  <c:v>1196</c:v>
                </c:pt>
                <c:pt idx="340">
                  <c:v>1197</c:v>
                </c:pt>
                <c:pt idx="341">
                  <c:v>1198</c:v>
                </c:pt>
                <c:pt idx="342">
                  <c:v>1199</c:v>
                </c:pt>
                <c:pt idx="343">
                  <c:v>1200</c:v>
                </c:pt>
                <c:pt idx="344">
                  <c:v>1201</c:v>
                </c:pt>
                <c:pt idx="345">
                  <c:v>1202</c:v>
                </c:pt>
                <c:pt idx="346">
                  <c:v>1203</c:v>
                </c:pt>
                <c:pt idx="347">
                  <c:v>1204</c:v>
                </c:pt>
                <c:pt idx="348">
                  <c:v>1205</c:v>
                </c:pt>
                <c:pt idx="349">
                  <c:v>1206</c:v>
                </c:pt>
                <c:pt idx="350">
                  <c:v>1207</c:v>
                </c:pt>
                <c:pt idx="351">
                  <c:v>1208</c:v>
                </c:pt>
                <c:pt idx="352">
                  <c:v>1209</c:v>
                </c:pt>
                <c:pt idx="353">
                  <c:v>1210</c:v>
                </c:pt>
                <c:pt idx="354">
                  <c:v>1211</c:v>
                </c:pt>
                <c:pt idx="355">
                  <c:v>1212</c:v>
                </c:pt>
                <c:pt idx="356">
                  <c:v>1213</c:v>
                </c:pt>
                <c:pt idx="357">
                  <c:v>1214</c:v>
                </c:pt>
                <c:pt idx="358">
                  <c:v>1215</c:v>
                </c:pt>
                <c:pt idx="359">
                  <c:v>1216</c:v>
                </c:pt>
                <c:pt idx="360">
                  <c:v>1217</c:v>
                </c:pt>
                <c:pt idx="361">
                  <c:v>1218</c:v>
                </c:pt>
                <c:pt idx="362">
                  <c:v>1219</c:v>
                </c:pt>
                <c:pt idx="363">
                  <c:v>1220</c:v>
                </c:pt>
                <c:pt idx="364">
                  <c:v>1221</c:v>
                </c:pt>
                <c:pt idx="365">
                  <c:v>1222</c:v>
                </c:pt>
                <c:pt idx="366">
                  <c:v>1223</c:v>
                </c:pt>
                <c:pt idx="367">
                  <c:v>1224</c:v>
                </c:pt>
                <c:pt idx="368">
                  <c:v>1225</c:v>
                </c:pt>
                <c:pt idx="369">
                  <c:v>1226</c:v>
                </c:pt>
                <c:pt idx="370">
                  <c:v>1227</c:v>
                </c:pt>
                <c:pt idx="371">
                  <c:v>1228</c:v>
                </c:pt>
                <c:pt idx="372">
                  <c:v>1229</c:v>
                </c:pt>
                <c:pt idx="373">
                  <c:v>1230</c:v>
                </c:pt>
                <c:pt idx="374">
                  <c:v>1231</c:v>
                </c:pt>
                <c:pt idx="375">
                  <c:v>1232</c:v>
                </c:pt>
                <c:pt idx="376">
                  <c:v>1233</c:v>
                </c:pt>
                <c:pt idx="377">
                  <c:v>1234</c:v>
                </c:pt>
                <c:pt idx="378">
                  <c:v>1235</c:v>
                </c:pt>
                <c:pt idx="379">
                  <c:v>1236</c:v>
                </c:pt>
                <c:pt idx="380">
                  <c:v>1237</c:v>
                </c:pt>
                <c:pt idx="381">
                  <c:v>1238</c:v>
                </c:pt>
                <c:pt idx="382">
                  <c:v>1239</c:v>
                </c:pt>
                <c:pt idx="383">
                  <c:v>1240</c:v>
                </c:pt>
                <c:pt idx="384">
                  <c:v>1241</c:v>
                </c:pt>
                <c:pt idx="385">
                  <c:v>1242</c:v>
                </c:pt>
                <c:pt idx="386">
                  <c:v>1243</c:v>
                </c:pt>
                <c:pt idx="387">
                  <c:v>1244</c:v>
                </c:pt>
                <c:pt idx="388">
                  <c:v>1245</c:v>
                </c:pt>
                <c:pt idx="389">
                  <c:v>1246</c:v>
                </c:pt>
                <c:pt idx="390">
                  <c:v>1247</c:v>
                </c:pt>
                <c:pt idx="391">
                  <c:v>1248</c:v>
                </c:pt>
                <c:pt idx="392">
                  <c:v>1249</c:v>
                </c:pt>
                <c:pt idx="393">
                  <c:v>1250</c:v>
                </c:pt>
                <c:pt idx="394">
                  <c:v>1251</c:v>
                </c:pt>
                <c:pt idx="395">
                  <c:v>1252</c:v>
                </c:pt>
                <c:pt idx="396">
                  <c:v>1253</c:v>
                </c:pt>
                <c:pt idx="397">
                  <c:v>1254</c:v>
                </c:pt>
                <c:pt idx="398">
                  <c:v>1255</c:v>
                </c:pt>
                <c:pt idx="399">
                  <c:v>1256</c:v>
                </c:pt>
                <c:pt idx="400">
                  <c:v>1257</c:v>
                </c:pt>
                <c:pt idx="401">
                  <c:v>1258</c:v>
                </c:pt>
                <c:pt idx="402">
                  <c:v>1259</c:v>
                </c:pt>
                <c:pt idx="403">
                  <c:v>1260</c:v>
                </c:pt>
                <c:pt idx="404">
                  <c:v>1261</c:v>
                </c:pt>
                <c:pt idx="405">
                  <c:v>1262</c:v>
                </c:pt>
                <c:pt idx="406">
                  <c:v>1263</c:v>
                </c:pt>
                <c:pt idx="407">
                  <c:v>1264</c:v>
                </c:pt>
                <c:pt idx="408">
                  <c:v>1265</c:v>
                </c:pt>
              </c:numCache>
            </c:numRef>
          </c:xVal>
          <c:yVal>
            <c:numRef>
              <c:f>Graph!$E$859:$E$1265</c:f>
              <c:numCache>
                <c:formatCode>General</c:formatCode>
                <c:ptCount val="407"/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36E-4447-92BE-8BA87367F3AB}"/>
            </c:ext>
          </c:extLst>
        </c:ser>
        <c:ser>
          <c:idx val="4"/>
          <c:order val="4"/>
          <c:tx>
            <c:v>RRD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Graph!$A$858:$A$1266</c:f>
              <c:numCache>
                <c:formatCode>General</c:formatCode>
                <c:ptCount val="409"/>
                <c:pt idx="0">
                  <c:v>857</c:v>
                </c:pt>
                <c:pt idx="1">
                  <c:v>858</c:v>
                </c:pt>
                <c:pt idx="2">
                  <c:v>859</c:v>
                </c:pt>
                <c:pt idx="3">
                  <c:v>860</c:v>
                </c:pt>
                <c:pt idx="4">
                  <c:v>861</c:v>
                </c:pt>
                <c:pt idx="5">
                  <c:v>862</c:v>
                </c:pt>
                <c:pt idx="6">
                  <c:v>863</c:v>
                </c:pt>
                <c:pt idx="7">
                  <c:v>864</c:v>
                </c:pt>
                <c:pt idx="8">
                  <c:v>865</c:v>
                </c:pt>
                <c:pt idx="9">
                  <c:v>866</c:v>
                </c:pt>
                <c:pt idx="10">
                  <c:v>867</c:v>
                </c:pt>
                <c:pt idx="11">
                  <c:v>868</c:v>
                </c:pt>
                <c:pt idx="12">
                  <c:v>869</c:v>
                </c:pt>
                <c:pt idx="13">
                  <c:v>870</c:v>
                </c:pt>
                <c:pt idx="14">
                  <c:v>871</c:v>
                </c:pt>
                <c:pt idx="15">
                  <c:v>872</c:v>
                </c:pt>
                <c:pt idx="16">
                  <c:v>873</c:v>
                </c:pt>
                <c:pt idx="17">
                  <c:v>874</c:v>
                </c:pt>
                <c:pt idx="18">
                  <c:v>875</c:v>
                </c:pt>
                <c:pt idx="19">
                  <c:v>876</c:v>
                </c:pt>
                <c:pt idx="20">
                  <c:v>877</c:v>
                </c:pt>
                <c:pt idx="21">
                  <c:v>878</c:v>
                </c:pt>
                <c:pt idx="22">
                  <c:v>879</c:v>
                </c:pt>
                <c:pt idx="23">
                  <c:v>880</c:v>
                </c:pt>
                <c:pt idx="24">
                  <c:v>881</c:v>
                </c:pt>
                <c:pt idx="25">
                  <c:v>882</c:v>
                </c:pt>
                <c:pt idx="26">
                  <c:v>883</c:v>
                </c:pt>
                <c:pt idx="27">
                  <c:v>884</c:v>
                </c:pt>
                <c:pt idx="28">
                  <c:v>885</c:v>
                </c:pt>
                <c:pt idx="29">
                  <c:v>886</c:v>
                </c:pt>
                <c:pt idx="30">
                  <c:v>887</c:v>
                </c:pt>
                <c:pt idx="31">
                  <c:v>888</c:v>
                </c:pt>
                <c:pt idx="32">
                  <c:v>889</c:v>
                </c:pt>
                <c:pt idx="33">
                  <c:v>890</c:v>
                </c:pt>
                <c:pt idx="34">
                  <c:v>891</c:v>
                </c:pt>
                <c:pt idx="35">
                  <c:v>892</c:v>
                </c:pt>
                <c:pt idx="36">
                  <c:v>893</c:v>
                </c:pt>
                <c:pt idx="37">
                  <c:v>894</c:v>
                </c:pt>
                <c:pt idx="38">
                  <c:v>895</c:v>
                </c:pt>
                <c:pt idx="39">
                  <c:v>896</c:v>
                </c:pt>
                <c:pt idx="40">
                  <c:v>897</c:v>
                </c:pt>
                <c:pt idx="41">
                  <c:v>898</c:v>
                </c:pt>
                <c:pt idx="42">
                  <c:v>899</c:v>
                </c:pt>
                <c:pt idx="43">
                  <c:v>900</c:v>
                </c:pt>
                <c:pt idx="44">
                  <c:v>901</c:v>
                </c:pt>
                <c:pt idx="45">
                  <c:v>902</c:v>
                </c:pt>
                <c:pt idx="46">
                  <c:v>903</c:v>
                </c:pt>
                <c:pt idx="47">
                  <c:v>904</c:v>
                </c:pt>
                <c:pt idx="48">
                  <c:v>905</c:v>
                </c:pt>
                <c:pt idx="49">
                  <c:v>906</c:v>
                </c:pt>
                <c:pt idx="50">
                  <c:v>907</c:v>
                </c:pt>
                <c:pt idx="51">
                  <c:v>908</c:v>
                </c:pt>
                <c:pt idx="52">
                  <c:v>909</c:v>
                </c:pt>
                <c:pt idx="53">
                  <c:v>910</c:v>
                </c:pt>
                <c:pt idx="54">
                  <c:v>911</c:v>
                </c:pt>
                <c:pt idx="55">
                  <c:v>912</c:v>
                </c:pt>
                <c:pt idx="56">
                  <c:v>913</c:v>
                </c:pt>
                <c:pt idx="57">
                  <c:v>914</c:v>
                </c:pt>
                <c:pt idx="58">
                  <c:v>915</c:v>
                </c:pt>
                <c:pt idx="59">
                  <c:v>916</c:v>
                </c:pt>
                <c:pt idx="60">
                  <c:v>917</c:v>
                </c:pt>
                <c:pt idx="61">
                  <c:v>918</c:v>
                </c:pt>
                <c:pt idx="62">
                  <c:v>919</c:v>
                </c:pt>
                <c:pt idx="63">
                  <c:v>920</c:v>
                </c:pt>
                <c:pt idx="64">
                  <c:v>921</c:v>
                </c:pt>
                <c:pt idx="65">
                  <c:v>922</c:v>
                </c:pt>
                <c:pt idx="66">
                  <c:v>923</c:v>
                </c:pt>
                <c:pt idx="67">
                  <c:v>924</c:v>
                </c:pt>
                <c:pt idx="68">
                  <c:v>925</c:v>
                </c:pt>
                <c:pt idx="69">
                  <c:v>926</c:v>
                </c:pt>
                <c:pt idx="70">
                  <c:v>927</c:v>
                </c:pt>
                <c:pt idx="71">
                  <c:v>928</c:v>
                </c:pt>
                <c:pt idx="72">
                  <c:v>929</c:v>
                </c:pt>
                <c:pt idx="73">
                  <c:v>930</c:v>
                </c:pt>
                <c:pt idx="74">
                  <c:v>931</c:v>
                </c:pt>
                <c:pt idx="75">
                  <c:v>932</c:v>
                </c:pt>
                <c:pt idx="76">
                  <c:v>933</c:v>
                </c:pt>
                <c:pt idx="77">
                  <c:v>934</c:v>
                </c:pt>
                <c:pt idx="78">
                  <c:v>935</c:v>
                </c:pt>
                <c:pt idx="79">
                  <c:v>936</c:v>
                </c:pt>
                <c:pt idx="80">
                  <c:v>937</c:v>
                </c:pt>
                <c:pt idx="81">
                  <c:v>938</c:v>
                </c:pt>
                <c:pt idx="82">
                  <c:v>939</c:v>
                </c:pt>
                <c:pt idx="83">
                  <c:v>940</c:v>
                </c:pt>
                <c:pt idx="84">
                  <c:v>941</c:v>
                </c:pt>
                <c:pt idx="85">
                  <c:v>942</c:v>
                </c:pt>
                <c:pt idx="86">
                  <c:v>943</c:v>
                </c:pt>
                <c:pt idx="87">
                  <c:v>944</c:v>
                </c:pt>
                <c:pt idx="88">
                  <c:v>945</c:v>
                </c:pt>
                <c:pt idx="89">
                  <c:v>946</c:v>
                </c:pt>
                <c:pt idx="90">
                  <c:v>947</c:v>
                </c:pt>
                <c:pt idx="91">
                  <c:v>948</c:v>
                </c:pt>
                <c:pt idx="92">
                  <c:v>949</c:v>
                </c:pt>
                <c:pt idx="93">
                  <c:v>950</c:v>
                </c:pt>
                <c:pt idx="94">
                  <c:v>951</c:v>
                </c:pt>
                <c:pt idx="95">
                  <c:v>952</c:v>
                </c:pt>
                <c:pt idx="96">
                  <c:v>953</c:v>
                </c:pt>
                <c:pt idx="97">
                  <c:v>954</c:v>
                </c:pt>
                <c:pt idx="98">
                  <c:v>955</c:v>
                </c:pt>
                <c:pt idx="99">
                  <c:v>956</c:v>
                </c:pt>
                <c:pt idx="100">
                  <c:v>957</c:v>
                </c:pt>
                <c:pt idx="101">
                  <c:v>958</c:v>
                </c:pt>
                <c:pt idx="102">
                  <c:v>959</c:v>
                </c:pt>
                <c:pt idx="103">
                  <c:v>960</c:v>
                </c:pt>
                <c:pt idx="104">
                  <c:v>961</c:v>
                </c:pt>
                <c:pt idx="105">
                  <c:v>962</c:v>
                </c:pt>
                <c:pt idx="106">
                  <c:v>963</c:v>
                </c:pt>
                <c:pt idx="107">
                  <c:v>964</c:v>
                </c:pt>
                <c:pt idx="108">
                  <c:v>965</c:v>
                </c:pt>
                <c:pt idx="109">
                  <c:v>966</c:v>
                </c:pt>
                <c:pt idx="110">
                  <c:v>967</c:v>
                </c:pt>
                <c:pt idx="111">
                  <c:v>968</c:v>
                </c:pt>
                <c:pt idx="112">
                  <c:v>969</c:v>
                </c:pt>
                <c:pt idx="113">
                  <c:v>970</c:v>
                </c:pt>
                <c:pt idx="114">
                  <c:v>971</c:v>
                </c:pt>
                <c:pt idx="115">
                  <c:v>972</c:v>
                </c:pt>
                <c:pt idx="116">
                  <c:v>973</c:v>
                </c:pt>
                <c:pt idx="117">
                  <c:v>974</c:v>
                </c:pt>
                <c:pt idx="118">
                  <c:v>975</c:v>
                </c:pt>
                <c:pt idx="119">
                  <c:v>976</c:v>
                </c:pt>
                <c:pt idx="120">
                  <c:v>977</c:v>
                </c:pt>
                <c:pt idx="121">
                  <c:v>978</c:v>
                </c:pt>
                <c:pt idx="122">
                  <c:v>979</c:v>
                </c:pt>
                <c:pt idx="123">
                  <c:v>980</c:v>
                </c:pt>
                <c:pt idx="124">
                  <c:v>981</c:v>
                </c:pt>
                <c:pt idx="125">
                  <c:v>982</c:v>
                </c:pt>
                <c:pt idx="126">
                  <c:v>983</c:v>
                </c:pt>
                <c:pt idx="127">
                  <c:v>984</c:v>
                </c:pt>
                <c:pt idx="128">
                  <c:v>985</c:v>
                </c:pt>
                <c:pt idx="129">
                  <c:v>986</c:v>
                </c:pt>
                <c:pt idx="130">
                  <c:v>987</c:v>
                </c:pt>
                <c:pt idx="131">
                  <c:v>988</c:v>
                </c:pt>
                <c:pt idx="132">
                  <c:v>989</c:v>
                </c:pt>
                <c:pt idx="133">
                  <c:v>990</c:v>
                </c:pt>
                <c:pt idx="134">
                  <c:v>991</c:v>
                </c:pt>
                <c:pt idx="135">
                  <c:v>992</c:v>
                </c:pt>
                <c:pt idx="136">
                  <c:v>993</c:v>
                </c:pt>
                <c:pt idx="137">
                  <c:v>994</c:v>
                </c:pt>
                <c:pt idx="138">
                  <c:v>995</c:v>
                </c:pt>
                <c:pt idx="139">
                  <c:v>996</c:v>
                </c:pt>
                <c:pt idx="140">
                  <c:v>997</c:v>
                </c:pt>
                <c:pt idx="141">
                  <c:v>998</c:v>
                </c:pt>
                <c:pt idx="142">
                  <c:v>999</c:v>
                </c:pt>
                <c:pt idx="143">
                  <c:v>1000</c:v>
                </c:pt>
                <c:pt idx="144">
                  <c:v>1001</c:v>
                </c:pt>
                <c:pt idx="145">
                  <c:v>1002</c:v>
                </c:pt>
                <c:pt idx="146">
                  <c:v>1003</c:v>
                </c:pt>
                <c:pt idx="147">
                  <c:v>1004</c:v>
                </c:pt>
                <c:pt idx="148">
                  <c:v>1005</c:v>
                </c:pt>
                <c:pt idx="149">
                  <c:v>1006</c:v>
                </c:pt>
                <c:pt idx="150">
                  <c:v>1007</c:v>
                </c:pt>
                <c:pt idx="151">
                  <c:v>1008</c:v>
                </c:pt>
                <c:pt idx="152">
                  <c:v>1009</c:v>
                </c:pt>
                <c:pt idx="153">
                  <c:v>1010</c:v>
                </c:pt>
                <c:pt idx="154">
                  <c:v>1011</c:v>
                </c:pt>
                <c:pt idx="155">
                  <c:v>1012</c:v>
                </c:pt>
                <c:pt idx="156">
                  <c:v>1013</c:v>
                </c:pt>
                <c:pt idx="157">
                  <c:v>1014</c:v>
                </c:pt>
                <c:pt idx="158">
                  <c:v>1015</c:v>
                </c:pt>
                <c:pt idx="159">
                  <c:v>1016</c:v>
                </c:pt>
                <c:pt idx="160">
                  <c:v>1017</c:v>
                </c:pt>
                <c:pt idx="161">
                  <c:v>1018</c:v>
                </c:pt>
                <c:pt idx="162">
                  <c:v>1019</c:v>
                </c:pt>
                <c:pt idx="163">
                  <c:v>1020</c:v>
                </c:pt>
                <c:pt idx="164">
                  <c:v>1021</c:v>
                </c:pt>
                <c:pt idx="165">
                  <c:v>1022</c:v>
                </c:pt>
                <c:pt idx="166">
                  <c:v>1023</c:v>
                </c:pt>
                <c:pt idx="167">
                  <c:v>1024</c:v>
                </c:pt>
                <c:pt idx="168">
                  <c:v>1025</c:v>
                </c:pt>
                <c:pt idx="169">
                  <c:v>1026</c:v>
                </c:pt>
                <c:pt idx="170">
                  <c:v>1027</c:v>
                </c:pt>
                <c:pt idx="171">
                  <c:v>1028</c:v>
                </c:pt>
                <c:pt idx="172">
                  <c:v>1029</c:v>
                </c:pt>
                <c:pt idx="173">
                  <c:v>1030</c:v>
                </c:pt>
                <c:pt idx="174">
                  <c:v>1031</c:v>
                </c:pt>
                <c:pt idx="175">
                  <c:v>1032</c:v>
                </c:pt>
                <c:pt idx="176">
                  <c:v>1033</c:v>
                </c:pt>
                <c:pt idx="177">
                  <c:v>1034</c:v>
                </c:pt>
                <c:pt idx="178">
                  <c:v>1035</c:v>
                </c:pt>
                <c:pt idx="179">
                  <c:v>1036</c:v>
                </c:pt>
                <c:pt idx="180">
                  <c:v>1037</c:v>
                </c:pt>
                <c:pt idx="181">
                  <c:v>1038</c:v>
                </c:pt>
                <c:pt idx="182">
                  <c:v>1039</c:v>
                </c:pt>
                <c:pt idx="183">
                  <c:v>1040</c:v>
                </c:pt>
                <c:pt idx="184">
                  <c:v>1041</c:v>
                </c:pt>
                <c:pt idx="185">
                  <c:v>1042</c:v>
                </c:pt>
                <c:pt idx="186">
                  <c:v>1043</c:v>
                </c:pt>
                <c:pt idx="187">
                  <c:v>1044</c:v>
                </c:pt>
                <c:pt idx="188">
                  <c:v>1045</c:v>
                </c:pt>
                <c:pt idx="189">
                  <c:v>1046</c:v>
                </c:pt>
                <c:pt idx="190">
                  <c:v>1047</c:v>
                </c:pt>
                <c:pt idx="191">
                  <c:v>1048</c:v>
                </c:pt>
                <c:pt idx="192">
                  <c:v>1049</c:v>
                </c:pt>
                <c:pt idx="193">
                  <c:v>1050</c:v>
                </c:pt>
                <c:pt idx="194">
                  <c:v>1051</c:v>
                </c:pt>
                <c:pt idx="195">
                  <c:v>1052</c:v>
                </c:pt>
                <c:pt idx="196">
                  <c:v>1053</c:v>
                </c:pt>
                <c:pt idx="197">
                  <c:v>1054</c:v>
                </c:pt>
                <c:pt idx="198">
                  <c:v>1055</c:v>
                </c:pt>
                <c:pt idx="199">
                  <c:v>1056</c:v>
                </c:pt>
                <c:pt idx="200">
                  <c:v>1057</c:v>
                </c:pt>
                <c:pt idx="201">
                  <c:v>1058</c:v>
                </c:pt>
                <c:pt idx="202">
                  <c:v>1059</c:v>
                </c:pt>
                <c:pt idx="203">
                  <c:v>1060</c:v>
                </c:pt>
                <c:pt idx="204">
                  <c:v>1061</c:v>
                </c:pt>
                <c:pt idx="205">
                  <c:v>1062</c:v>
                </c:pt>
                <c:pt idx="206">
                  <c:v>1063</c:v>
                </c:pt>
                <c:pt idx="207">
                  <c:v>1064</c:v>
                </c:pt>
                <c:pt idx="208">
                  <c:v>1065</c:v>
                </c:pt>
                <c:pt idx="209">
                  <c:v>1066</c:v>
                </c:pt>
                <c:pt idx="210">
                  <c:v>1067</c:v>
                </c:pt>
                <c:pt idx="211">
                  <c:v>1068</c:v>
                </c:pt>
                <c:pt idx="212">
                  <c:v>1069</c:v>
                </c:pt>
                <c:pt idx="213">
                  <c:v>1070</c:v>
                </c:pt>
                <c:pt idx="214">
                  <c:v>1071</c:v>
                </c:pt>
                <c:pt idx="215">
                  <c:v>1072</c:v>
                </c:pt>
                <c:pt idx="216">
                  <c:v>1073</c:v>
                </c:pt>
                <c:pt idx="217">
                  <c:v>1074</c:v>
                </c:pt>
                <c:pt idx="218">
                  <c:v>1075</c:v>
                </c:pt>
                <c:pt idx="219">
                  <c:v>1076</c:v>
                </c:pt>
                <c:pt idx="220">
                  <c:v>1077</c:v>
                </c:pt>
                <c:pt idx="221">
                  <c:v>1078</c:v>
                </c:pt>
                <c:pt idx="222">
                  <c:v>1079</c:v>
                </c:pt>
                <c:pt idx="223">
                  <c:v>1080</c:v>
                </c:pt>
                <c:pt idx="224">
                  <c:v>1081</c:v>
                </c:pt>
                <c:pt idx="225">
                  <c:v>1082</c:v>
                </c:pt>
                <c:pt idx="226">
                  <c:v>1083</c:v>
                </c:pt>
                <c:pt idx="227">
                  <c:v>1084</c:v>
                </c:pt>
                <c:pt idx="228">
                  <c:v>1085</c:v>
                </c:pt>
                <c:pt idx="229">
                  <c:v>1086</c:v>
                </c:pt>
                <c:pt idx="230">
                  <c:v>1087</c:v>
                </c:pt>
                <c:pt idx="231">
                  <c:v>1088</c:v>
                </c:pt>
                <c:pt idx="232">
                  <c:v>1089</c:v>
                </c:pt>
                <c:pt idx="233">
                  <c:v>1090</c:v>
                </c:pt>
                <c:pt idx="234">
                  <c:v>1091</c:v>
                </c:pt>
                <c:pt idx="235">
                  <c:v>1092</c:v>
                </c:pt>
                <c:pt idx="236">
                  <c:v>1093</c:v>
                </c:pt>
                <c:pt idx="237">
                  <c:v>1094</c:v>
                </c:pt>
                <c:pt idx="238">
                  <c:v>1095</c:v>
                </c:pt>
                <c:pt idx="239">
                  <c:v>1096</c:v>
                </c:pt>
                <c:pt idx="240">
                  <c:v>1097</c:v>
                </c:pt>
                <c:pt idx="241">
                  <c:v>1098</c:v>
                </c:pt>
                <c:pt idx="242">
                  <c:v>1099</c:v>
                </c:pt>
                <c:pt idx="243">
                  <c:v>1100</c:v>
                </c:pt>
                <c:pt idx="244">
                  <c:v>1101</c:v>
                </c:pt>
                <c:pt idx="245">
                  <c:v>1102</c:v>
                </c:pt>
                <c:pt idx="246">
                  <c:v>1103</c:v>
                </c:pt>
                <c:pt idx="247">
                  <c:v>1104</c:v>
                </c:pt>
                <c:pt idx="248">
                  <c:v>1105</c:v>
                </c:pt>
                <c:pt idx="249">
                  <c:v>1106</c:v>
                </c:pt>
                <c:pt idx="250">
                  <c:v>1107</c:v>
                </c:pt>
                <c:pt idx="251">
                  <c:v>1108</c:v>
                </c:pt>
                <c:pt idx="252">
                  <c:v>1109</c:v>
                </c:pt>
                <c:pt idx="253">
                  <c:v>1110</c:v>
                </c:pt>
                <c:pt idx="254">
                  <c:v>1111</c:v>
                </c:pt>
                <c:pt idx="255">
                  <c:v>1112</c:v>
                </c:pt>
                <c:pt idx="256">
                  <c:v>1113</c:v>
                </c:pt>
                <c:pt idx="257">
                  <c:v>1114</c:v>
                </c:pt>
                <c:pt idx="258">
                  <c:v>1115</c:v>
                </c:pt>
                <c:pt idx="259">
                  <c:v>1116</c:v>
                </c:pt>
                <c:pt idx="260">
                  <c:v>1117</c:v>
                </c:pt>
                <c:pt idx="261">
                  <c:v>1118</c:v>
                </c:pt>
                <c:pt idx="262">
                  <c:v>1119</c:v>
                </c:pt>
                <c:pt idx="263">
                  <c:v>1120</c:v>
                </c:pt>
                <c:pt idx="264">
                  <c:v>1121</c:v>
                </c:pt>
                <c:pt idx="265">
                  <c:v>1122</c:v>
                </c:pt>
                <c:pt idx="266">
                  <c:v>1123</c:v>
                </c:pt>
                <c:pt idx="267">
                  <c:v>1124</c:v>
                </c:pt>
                <c:pt idx="268">
                  <c:v>1125</c:v>
                </c:pt>
                <c:pt idx="269">
                  <c:v>1126</c:v>
                </c:pt>
                <c:pt idx="270">
                  <c:v>1127</c:v>
                </c:pt>
                <c:pt idx="271">
                  <c:v>1128</c:v>
                </c:pt>
                <c:pt idx="272">
                  <c:v>1129</c:v>
                </c:pt>
                <c:pt idx="273">
                  <c:v>1130</c:v>
                </c:pt>
                <c:pt idx="274">
                  <c:v>1131</c:v>
                </c:pt>
                <c:pt idx="275">
                  <c:v>1132</c:v>
                </c:pt>
                <c:pt idx="276">
                  <c:v>1133</c:v>
                </c:pt>
                <c:pt idx="277">
                  <c:v>1134</c:v>
                </c:pt>
                <c:pt idx="278">
                  <c:v>1135</c:v>
                </c:pt>
                <c:pt idx="279">
                  <c:v>1136</c:v>
                </c:pt>
                <c:pt idx="280">
                  <c:v>1137</c:v>
                </c:pt>
                <c:pt idx="281">
                  <c:v>1138</c:v>
                </c:pt>
                <c:pt idx="282">
                  <c:v>1139</c:v>
                </c:pt>
                <c:pt idx="283">
                  <c:v>1140</c:v>
                </c:pt>
                <c:pt idx="284">
                  <c:v>1141</c:v>
                </c:pt>
                <c:pt idx="285">
                  <c:v>1142</c:v>
                </c:pt>
                <c:pt idx="286">
                  <c:v>1143</c:v>
                </c:pt>
                <c:pt idx="287">
                  <c:v>1144</c:v>
                </c:pt>
                <c:pt idx="288">
                  <c:v>1145</c:v>
                </c:pt>
                <c:pt idx="289">
                  <c:v>1146</c:v>
                </c:pt>
                <c:pt idx="290">
                  <c:v>1147</c:v>
                </c:pt>
                <c:pt idx="291">
                  <c:v>1148</c:v>
                </c:pt>
                <c:pt idx="292">
                  <c:v>1149</c:v>
                </c:pt>
                <c:pt idx="293">
                  <c:v>1150</c:v>
                </c:pt>
                <c:pt idx="294">
                  <c:v>1151</c:v>
                </c:pt>
                <c:pt idx="295">
                  <c:v>1152</c:v>
                </c:pt>
                <c:pt idx="296">
                  <c:v>1153</c:v>
                </c:pt>
                <c:pt idx="297">
                  <c:v>1154</c:v>
                </c:pt>
                <c:pt idx="298">
                  <c:v>1155</c:v>
                </c:pt>
                <c:pt idx="299">
                  <c:v>1156</c:v>
                </c:pt>
                <c:pt idx="300">
                  <c:v>1157</c:v>
                </c:pt>
                <c:pt idx="301">
                  <c:v>1158</c:v>
                </c:pt>
                <c:pt idx="302">
                  <c:v>1159</c:v>
                </c:pt>
                <c:pt idx="303">
                  <c:v>1160</c:v>
                </c:pt>
                <c:pt idx="304">
                  <c:v>1161</c:v>
                </c:pt>
                <c:pt idx="305">
                  <c:v>1162</c:v>
                </c:pt>
                <c:pt idx="306">
                  <c:v>1163</c:v>
                </c:pt>
                <c:pt idx="307">
                  <c:v>1164</c:v>
                </c:pt>
                <c:pt idx="308">
                  <c:v>1165</c:v>
                </c:pt>
                <c:pt idx="309">
                  <c:v>1166</c:v>
                </c:pt>
                <c:pt idx="310">
                  <c:v>1167</c:v>
                </c:pt>
                <c:pt idx="311">
                  <c:v>1168</c:v>
                </c:pt>
                <c:pt idx="312">
                  <c:v>1169</c:v>
                </c:pt>
                <c:pt idx="313">
                  <c:v>1170</c:v>
                </c:pt>
                <c:pt idx="314">
                  <c:v>1171</c:v>
                </c:pt>
                <c:pt idx="315">
                  <c:v>1172</c:v>
                </c:pt>
                <c:pt idx="316">
                  <c:v>1173</c:v>
                </c:pt>
                <c:pt idx="317">
                  <c:v>1174</c:v>
                </c:pt>
                <c:pt idx="318">
                  <c:v>1175</c:v>
                </c:pt>
                <c:pt idx="319">
                  <c:v>1176</c:v>
                </c:pt>
                <c:pt idx="320">
                  <c:v>1177</c:v>
                </c:pt>
                <c:pt idx="321">
                  <c:v>1178</c:v>
                </c:pt>
                <c:pt idx="322">
                  <c:v>1179</c:v>
                </c:pt>
                <c:pt idx="323">
                  <c:v>1180</c:v>
                </c:pt>
                <c:pt idx="324">
                  <c:v>1181</c:v>
                </c:pt>
                <c:pt idx="325">
                  <c:v>1182</c:v>
                </c:pt>
                <c:pt idx="326">
                  <c:v>1183</c:v>
                </c:pt>
                <c:pt idx="327">
                  <c:v>1184</c:v>
                </c:pt>
                <c:pt idx="328">
                  <c:v>1185</c:v>
                </c:pt>
                <c:pt idx="329">
                  <c:v>1186</c:v>
                </c:pt>
                <c:pt idx="330">
                  <c:v>1187</c:v>
                </c:pt>
                <c:pt idx="331">
                  <c:v>1188</c:v>
                </c:pt>
                <c:pt idx="332">
                  <c:v>1189</c:v>
                </c:pt>
                <c:pt idx="333">
                  <c:v>1190</c:v>
                </c:pt>
                <c:pt idx="334">
                  <c:v>1191</c:v>
                </c:pt>
                <c:pt idx="335">
                  <c:v>1192</c:v>
                </c:pt>
                <c:pt idx="336">
                  <c:v>1193</c:v>
                </c:pt>
                <c:pt idx="337">
                  <c:v>1194</c:v>
                </c:pt>
                <c:pt idx="338">
                  <c:v>1195</c:v>
                </c:pt>
                <c:pt idx="339">
                  <c:v>1196</c:v>
                </c:pt>
                <c:pt idx="340">
                  <c:v>1197</c:v>
                </c:pt>
                <c:pt idx="341">
                  <c:v>1198</c:v>
                </c:pt>
                <c:pt idx="342">
                  <c:v>1199</c:v>
                </c:pt>
                <c:pt idx="343">
                  <c:v>1200</c:v>
                </c:pt>
                <c:pt idx="344">
                  <c:v>1201</c:v>
                </c:pt>
                <c:pt idx="345">
                  <c:v>1202</c:v>
                </c:pt>
                <c:pt idx="346">
                  <c:v>1203</c:v>
                </c:pt>
                <c:pt idx="347">
                  <c:v>1204</c:v>
                </c:pt>
                <c:pt idx="348">
                  <c:v>1205</c:v>
                </c:pt>
                <c:pt idx="349">
                  <c:v>1206</c:v>
                </c:pt>
                <c:pt idx="350">
                  <c:v>1207</c:v>
                </c:pt>
                <c:pt idx="351">
                  <c:v>1208</c:v>
                </c:pt>
                <c:pt idx="352">
                  <c:v>1209</c:v>
                </c:pt>
                <c:pt idx="353">
                  <c:v>1210</c:v>
                </c:pt>
                <c:pt idx="354">
                  <c:v>1211</c:v>
                </c:pt>
                <c:pt idx="355">
                  <c:v>1212</c:v>
                </c:pt>
                <c:pt idx="356">
                  <c:v>1213</c:v>
                </c:pt>
                <c:pt idx="357">
                  <c:v>1214</c:v>
                </c:pt>
                <c:pt idx="358">
                  <c:v>1215</c:v>
                </c:pt>
                <c:pt idx="359">
                  <c:v>1216</c:v>
                </c:pt>
                <c:pt idx="360">
                  <c:v>1217</c:v>
                </c:pt>
                <c:pt idx="361">
                  <c:v>1218</c:v>
                </c:pt>
                <c:pt idx="362">
                  <c:v>1219</c:v>
                </c:pt>
                <c:pt idx="363">
                  <c:v>1220</c:v>
                </c:pt>
                <c:pt idx="364">
                  <c:v>1221</c:v>
                </c:pt>
                <c:pt idx="365">
                  <c:v>1222</c:v>
                </c:pt>
                <c:pt idx="366">
                  <c:v>1223</c:v>
                </c:pt>
                <c:pt idx="367">
                  <c:v>1224</c:v>
                </c:pt>
                <c:pt idx="368">
                  <c:v>1225</c:v>
                </c:pt>
                <c:pt idx="369">
                  <c:v>1226</c:v>
                </c:pt>
                <c:pt idx="370">
                  <c:v>1227</c:v>
                </c:pt>
                <c:pt idx="371">
                  <c:v>1228</c:v>
                </c:pt>
                <c:pt idx="372">
                  <c:v>1229</c:v>
                </c:pt>
                <c:pt idx="373">
                  <c:v>1230</c:v>
                </c:pt>
                <c:pt idx="374">
                  <c:v>1231</c:v>
                </c:pt>
                <c:pt idx="375">
                  <c:v>1232</c:v>
                </c:pt>
                <c:pt idx="376">
                  <c:v>1233</c:v>
                </c:pt>
                <c:pt idx="377">
                  <c:v>1234</c:v>
                </c:pt>
                <c:pt idx="378">
                  <c:v>1235</c:v>
                </c:pt>
                <c:pt idx="379">
                  <c:v>1236</c:v>
                </c:pt>
                <c:pt idx="380">
                  <c:v>1237</c:v>
                </c:pt>
                <c:pt idx="381">
                  <c:v>1238</c:v>
                </c:pt>
                <c:pt idx="382">
                  <c:v>1239</c:v>
                </c:pt>
                <c:pt idx="383">
                  <c:v>1240</c:v>
                </c:pt>
                <c:pt idx="384">
                  <c:v>1241</c:v>
                </c:pt>
                <c:pt idx="385">
                  <c:v>1242</c:v>
                </c:pt>
                <c:pt idx="386">
                  <c:v>1243</c:v>
                </c:pt>
                <c:pt idx="387">
                  <c:v>1244</c:v>
                </c:pt>
                <c:pt idx="388">
                  <c:v>1245</c:v>
                </c:pt>
                <c:pt idx="389">
                  <c:v>1246</c:v>
                </c:pt>
                <c:pt idx="390">
                  <c:v>1247</c:v>
                </c:pt>
                <c:pt idx="391">
                  <c:v>1248</c:v>
                </c:pt>
                <c:pt idx="392">
                  <c:v>1249</c:v>
                </c:pt>
                <c:pt idx="393">
                  <c:v>1250</c:v>
                </c:pt>
                <c:pt idx="394">
                  <c:v>1251</c:v>
                </c:pt>
                <c:pt idx="395">
                  <c:v>1252</c:v>
                </c:pt>
                <c:pt idx="396">
                  <c:v>1253</c:v>
                </c:pt>
                <c:pt idx="397">
                  <c:v>1254</c:v>
                </c:pt>
                <c:pt idx="398">
                  <c:v>1255</c:v>
                </c:pt>
                <c:pt idx="399">
                  <c:v>1256</c:v>
                </c:pt>
                <c:pt idx="400">
                  <c:v>1257</c:v>
                </c:pt>
                <c:pt idx="401">
                  <c:v>1258</c:v>
                </c:pt>
                <c:pt idx="402">
                  <c:v>1259</c:v>
                </c:pt>
                <c:pt idx="403">
                  <c:v>1260</c:v>
                </c:pt>
                <c:pt idx="404">
                  <c:v>1261</c:v>
                </c:pt>
                <c:pt idx="405">
                  <c:v>1262</c:v>
                </c:pt>
                <c:pt idx="406">
                  <c:v>1263</c:v>
                </c:pt>
                <c:pt idx="407">
                  <c:v>1264</c:v>
                </c:pt>
                <c:pt idx="408">
                  <c:v>1265</c:v>
                </c:pt>
              </c:numCache>
            </c:numRef>
          </c:xVal>
          <c:yVal>
            <c:numRef>
              <c:f>Graph!$G$859:$G$1265</c:f>
              <c:numCache>
                <c:formatCode>General</c:formatCode>
                <c:ptCount val="407"/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36E-4447-92BE-8BA87367F3AB}"/>
            </c:ext>
          </c:extLst>
        </c:ser>
        <c:ser>
          <c:idx val="5"/>
          <c:order val="5"/>
          <c:tx>
            <c:v>RLD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Graph!$A$858:$A$1266</c:f>
              <c:numCache>
                <c:formatCode>General</c:formatCode>
                <c:ptCount val="409"/>
                <c:pt idx="0">
                  <c:v>857</c:v>
                </c:pt>
                <c:pt idx="1">
                  <c:v>858</c:v>
                </c:pt>
                <c:pt idx="2">
                  <c:v>859</c:v>
                </c:pt>
                <c:pt idx="3">
                  <c:v>860</c:v>
                </c:pt>
                <c:pt idx="4">
                  <c:v>861</c:v>
                </c:pt>
                <c:pt idx="5">
                  <c:v>862</c:v>
                </c:pt>
                <c:pt idx="6">
                  <c:v>863</c:v>
                </c:pt>
                <c:pt idx="7">
                  <c:v>864</c:v>
                </c:pt>
                <c:pt idx="8">
                  <c:v>865</c:v>
                </c:pt>
                <c:pt idx="9">
                  <c:v>866</c:v>
                </c:pt>
                <c:pt idx="10">
                  <c:v>867</c:v>
                </c:pt>
                <c:pt idx="11">
                  <c:v>868</c:v>
                </c:pt>
                <c:pt idx="12">
                  <c:v>869</c:v>
                </c:pt>
                <c:pt idx="13">
                  <c:v>870</c:v>
                </c:pt>
                <c:pt idx="14">
                  <c:v>871</c:v>
                </c:pt>
                <c:pt idx="15">
                  <c:v>872</c:v>
                </c:pt>
                <c:pt idx="16">
                  <c:v>873</c:v>
                </c:pt>
                <c:pt idx="17">
                  <c:v>874</c:v>
                </c:pt>
                <c:pt idx="18">
                  <c:v>875</c:v>
                </c:pt>
                <c:pt idx="19">
                  <c:v>876</c:v>
                </c:pt>
                <c:pt idx="20">
                  <c:v>877</c:v>
                </c:pt>
                <c:pt idx="21">
                  <c:v>878</c:v>
                </c:pt>
                <c:pt idx="22">
                  <c:v>879</c:v>
                </c:pt>
                <c:pt idx="23">
                  <c:v>880</c:v>
                </c:pt>
                <c:pt idx="24">
                  <c:v>881</c:v>
                </c:pt>
                <c:pt idx="25">
                  <c:v>882</c:v>
                </c:pt>
                <c:pt idx="26">
                  <c:v>883</c:v>
                </c:pt>
                <c:pt idx="27">
                  <c:v>884</c:v>
                </c:pt>
                <c:pt idx="28">
                  <c:v>885</c:v>
                </c:pt>
                <c:pt idx="29">
                  <c:v>886</c:v>
                </c:pt>
                <c:pt idx="30">
                  <c:v>887</c:v>
                </c:pt>
                <c:pt idx="31">
                  <c:v>888</c:v>
                </c:pt>
                <c:pt idx="32">
                  <c:v>889</c:v>
                </c:pt>
                <c:pt idx="33">
                  <c:v>890</c:v>
                </c:pt>
                <c:pt idx="34">
                  <c:v>891</c:v>
                </c:pt>
                <c:pt idx="35">
                  <c:v>892</c:v>
                </c:pt>
                <c:pt idx="36">
                  <c:v>893</c:v>
                </c:pt>
                <c:pt idx="37">
                  <c:v>894</c:v>
                </c:pt>
                <c:pt idx="38">
                  <c:v>895</c:v>
                </c:pt>
                <c:pt idx="39">
                  <c:v>896</c:v>
                </c:pt>
                <c:pt idx="40">
                  <c:v>897</c:v>
                </c:pt>
                <c:pt idx="41">
                  <c:v>898</c:v>
                </c:pt>
                <c:pt idx="42">
                  <c:v>899</c:v>
                </c:pt>
                <c:pt idx="43">
                  <c:v>900</c:v>
                </c:pt>
                <c:pt idx="44">
                  <c:v>901</c:v>
                </c:pt>
                <c:pt idx="45">
                  <c:v>902</c:v>
                </c:pt>
                <c:pt idx="46">
                  <c:v>903</c:v>
                </c:pt>
                <c:pt idx="47">
                  <c:v>904</c:v>
                </c:pt>
                <c:pt idx="48">
                  <c:v>905</c:v>
                </c:pt>
                <c:pt idx="49">
                  <c:v>906</c:v>
                </c:pt>
                <c:pt idx="50">
                  <c:v>907</c:v>
                </c:pt>
                <c:pt idx="51">
                  <c:v>908</c:v>
                </c:pt>
                <c:pt idx="52">
                  <c:v>909</c:v>
                </c:pt>
                <c:pt idx="53">
                  <c:v>910</c:v>
                </c:pt>
                <c:pt idx="54">
                  <c:v>911</c:v>
                </c:pt>
                <c:pt idx="55">
                  <c:v>912</c:v>
                </c:pt>
                <c:pt idx="56">
                  <c:v>913</c:v>
                </c:pt>
                <c:pt idx="57">
                  <c:v>914</c:v>
                </c:pt>
                <c:pt idx="58">
                  <c:v>915</c:v>
                </c:pt>
                <c:pt idx="59">
                  <c:v>916</c:v>
                </c:pt>
                <c:pt idx="60">
                  <c:v>917</c:v>
                </c:pt>
                <c:pt idx="61">
                  <c:v>918</c:v>
                </c:pt>
                <c:pt idx="62">
                  <c:v>919</c:v>
                </c:pt>
                <c:pt idx="63">
                  <c:v>920</c:v>
                </c:pt>
                <c:pt idx="64">
                  <c:v>921</c:v>
                </c:pt>
                <c:pt idx="65">
                  <c:v>922</c:v>
                </c:pt>
                <c:pt idx="66">
                  <c:v>923</c:v>
                </c:pt>
                <c:pt idx="67">
                  <c:v>924</c:v>
                </c:pt>
                <c:pt idx="68">
                  <c:v>925</c:v>
                </c:pt>
                <c:pt idx="69">
                  <c:v>926</c:v>
                </c:pt>
                <c:pt idx="70">
                  <c:v>927</c:v>
                </c:pt>
                <c:pt idx="71">
                  <c:v>928</c:v>
                </c:pt>
                <c:pt idx="72">
                  <c:v>929</c:v>
                </c:pt>
                <c:pt idx="73">
                  <c:v>930</c:v>
                </c:pt>
                <c:pt idx="74">
                  <c:v>931</c:v>
                </c:pt>
                <c:pt idx="75">
                  <c:v>932</c:v>
                </c:pt>
                <c:pt idx="76">
                  <c:v>933</c:v>
                </c:pt>
                <c:pt idx="77">
                  <c:v>934</c:v>
                </c:pt>
                <c:pt idx="78">
                  <c:v>935</c:v>
                </c:pt>
                <c:pt idx="79">
                  <c:v>936</c:v>
                </c:pt>
                <c:pt idx="80">
                  <c:v>937</c:v>
                </c:pt>
                <c:pt idx="81">
                  <c:v>938</c:v>
                </c:pt>
                <c:pt idx="82">
                  <c:v>939</c:v>
                </c:pt>
                <c:pt idx="83">
                  <c:v>940</c:v>
                </c:pt>
                <c:pt idx="84">
                  <c:v>941</c:v>
                </c:pt>
                <c:pt idx="85">
                  <c:v>942</c:v>
                </c:pt>
                <c:pt idx="86">
                  <c:v>943</c:v>
                </c:pt>
                <c:pt idx="87">
                  <c:v>944</c:v>
                </c:pt>
                <c:pt idx="88">
                  <c:v>945</c:v>
                </c:pt>
                <c:pt idx="89">
                  <c:v>946</c:v>
                </c:pt>
                <c:pt idx="90">
                  <c:v>947</c:v>
                </c:pt>
                <c:pt idx="91">
                  <c:v>948</c:v>
                </c:pt>
                <c:pt idx="92">
                  <c:v>949</c:v>
                </c:pt>
                <c:pt idx="93">
                  <c:v>950</c:v>
                </c:pt>
                <c:pt idx="94">
                  <c:v>951</c:v>
                </c:pt>
                <c:pt idx="95">
                  <c:v>952</c:v>
                </c:pt>
                <c:pt idx="96">
                  <c:v>953</c:v>
                </c:pt>
                <c:pt idx="97">
                  <c:v>954</c:v>
                </c:pt>
                <c:pt idx="98">
                  <c:v>955</c:v>
                </c:pt>
                <c:pt idx="99">
                  <c:v>956</c:v>
                </c:pt>
                <c:pt idx="100">
                  <c:v>957</c:v>
                </c:pt>
                <c:pt idx="101">
                  <c:v>958</c:v>
                </c:pt>
                <c:pt idx="102">
                  <c:v>959</c:v>
                </c:pt>
                <c:pt idx="103">
                  <c:v>960</c:v>
                </c:pt>
                <c:pt idx="104">
                  <c:v>961</c:v>
                </c:pt>
                <c:pt idx="105">
                  <c:v>962</c:v>
                </c:pt>
                <c:pt idx="106">
                  <c:v>963</c:v>
                </c:pt>
                <c:pt idx="107">
                  <c:v>964</c:v>
                </c:pt>
                <c:pt idx="108">
                  <c:v>965</c:v>
                </c:pt>
                <c:pt idx="109">
                  <c:v>966</c:v>
                </c:pt>
                <c:pt idx="110">
                  <c:v>967</c:v>
                </c:pt>
                <c:pt idx="111">
                  <c:v>968</c:v>
                </c:pt>
                <c:pt idx="112">
                  <c:v>969</c:v>
                </c:pt>
                <c:pt idx="113">
                  <c:v>970</c:v>
                </c:pt>
                <c:pt idx="114">
                  <c:v>971</c:v>
                </c:pt>
                <c:pt idx="115">
                  <c:v>972</c:v>
                </c:pt>
                <c:pt idx="116">
                  <c:v>973</c:v>
                </c:pt>
                <c:pt idx="117">
                  <c:v>974</c:v>
                </c:pt>
                <c:pt idx="118">
                  <c:v>975</c:v>
                </c:pt>
                <c:pt idx="119">
                  <c:v>976</c:v>
                </c:pt>
                <c:pt idx="120">
                  <c:v>977</c:v>
                </c:pt>
                <c:pt idx="121">
                  <c:v>978</c:v>
                </c:pt>
                <c:pt idx="122">
                  <c:v>979</c:v>
                </c:pt>
                <c:pt idx="123">
                  <c:v>980</c:v>
                </c:pt>
                <c:pt idx="124">
                  <c:v>981</c:v>
                </c:pt>
                <c:pt idx="125">
                  <c:v>982</c:v>
                </c:pt>
                <c:pt idx="126">
                  <c:v>983</c:v>
                </c:pt>
                <c:pt idx="127">
                  <c:v>984</c:v>
                </c:pt>
                <c:pt idx="128">
                  <c:v>985</c:v>
                </c:pt>
                <c:pt idx="129">
                  <c:v>986</c:v>
                </c:pt>
                <c:pt idx="130">
                  <c:v>987</c:v>
                </c:pt>
                <c:pt idx="131">
                  <c:v>988</c:v>
                </c:pt>
                <c:pt idx="132">
                  <c:v>989</c:v>
                </c:pt>
                <c:pt idx="133">
                  <c:v>990</c:v>
                </c:pt>
                <c:pt idx="134">
                  <c:v>991</c:v>
                </c:pt>
                <c:pt idx="135">
                  <c:v>992</c:v>
                </c:pt>
                <c:pt idx="136">
                  <c:v>993</c:v>
                </c:pt>
                <c:pt idx="137">
                  <c:v>994</c:v>
                </c:pt>
                <c:pt idx="138">
                  <c:v>995</c:v>
                </c:pt>
                <c:pt idx="139">
                  <c:v>996</c:v>
                </c:pt>
                <c:pt idx="140">
                  <c:v>997</c:v>
                </c:pt>
                <c:pt idx="141">
                  <c:v>998</c:v>
                </c:pt>
                <c:pt idx="142">
                  <c:v>999</c:v>
                </c:pt>
                <c:pt idx="143">
                  <c:v>1000</c:v>
                </c:pt>
                <c:pt idx="144">
                  <c:v>1001</c:v>
                </c:pt>
                <c:pt idx="145">
                  <c:v>1002</c:v>
                </c:pt>
                <c:pt idx="146">
                  <c:v>1003</c:v>
                </c:pt>
                <c:pt idx="147">
                  <c:v>1004</c:v>
                </c:pt>
                <c:pt idx="148">
                  <c:v>1005</c:v>
                </c:pt>
                <c:pt idx="149">
                  <c:v>1006</c:v>
                </c:pt>
                <c:pt idx="150">
                  <c:v>1007</c:v>
                </c:pt>
                <c:pt idx="151">
                  <c:v>1008</c:v>
                </c:pt>
                <c:pt idx="152">
                  <c:v>1009</c:v>
                </c:pt>
                <c:pt idx="153">
                  <c:v>1010</c:v>
                </c:pt>
                <c:pt idx="154">
                  <c:v>1011</c:v>
                </c:pt>
                <c:pt idx="155">
                  <c:v>1012</c:v>
                </c:pt>
                <c:pt idx="156">
                  <c:v>1013</c:v>
                </c:pt>
                <c:pt idx="157">
                  <c:v>1014</c:v>
                </c:pt>
                <c:pt idx="158">
                  <c:v>1015</c:v>
                </c:pt>
                <c:pt idx="159">
                  <c:v>1016</c:v>
                </c:pt>
                <c:pt idx="160">
                  <c:v>1017</c:v>
                </c:pt>
                <c:pt idx="161">
                  <c:v>1018</c:v>
                </c:pt>
                <c:pt idx="162">
                  <c:v>1019</c:v>
                </c:pt>
                <c:pt idx="163">
                  <c:v>1020</c:v>
                </c:pt>
                <c:pt idx="164">
                  <c:v>1021</c:v>
                </c:pt>
                <c:pt idx="165">
                  <c:v>1022</c:v>
                </c:pt>
                <c:pt idx="166">
                  <c:v>1023</c:v>
                </c:pt>
                <c:pt idx="167">
                  <c:v>1024</c:v>
                </c:pt>
                <c:pt idx="168">
                  <c:v>1025</c:v>
                </c:pt>
                <c:pt idx="169">
                  <c:v>1026</c:v>
                </c:pt>
                <c:pt idx="170">
                  <c:v>1027</c:v>
                </c:pt>
                <c:pt idx="171">
                  <c:v>1028</c:v>
                </c:pt>
                <c:pt idx="172">
                  <c:v>1029</c:v>
                </c:pt>
                <c:pt idx="173">
                  <c:v>1030</c:v>
                </c:pt>
                <c:pt idx="174">
                  <c:v>1031</c:v>
                </c:pt>
                <c:pt idx="175">
                  <c:v>1032</c:v>
                </c:pt>
                <c:pt idx="176">
                  <c:v>1033</c:v>
                </c:pt>
                <c:pt idx="177">
                  <c:v>1034</c:v>
                </c:pt>
                <c:pt idx="178">
                  <c:v>1035</c:v>
                </c:pt>
                <c:pt idx="179">
                  <c:v>1036</c:v>
                </c:pt>
                <c:pt idx="180">
                  <c:v>1037</c:v>
                </c:pt>
                <c:pt idx="181">
                  <c:v>1038</c:v>
                </c:pt>
                <c:pt idx="182">
                  <c:v>1039</c:v>
                </c:pt>
                <c:pt idx="183">
                  <c:v>1040</c:v>
                </c:pt>
                <c:pt idx="184">
                  <c:v>1041</c:v>
                </c:pt>
                <c:pt idx="185">
                  <c:v>1042</c:v>
                </c:pt>
                <c:pt idx="186">
                  <c:v>1043</c:v>
                </c:pt>
                <c:pt idx="187">
                  <c:v>1044</c:v>
                </c:pt>
                <c:pt idx="188">
                  <c:v>1045</c:v>
                </c:pt>
                <c:pt idx="189">
                  <c:v>1046</c:v>
                </c:pt>
                <c:pt idx="190">
                  <c:v>1047</c:v>
                </c:pt>
                <c:pt idx="191">
                  <c:v>1048</c:v>
                </c:pt>
                <c:pt idx="192">
                  <c:v>1049</c:v>
                </c:pt>
                <c:pt idx="193">
                  <c:v>1050</c:v>
                </c:pt>
                <c:pt idx="194">
                  <c:v>1051</c:v>
                </c:pt>
                <c:pt idx="195">
                  <c:v>1052</c:v>
                </c:pt>
                <c:pt idx="196">
                  <c:v>1053</c:v>
                </c:pt>
                <c:pt idx="197">
                  <c:v>1054</c:v>
                </c:pt>
                <c:pt idx="198">
                  <c:v>1055</c:v>
                </c:pt>
                <c:pt idx="199">
                  <c:v>1056</c:v>
                </c:pt>
                <c:pt idx="200">
                  <c:v>1057</c:v>
                </c:pt>
                <c:pt idx="201">
                  <c:v>1058</c:v>
                </c:pt>
                <c:pt idx="202">
                  <c:v>1059</c:v>
                </c:pt>
                <c:pt idx="203">
                  <c:v>1060</c:v>
                </c:pt>
                <c:pt idx="204">
                  <c:v>1061</c:v>
                </c:pt>
                <c:pt idx="205">
                  <c:v>1062</c:v>
                </c:pt>
                <c:pt idx="206">
                  <c:v>1063</c:v>
                </c:pt>
                <c:pt idx="207">
                  <c:v>1064</c:v>
                </c:pt>
                <c:pt idx="208">
                  <c:v>1065</c:v>
                </c:pt>
                <c:pt idx="209">
                  <c:v>1066</c:v>
                </c:pt>
                <c:pt idx="210">
                  <c:v>1067</c:v>
                </c:pt>
                <c:pt idx="211">
                  <c:v>1068</c:v>
                </c:pt>
                <c:pt idx="212">
                  <c:v>1069</c:v>
                </c:pt>
                <c:pt idx="213">
                  <c:v>1070</c:v>
                </c:pt>
                <c:pt idx="214">
                  <c:v>1071</c:v>
                </c:pt>
                <c:pt idx="215">
                  <c:v>1072</c:v>
                </c:pt>
                <c:pt idx="216">
                  <c:v>1073</c:v>
                </c:pt>
                <c:pt idx="217">
                  <c:v>1074</c:v>
                </c:pt>
                <c:pt idx="218">
                  <c:v>1075</c:v>
                </c:pt>
                <c:pt idx="219">
                  <c:v>1076</c:v>
                </c:pt>
                <c:pt idx="220">
                  <c:v>1077</c:v>
                </c:pt>
                <c:pt idx="221">
                  <c:v>1078</c:v>
                </c:pt>
                <c:pt idx="222">
                  <c:v>1079</c:v>
                </c:pt>
                <c:pt idx="223">
                  <c:v>1080</c:v>
                </c:pt>
                <c:pt idx="224">
                  <c:v>1081</c:v>
                </c:pt>
                <c:pt idx="225">
                  <c:v>1082</c:v>
                </c:pt>
                <c:pt idx="226">
                  <c:v>1083</c:v>
                </c:pt>
                <c:pt idx="227">
                  <c:v>1084</c:v>
                </c:pt>
                <c:pt idx="228">
                  <c:v>1085</c:v>
                </c:pt>
                <c:pt idx="229">
                  <c:v>1086</c:v>
                </c:pt>
                <c:pt idx="230">
                  <c:v>1087</c:v>
                </c:pt>
                <c:pt idx="231">
                  <c:v>1088</c:v>
                </c:pt>
                <c:pt idx="232">
                  <c:v>1089</c:v>
                </c:pt>
                <c:pt idx="233">
                  <c:v>1090</c:v>
                </c:pt>
                <c:pt idx="234">
                  <c:v>1091</c:v>
                </c:pt>
                <c:pt idx="235">
                  <c:v>1092</c:v>
                </c:pt>
                <c:pt idx="236">
                  <c:v>1093</c:v>
                </c:pt>
                <c:pt idx="237">
                  <c:v>1094</c:v>
                </c:pt>
                <c:pt idx="238">
                  <c:v>1095</c:v>
                </c:pt>
                <c:pt idx="239">
                  <c:v>1096</c:v>
                </c:pt>
                <c:pt idx="240">
                  <c:v>1097</c:v>
                </c:pt>
                <c:pt idx="241">
                  <c:v>1098</c:v>
                </c:pt>
                <c:pt idx="242">
                  <c:v>1099</c:v>
                </c:pt>
                <c:pt idx="243">
                  <c:v>1100</c:v>
                </c:pt>
                <c:pt idx="244">
                  <c:v>1101</c:v>
                </c:pt>
                <c:pt idx="245">
                  <c:v>1102</c:v>
                </c:pt>
                <c:pt idx="246">
                  <c:v>1103</c:v>
                </c:pt>
                <c:pt idx="247">
                  <c:v>1104</c:v>
                </c:pt>
                <c:pt idx="248">
                  <c:v>1105</c:v>
                </c:pt>
                <c:pt idx="249">
                  <c:v>1106</c:v>
                </c:pt>
                <c:pt idx="250">
                  <c:v>1107</c:v>
                </c:pt>
                <c:pt idx="251">
                  <c:v>1108</c:v>
                </c:pt>
                <c:pt idx="252">
                  <c:v>1109</c:v>
                </c:pt>
                <c:pt idx="253">
                  <c:v>1110</c:v>
                </c:pt>
                <c:pt idx="254">
                  <c:v>1111</c:v>
                </c:pt>
                <c:pt idx="255">
                  <c:v>1112</c:v>
                </c:pt>
                <c:pt idx="256">
                  <c:v>1113</c:v>
                </c:pt>
                <c:pt idx="257">
                  <c:v>1114</c:v>
                </c:pt>
                <c:pt idx="258">
                  <c:v>1115</c:v>
                </c:pt>
                <c:pt idx="259">
                  <c:v>1116</c:v>
                </c:pt>
                <c:pt idx="260">
                  <c:v>1117</c:v>
                </c:pt>
                <c:pt idx="261">
                  <c:v>1118</c:v>
                </c:pt>
                <c:pt idx="262">
                  <c:v>1119</c:v>
                </c:pt>
                <c:pt idx="263">
                  <c:v>1120</c:v>
                </c:pt>
                <c:pt idx="264">
                  <c:v>1121</c:v>
                </c:pt>
                <c:pt idx="265">
                  <c:v>1122</c:v>
                </c:pt>
                <c:pt idx="266">
                  <c:v>1123</c:v>
                </c:pt>
                <c:pt idx="267">
                  <c:v>1124</c:v>
                </c:pt>
                <c:pt idx="268">
                  <c:v>1125</c:v>
                </c:pt>
                <c:pt idx="269">
                  <c:v>1126</c:v>
                </c:pt>
                <c:pt idx="270">
                  <c:v>1127</c:v>
                </c:pt>
                <c:pt idx="271">
                  <c:v>1128</c:v>
                </c:pt>
                <c:pt idx="272">
                  <c:v>1129</c:v>
                </c:pt>
                <c:pt idx="273">
                  <c:v>1130</c:v>
                </c:pt>
                <c:pt idx="274">
                  <c:v>1131</c:v>
                </c:pt>
                <c:pt idx="275">
                  <c:v>1132</c:v>
                </c:pt>
                <c:pt idx="276">
                  <c:v>1133</c:v>
                </c:pt>
                <c:pt idx="277">
                  <c:v>1134</c:v>
                </c:pt>
                <c:pt idx="278">
                  <c:v>1135</c:v>
                </c:pt>
                <c:pt idx="279">
                  <c:v>1136</c:v>
                </c:pt>
                <c:pt idx="280">
                  <c:v>1137</c:v>
                </c:pt>
                <c:pt idx="281">
                  <c:v>1138</c:v>
                </c:pt>
                <c:pt idx="282">
                  <c:v>1139</c:v>
                </c:pt>
                <c:pt idx="283">
                  <c:v>1140</c:v>
                </c:pt>
                <c:pt idx="284">
                  <c:v>1141</c:v>
                </c:pt>
                <c:pt idx="285">
                  <c:v>1142</c:v>
                </c:pt>
                <c:pt idx="286">
                  <c:v>1143</c:v>
                </c:pt>
                <c:pt idx="287">
                  <c:v>1144</c:v>
                </c:pt>
                <c:pt idx="288">
                  <c:v>1145</c:v>
                </c:pt>
                <c:pt idx="289">
                  <c:v>1146</c:v>
                </c:pt>
                <c:pt idx="290">
                  <c:v>1147</c:v>
                </c:pt>
                <c:pt idx="291">
                  <c:v>1148</c:v>
                </c:pt>
                <c:pt idx="292">
                  <c:v>1149</c:v>
                </c:pt>
                <c:pt idx="293">
                  <c:v>1150</c:v>
                </c:pt>
                <c:pt idx="294">
                  <c:v>1151</c:v>
                </c:pt>
                <c:pt idx="295">
                  <c:v>1152</c:v>
                </c:pt>
                <c:pt idx="296">
                  <c:v>1153</c:v>
                </c:pt>
                <c:pt idx="297">
                  <c:v>1154</c:v>
                </c:pt>
                <c:pt idx="298">
                  <c:v>1155</c:v>
                </c:pt>
                <c:pt idx="299">
                  <c:v>1156</c:v>
                </c:pt>
                <c:pt idx="300">
                  <c:v>1157</c:v>
                </c:pt>
                <c:pt idx="301">
                  <c:v>1158</c:v>
                </c:pt>
                <c:pt idx="302">
                  <c:v>1159</c:v>
                </c:pt>
                <c:pt idx="303">
                  <c:v>1160</c:v>
                </c:pt>
                <c:pt idx="304">
                  <c:v>1161</c:v>
                </c:pt>
                <c:pt idx="305">
                  <c:v>1162</c:v>
                </c:pt>
                <c:pt idx="306">
                  <c:v>1163</c:v>
                </c:pt>
                <c:pt idx="307">
                  <c:v>1164</c:v>
                </c:pt>
                <c:pt idx="308">
                  <c:v>1165</c:v>
                </c:pt>
                <c:pt idx="309">
                  <c:v>1166</c:v>
                </c:pt>
                <c:pt idx="310">
                  <c:v>1167</c:v>
                </c:pt>
                <c:pt idx="311">
                  <c:v>1168</c:v>
                </c:pt>
                <c:pt idx="312">
                  <c:v>1169</c:v>
                </c:pt>
                <c:pt idx="313">
                  <c:v>1170</c:v>
                </c:pt>
                <c:pt idx="314">
                  <c:v>1171</c:v>
                </c:pt>
                <c:pt idx="315">
                  <c:v>1172</c:v>
                </c:pt>
                <c:pt idx="316">
                  <c:v>1173</c:v>
                </c:pt>
                <c:pt idx="317">
                  <c:v>1174</c:v>
                </c:pt>
                <c:pt idx="318">
                  <c:v>1175</c:v>
                </c:pt>
                <c:pt idx="319">
                  <c:v>1176</c:v>
                </c:pt>
                <c:pt idx="320">
                  <c:v>1177</c:v>
                </c:pt>
                <c:pt idx="321">
                  <c:v>1178</c:v>
                </c:pt>
                <c:pt idx="322">
                  <c:v>1179</c:v>
                </c:pt>
                <c:pt idx="323">
                  <c:v>1180</c:v>
                </c:pt>
                <c:pt idx="324">
                  <c:v>1181</c:v>
                </c:pt>
                <c:pt idx="325">
                  <c:v>1182</c:v>
                </c:pt>
                <c:pt idx="326">
                  <c:v>1183</c:v>
                </c:pt>
                <c:pt idx="327">
                  <c:v>1184</c:v>
                </c:pt>
                <c:pt idx="328">
                  <c:v>1185</c:v>
                </c:pt>
                <c:pt idx="329">
                  <c:v>1186</c:v>
                </c:pt>
                <c:pt idx="330">
                  <c:v>1187</c:v>
                </c:pt>
                <c:pt idx="331">
                  <c:v>1188</c:v>
                </c:pt>
                <c:pt idx="332">
                  <c:v>1189</c:v>
                </c:pt>
                <c:pt idx="333">
                  <c:v>1190</c:v>
                </c:pt>
                <c:pt idx="334">
                  <c:v>1191</c:v>
                </c:pt>
                <c:pt idx="335">
                  <c:v>1192</c:v>
                </c:pt>
                <c:pt idx="336">
                  <c:v>1193</c:v>
                </c:pt>
                <c:pt idx="337">
                  <c:v>1194</c:v>
                </c:pt>
                <c:pt idx="338">
                  <c:v>1195</c:v>
                </c:pt>
                <c:pt idx="339">
                  <c:v>1196</c:v>
                </c:pt>
                <c:pt idx="340">
                  <c:v>1197</c:v>
                </c:pt>
                <c:pt idx="341">
                  <c:v>1198</c:v>
                </c:pt>
                <c:pt idx="342">
                  <c:v>1199</c:v>
                </c:pt>
                <c:pt idx="343">
                  <c:v>1200</c:v>
                </c:pt>
                <c:pt idx="344">
                  <c:v>1201</c:v>
                </c:pt>
                <c:pt idx="345">
                  <c:v>1202</c:v>
                </c:pt>
                <c:pt idx="346">
                  <c:v>1203</c:v>
                </c:pt>
                <c:pt idx="347">
                  <c:v>1204</c:v>
                </c:pt>
                <c:pt idx="348">
                  <c:v>1205</c:v>
                </c:pt>
                <c:pt idx="349">
                  <c:v>1206</c:v>
                </c:pt>
                <c:pt idx="350">
                  <c:v>1207</c:v>
                </c:pt>
                <c:pt idx="351">
                  <c:v>1208</c:v>
                </c:pt>
                <c:pt idx="352">
                  <c:v>1209</c:v>
                </c:pt>
                <c:pt idx="353">
                  <c:v>1210</c:v>
                </c:pt>
                <c:pt idx="354">
                  <c:v>1211</c:v>
                </c:pt>
                <c:pt idx="355">
                  <c:v>1212</c:v>
                </c:pt>
                <c:pt idx="356">
                  <c:v>1213</c:v>
                </c:pt>
                <c:pt idx="357">
                  <c:v>1214</c:v>
                </c:pt>
                <c:pt idx="358">
                  <c:v>1215</c:v>
                </c:pt>
                <c:pt idx="359">
                  <c:v>1216</c:v>
                </c:pt>
                <c:pt idx="360">
                  <c:v>1217</c:v>
                </c:pt>
                <c:pt idx="361">
                  <c:v>1218</c:v>
                </c:pt>
                <c:pt idx="362">
                  <c:v>1219</c:v>
                </c:pt>
                <c:pt idx="363">
                  <c:v>1220</c:v>
                </c:pt>
                <c:pt idx="364">
                  <c:v>1221</c:v>
                </c:pt>
                <c:pt idx="365">
                  <c:v>1222</c:v>
                </c:pt>
                <c:pt idx="366">
                  <c:v>1223</c:v>
                </c:pt>
                <c:pt idx="367">
                  <c:v>1224</c:v>
                </c:pt>
                <c:pt idx="368">
                  <c:v>1225</c:v>
                </c:pt>
                <c:pt idx="369">
                  <c:v>1226</c:v>
                </c:pt>
                <c:pt idx="370">
                  <c:v>1227</c:v>
                </c:pt>
                <c:pt idx="371">
                  <c:v>1228</c:v>
                </c:pt>
                <c:pt idx="372">
                  <c:v>1229</c:v>
                </c:pt>
                <c:pt idx="373">
                  <c:v>1230</c:v>
                </c:pt>
                <c:pt idx="374">
                  <c:v>1231</c:v>
                </c:pt>
                <c:pt idx="375">
                  <c:v>1232</c:v>
                </c:pt>
                <c:pt idx="376">
                  <c:v>1233</c:v>
                </c:pt>
                <c:pt idx="377">
                  <c:v>1234</c:v>
                </c:pt>
                <c:pt idx="378">
                  <c:v>1235</c:v>
                </c:pt>
                <c:pt idx="379">
                  <c:v>1236</c:v>
                </c:pt>
                <c:pt idx="380">
                  <c:v>1237</c:v>
                </c:pt>
                <c:pt idx="381">
                  <c:v>1238</c:v>
                </c:pt>
                <c:pt idx="382">
                  <c:v>1239</c:v>
                </c:pt>
                <c:pt idx="383">
                  <c:v>1240</c:v>
                </c:pt>
                <c:pt idx="384">
                  <c:v>1241</c:v>
                </c:pt>
                <c:pt idx="385">
                  <c:v>1242</c:v>
                </c:pt>
                <c:pt idx="386">
                  <c:v>1243</c:v>
                </c:pt>
                <c:pt idx="387">
                  <c:v>1244</c:v>
                </c:pt>
                <c:pt idx="388">
                  <c:v>1245</c:v>
                </c:pt>
                <c:pt idx="389">
                  <c:v>1246</c:v>
                </c:pt>
                <c:pt idx="390">
                  <c:v>1247</c:v>
                </c:pt>
                <c:pt idx="391">
                  <c:v>1248</c:v>
                </c:pt>
                <c:pt idx="392">
                  <c:v>1249</c:v>
                </c:pt>
                <c:pt idx="393">
                  <c:v>1250</c:v>
                </c:pt>
                <c:pt idx="394">
                  <c:v>1251</c:v>
                </c:pt>
                <c:pt idx="395">
                  <c:v>1252</c:v>
                </c:pt>
                <c:pt idx="396">
                  <c:v>1253</c:v>
                </c:pt>
                <c:pt idx="397">
                  <c:v>1254</c:v>
                </c:pt>
                <c:pt idx="398">
                  <c:v>1255</c:v>
                </c:pt>
                <c:pt idx="399">
                  <c:v>1256</c:v>
                </c:pt>
                <c:pt idx="400">
                  <c:v>1257</c:v>
                </c:pt>
                <c:pt idx="401">
                  <c:v>1258</c:v>
                </c:pt>
                <c:pt idx="402">
                  <c:v>1259</c:v>
                </c:pt>
                <c:pt idx="403">
                  <c:v>1260</c:v>
                </c:pt>
                <c:pt idx="404">
                  <c:v>1261</c:v>
                </c:pt>
                <c:pt idx="405">
                  <c:v>1262</c:v>
                </c:pt>
                <c:pt idx="406">
                  <c:v>1263</c:v>
                </c:pt>
                <c:pt idx="407">
                  <c:v>1264</c:v>
                </c:pt>
                <c:pt idx="408">
                  <c:v>1265</c:v>
                </c:pt>
              </c:numCache>
            </c:numRef>
          </c:xVal>
          <c:yVal>
            <c:numRef>
              <c:f>Graph!$H$859:$H$1265</c:f>
              <c:numCache>
                <c:formatCode>General</c:formatCode>
                <c:ptCount val="407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36E-4447-92BE-8BA87367F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955248"/>
        <c:axId val="330957168"/>
      </c:scatterChart>
      <c:valAx>
        <c:axId val="330955248"/>
        <c:scaling>
          <c:orientation val="minMax"/>
          <c:max val="1265"/>
          <c:min val="857"/>
        </c:scaling>
        <c:delete val="0"/>
        <c:axPos val="b"/>
        <c:numFmt formatCode="General" sourceLinked="1"/>
        <c:majorTickMark val="out"/>
        <c:minorTickMark val="none"/>
        <c:tickLblPos val="nextTo"/>
        <c:crossAx val="330957168"/>
        <c:crosses val="autoZero"/>
        <c:crossBetween val="midCat"/>
      </c:valAx>
      <c:valAx>
        <c:axId val="33095716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309552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4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Graph!$A$1268:$A$1657</c:f>
              <c:numCache>
                <c:formatCode>General</c:formatCode>
                <c:ptCount val="390"/>
                <c:pt idx="0">
                  <c:v>1267</c:v>
                </c:pt>
                <c:pt idx="1">
                  <c:v>1268</c:v>
                </c:pt>
                <c:pt idx="2">
                  <c:v>1269</c:v>
                </c:pt>
                <c:pt idx="3">
                  <c:v>1270</c:v>
                </c:pt>
                <c:pt idx="4">
                  <c:v>1271</c:v>
                </c:pt>
                <c:pt idx="5">
                  <c:v>1272</c:v>
                </c:pt>
                <c:pt idx="6">
                  <c:v>1273</c:v>
                </c:pt>
                <c:pt idx="7">
                  <c:v>1274</c:v>
                </c:pt>
                <c:pt idx="8">
                  <c:v>1275</c:v>
                </c:pt>
                <c:pt idx="9">
                  <c:v>1276</c:v>
                </c:pt>
                <c:pt idx="10">
                  <c:v>1277</c:v>
                </c:pt>
                <c:pt idx="11">
                  <c:v>1278</c:v>
                </c:pt>
                <c:pt idx="12">
                  <c:v>1279</c:v>
                </c:pt>
                <c:pt idx="13">
                  <c:v>1280</c:v>
                </c:pt>
                <c:pt idx="14">
                  <c:v>1281</c:v>
                </c:pt>
                <c:pt idx="15">
                  <c:v>1282</c:v>
                </c:pt>
                <c:pt idx="16">
                  <c:v>1283</c:v>
                </c:pt>
                <c:pt idx="17">
                  <c:v>1284</c:v>
                </c:pt>
                <c:pt idx="18">
                  <c:v>1285</c:v>
                </c:pt>
                <c:pt idx="19">
                  <c:v>1286</c:v>
                </c:pt>
                <c:pt idx="20">
                  <c:v>1287</c:v>
                </c:pt>
                <c:pt idx="21">
                  <c:v>1288</c:v>
                </c:pt>
                <c:pt idx="22">
                  <c:v>1289</c:v>
                </c:pt>
                <c:pt idx="23">
                  <c:v>1290</c:v>
                </c:pt>
                <c:pt idx="24">
                  <c:v>1291</c:v>
                </c:pt>
                <c:pt idx="25">
                  <c:v>1292</c:v>
                </c:pt>
                <c:pt idx="26">
                  <c:v>1293</c:v>
                </c:pt>
                <c:pt idx="27">
                  <c:v>1294</c:v>
                </c:pt>
                <c:pt idx="28">
                  <c:v>1295</c:v>
                </c:pt>
                <c:pt idx="29">
                  <c:v>1296</c:v>
                </c:pt>
                <c:pt idx="30">
                  <c:v>1297</c:v>
                </c:pt>
                <c:pt idx="31">
                  <c:v>1298</c:v>
                </c:pt>
                <c:pt idx="32">
                  <c:v>1299</c:v>
                </c:pt>
                <c:pt idx="33">
                  <c:v>1300</c:v>
                </c:pt>
                <c:pt idx="34">
                  <c:v>1301</c:v>
                </c:pt>
                <c:pt idx="35">
                  <c:v>1302</c:v>
                </c:pt>
                <c:pt idx="36">
                  <c:v>1303</c:v>
                </c:pt>
                <c:pt idx="37">
                  <c:v>1304</c:v>
                </c:pt>
                <c:pt idx="38">
                  <c:v>1305</c:v>
                </c:pt>
                <c:pt idx="39">
                  <c:v>1306</c:v>
                </c:pt>
                <c:pt idx="40">
                  <c:v>1307</c:v>
                </c:pt>
                <c:pt idx="41">
                  <c:v>1308</c:v>
                </c:pt>
                <c:pt idx="42">
                  <c:v>1309</c:v>
                </c:pt>
                <c:pt idx="43">
                  <c:v>1310</c:v>
                </c:pt>
                <c:pt idx="44">
                  <c:v>1311</c:v>
                </c:pt>
                <c:pt idx="45">
                  <c:v>1312</c:v>
                </c:pt>
                <c:pt idx="46">
                  <c:v>1313</c:v>
                </c:pt>
                <c:pt idx="47">
                  <c:v>1314</c:v>
                </c:pt>
                <c:pt idx="48">
                  <c:v>1315</c:v>
                </c:pt>
                <c:pt idx="49">
                  <c:v>1316</c:v>
                </c:pt>
                <c:pt idx="50">
                  <c:v>1317</c:v>
                </c:pt>
                <c:pt idx="51">
                  <c:v>1318</c:v>
                </c:pt>
                <c:pt idx="52">
                  <c:v>1319</c:v>
                </c:pt>
                <c:pt idx="53">
                  <c:v>1320</c:v>
                </c:pt>
                <c:pt idx="54">
                  <c:v>1321</c:v>
                </c:pt>
                <c:pt idx="55">
                  <c:v>1322</c:v>
                </c:pt>
                <c:pt idx="56">
                  <c:v>1323</c:v>
                </c:pt>
                <c:pt idx="57">
                  <c:v>1324</c:v>
                </c:pt>
                <c:pt idx="58">
                  <c:v>1325</c:v>
                </c:pt>
                <c:pt idx="59">
                  <c:v>1326</c:v>
                </c:pt>
                <c:pt idx="60">
                  <c:v>1327</c:v>
                </c:pt>
                <c:pt idx="61">
                  <c:v>1328</c:v>
                </c:pt>
                <c:pt idx="62">
                  <c:v>1329</c:v>
                </c:pt>
                <c:pt idx="63">
                  <c:v>1330</c:v>
                </c:pt>
                <c:pt idx="64">
                  <c:v>1331</c:v>
                </c:pt>
                <c:pt idx="65">
                  <c:v>1332</c:v>
                </c:pt>
                <c:pt idx="66">
                  <c:v>1333</c:v>
                </c:pt>
                <c:pt idx="67">
                  <c:v>1334</c:v>
                </c:pt>
                <c:pt idx="68">
                  <c:v>1335</c:v>
                </c:pt>
                <c:pt idx="69">
                  <c:v>1336</c:v>
                </c:pt>
                <c:pt idx="70">
                  <c:v>1337</c:v>
                </c:pt>
                <c:pt idx="71">
                  <c:v>1338</c:v>
                </c:pt>
                <c:pt idx="72">
                  <c:v>1339</c:v>
                </c:pt>
                <c:pt idx="73">
                  <c:v>1340</c:v>
                </c:pt>
                <c:pt idx="74">
                  <c:v>1341</c:v>
                </c:pt>
                <c:pt idx="75">
                  <c:v>1342</c:v>
                </c:pt>
                <c:pt idx="76">
                  <c:v>1343</c:v>
                </c:pt>
                <c:pt idx="77">
                  <c:v>1344</c:v>
                </c:pt>
                <c:pt idx="78">
                  <c:v>1345</c:v>
                </c:pt>
                <c:pt idx="79">
                  <c:v>1346</c:v>
                </c:pt>
                <c:pt idx="80">
                  <c:v>1347</c:v>
                </c:pt>
                <c:pt idx="81">
                  <c:v>1348</c:v>
                </c:pt>
                <c:pt idx="82">
                  <c:v>1349</c:v>
                </c:pt>
                <c:pt idx="83">
                  <c:v>1350</c:v>
                </c:pt>
                <c:pt idx="84">
                  <c:v>1351</c:v>
                </c:pt>
                <c:pt idx="85">
                  <c:v>1352</c:v>
                </c:pt>
                <c:pt idx="86">
                  <c:v>1353</c:v>
                </c:pt>
                <c:pt idx="87">
                  <c:v>1354</c:v>
                </c:pt>
                <c:pt idx="88">
                  <c:v>1355</c:v>
                </c:pt>
                <c:pt idx="89">
                  <c:v>1356</c:v>
                </c:pt>
                <c:pt idx="90">
                  <c:v>1357</c:v>
                </c:pt>
                <c:pt idx="91">
                  <c:v>1358</c:v>
                </c:pt>
                <c:pt idx="92">
                  <c:v>1359</c:v>
                </c:pt>
                <c:pt idx="93">
                  <c:v>1360</c:v>
                </c:pt>
                <c:pt idx="94">
                  <c:v>1361</c:v>
                </c:pt>
                <c:pt idx="95">
                  <c:v>1362</c:v>
                </c:pt>
                <c:pt idx="96">
                  <c:v>1363</c:v>
                </c:pt>
                <c:pt idx="97">
                  <c:v>1364</c:v>
                </c:pt>
                <c:pt idx="98">
                  <c:v>1365</c:v>
                </c:pt>
                <c:pt idx="99">
                  <c:v>1366</c:v>
                </c:pt>
                <c:pt idx="100">
                  <c:v>1367</c:v>
                </c:pt>
                <c:pt idx="101">
                  <c:v>1368</c:v>
                </c:pt>
                <c:pt idx="102">
                  <c:v>1369</c:v>
                </c:pt>
                <c:pt idx="103">
                  <c:v>1370</c:v>
                </c:pt>
                <c:pt idx="104">
                  <c:v>1371</c:v>
                </c:pt>
                <c:pt idx="105">
                  <c:v>1372</c:v>
                </c:pt>
                <c:pt idx="106">
                  <c:v>1373</c:v>
                </c:pt>
                <c:pt idx="107">
                  <c:v>1374</c:v>
                </c:pt>
                <c:pt idx="108">
                  <c:v>1375</c:v>
                </c:pt>
                <c:pt idx="109">
                  <c:v>1376</c:v>
                </c:pt>
                <c:pt idx="110">
                  <c:v>1377</c:v>
                </c:pt>
                <c:pt idx="111">
                  <c:v>1378</c:v>
                </c:pt>
                <c:pt idx="112">
                  <c:v>1379</c:v>
                </c:pt>
                <c:pt idx="113">
                  <c:v>1380</c:v>
                </c:pt>
                <c:pt idx="114">
                  <c:v>1381</c:v>
                </c:pt>
                <c:pt idx="115">
                  <c:v>1382</c:v>
                </c:pt>
                <c:pt idx="116">
                  <c:v>1383</c:v>
                </c:pt>
                <c:pt idx="117">
                  <c:v>1384</c:v>
                </c:pt>
                <c:pt idx="118">
                  <c:v>1385</c:v>
                </c:pt>
                <c:pt idx="119">
                  <c:v>1386</c:v>
                </c:pt>
                <c:pt idx="120">
                  <c:v>1387</c:v>
                </c:pt>
                <c:pt idx="121">
                  <c:v>1388</c:v>
                </c:pt>
                <c:pt idx="122">
                  <c:v>1389</c:v>
                </c:pt>
                <c:pt idx="123">
                  <c:v>1390</c:v>
                </c:pt>
                <c:pt idx="124">
                  <c:v>1391</c:v>
                </c:pt>
                <c:pt idx="125">
                  <c:v>1392</c:v>
                </c:pt>
                <c:pt idx="126">
                  <c:v>1393</c:v>
                </c:pt>
                <c:pt idx="127">
                  <c:v>1394</c:v>
                </c:pt>
                <c:pt idx="128">
                  <c:v>1395</c:v>
                </c:pt>
                <c:pt idx="129">
                  <c:v>1396</c:v>
                </c:pt>
                <c:pt idx="130">
                  <c:v>1397</c:v>
                </c:pt>
                <c:pt idx="131">
                  <c:v>1398</c:v>
                </c:pt>
                <c:pt idx="132">
                  <c:v>1399</c:v>
                </c:pt>
                <c:pt idx="133">
                  <c:v>1400</c:v>
                </c:pt>
                <c:pt idx="134">
                  <c:v>1401</c:v>
                </c:pt>
                <c:pt idx="135">
                  <c:v>1402</c:v>
                </c:pt>
                <c:pt idx="136">
                  <c:v>1403</c:v>
                </c:pt>
                <c:pt idx="137">
                  <c:v>1404</c:v>
                </c:pt>
                <c:pt idx="138">
                  <c:v>1405</c:v>
                </c:pt>
                <c:pt idx="139">
                  <c:v>1406</c:v>
                </c:pt>
                <c:pt idx="140">
                  <c:v>1407</c:v>
                </c:pt>
                <c:pt idx="141">
                  <c:v>1408</c:v>
                </c:pt>
                <c:pt idx="142">
                  <c:v>1409</c:v>
                </c:pt>
                <c:pt idx="143">
                  <c:v>1410</c:v>
                </c:pt>
                <c:pt idx="144">
                  <c:v>1411</c:v>
                </c:pt>
                <c:pt idx="145">
                  <c:v>1412</c:v>
                </c:pt>
                <c:pt idx="146">
                  <c:v>1413</c:v>
                </c:pt>
                <c:pt idx="147">
                  <c:v>1414</c:v>
                </c:pt>
                <c:pt idx="148">
                  <c:v>1415</c:v>
                </c:pt>
                <c:pt idx="149">
                  <c:v>1416</c:v>
                </c:pt>
                <c:pt idx="150">
                  <c:v>1417</c:v>
                </c:pt>
                <c:pt idx="151">
                  <c:v>1418</c:v>
                </c:pt>
                <c:pt idx="152">
                  <c:v>1419</c:v>
                </c:pt>
                <c:pt idx="153">
                  <c:v>1420</c:v>
                </c:pt>
                <c:pt idx="154">
                  <c:v>1421</c:v>
                </c:pt>
                <c:pt idx="155">
                  <c:v>1422</c:v>
                </c:pt>
                <c:pt idx="156">
                  <c:v>1423</c:v>
                </c:pt>
                <c:pt idx="157">
                  <c:v>1424</c:v>
                </c:pt>
                <c:pt idx="158">
                  <c:v>1425</c:v>
                </c:pt>
                <c:pt idx="159">
                  <c:v>1426</c:v>
                </c:pt>
                <c:pt idx="160">
                  <c:v>1427</c:v>
                </c:pt>
                <c:pt idx="161">
                  <c:v>1428</c:v>
                </c:pt>
                <c:pt idx="162">
                  <c:v>1429</c:v>
                </c:pt>
                <c:pt idx="163">
                  <c:v>1430</c:v>
                </c:pt>
                <c:pt idx="164">
                  <c:v>1431</c:v>
                </c:pt>
                <c:pt idx="165">
                  <c:v>1432</c:v>
                </c:pt>
                <c:pt idx="166">
                  <c:v>1433</c:v>
                </c:pt>
                <c:pt idx="167">
                  <c:v>1434</c:v>
                </c:pt>
                <c:pt idx="168">
                  <c:v>1435</c:v>
                </c:pt>
                <c:pt idx="169">
                  <c:v>1436</c:v>
                </c:pt>
                <c:pt idx="170">
                  <c:v>1437</c:v>
                </c:pt>
                <c:pt idx="171">
                  <c:v>1438</c:v>
                </c:pt>
                <c:pt idx="172">
                  <c:v>1439</c:v>
                </c:pt>
                <c:pt idx="173">
                  <c:v>1440</c:v>
                </c:pt>
                <c:pt idx="174">
                  <c:v>1441</c:v>
                </c:pt>
                <c:pt idx="175">
                  <c:v>1442</c:v>
                </c:pt>
                <c:pt idx="176">
                  <c:v>1443</c:v>
                </c:pt>
                <c:pt idx="177">
                  <c:v>1444</c:v>
                </c:pt>
                <c:pt idx="178">
                  <c:v>1445</c:v>
                </c:pt>
                <c:pt idx="179">
                  <c:v>1446</c:v>
                </c:pt>
                <c:pt idx="180">
                  <c:v>1447</c:v>
                </c:pt>
                <c:pt idx="181">
                  <c:v>1448</c:v>
                </c:pt>
                <c:pt idx="182">
                  <c:v>1449</c:v>
                </c:pt>
                <c:pt idx="183">
                  <c:v>1450</c:v>
                </c:pt>
                <c:pt idx="184">
                  <c:v>1451</c:v>
                </c:pt>
                <c:pt idx="185">
                  <c:v>1452</c:v>
                </c:pt>
                <c:pt idx="186">
                  <c:v>1453</c:v>
                </c:pt>
                <c:pt idx="187">
                  <c:v>1454</c:v>
                </c:pt>
                <c:pt idx="188">
                  <c:v>1455</c:v>
                </c:pt>
                <c:pt idx="189">
                  <c:v>1456</c:v>
                </c:pt>
                <c:pt idx="190">
                  <c:v>1457</c:v>
                </c:pt>
                <c:pt idx="191">
                  <c:v>1458</c:v>
                </c:pt>
                <c:pt idx="192">
                  <c:v>1459</c:v>
                </c:pt>
                <c:pt idx="193">
                  <c:v>1460</c:v>
                </c:pt>
                <c:pt idx="194">
                  <c:v>1461</c:v>
                </c:pt>
                <c:pt idx="195">
                  <c:v>1462</c:v>
                </c:pt>
                <c:pt idx="196">
                  <c:v>1463</c:v>
                </c:pt>
                <c:pt idx="197">
                  <c:v>1464</c:v>
                </c:pt>
                <c:pt idx="198">
                  <c:v>1465</c:v>
                </c:pt>
                <c:pt idx="199">
                  <c:v>1466</c:v>
                </c:pt>
                <c:pt idx="200">
                  <c:v>1467</c:v>
                </c:pt>
                <c:pt idx="201">
                  <c:v>1468</c:v>
                </c:pt>
                <c:pt idx="202">
                  <c:v>1469</c:v>
                </c:pt>
                <c:pt idx="203">
                  <c:v>1470</c:v>
                </c:pt>
                <c:pt idx="204">
                  <c:v>1471</c:v>
                </c:pt>
                <c:pt idx="205">
                  <c:v>1472</c:v>
                </c:pt>
                <c:pt idx="206">
                  <c:v>1473</c:v>
                </c:pt>
                <c:pt idx="207">
                  <c:v>1474</c:v>
                </c:pt>
                <c:pt idx="208">
                  <c:v>1475</c:v>
                </c:pt>
                <c:pt idx="209">
                  <c:v>1476</c:v>
                </c:pt>
                <c:pt idx="210">
                  <c:v>1477</c:v>
                </c:pt>
                <c:pt idx="211">
                  <c:v>1478</c:v>
                </c:pt>
                <c:pt idx="212">
                  <c:v>1479</c:v>
                </c:pt>
                <c:pt idx="213">
                  <c:v>1480</c:v>
                </c:pt>
                <c:pt idx="214">
                  <c:v>1481</c:v>
                </c:pt>
                <c:pt idx="215">
                  <c:v>1482</c:v>
                </c:pt>
                <c:pt idx="216">
                  <c:v>1483</c:v>
                </c:pt>
                <c:pt idx="217">
                  <c:v>1484</c:v>
                </c:pt>
                <c:pt idx="218">
                  <c:v>1485</c:v>
                </c:pt>
                <c:pt idx="219">
                  <c:v>1486</c:v>
                </c:pt>
                <c:pt idx="220">
                  <c:v>1487</c:v>
                </c:pt>
                <c:pt idx="221">
                  <c:v>1488</c:v>
                </c:pt>
                <c:pt idx="222">
                  <c:v>1489</c:v>
                </c:pt>
                <c:pt idx="223">
                  <c:v>1490</c:v>
                </c:pt>
                <c:pt idx="224">
                  <c:v>1491</c:v>
                </c:pt>
                <c:pt idx="225">
                  <c:v>1492</c:v>
                </c:pt>
                <c:pt idx="226">
                  <c:v>1493</c:v>
                </c:pt>
                <c:pt idx="227">
                  <c:v>1494</c:v>
                </c:pt>
                <c:pt idx="228">
                  <c:v>1495</c:v>
                </c:pt>
                <c:pt idx="229">
                  <c:v>1496</c:v>
                </c:pt>
                <c:pt idx="230">
                  <c:v>1497</c:v>
                </c:pt>
                <c:pt idx="231">
                  <c:v>1498</c:v>
                </c:pt>
                <c:pt idx="232">
                  <c:v>1499</c:v>
                </c:pt>
                <c:pt idx="233">
                  <c:v>1500</c:v>
                </c:pt>
                <c:pt idx="234">
                  <c:v>1501</c:v>
                </c:pt>
                <c:pt idx="235">
                  <c:v>1502</c:v>
                </c:pt>
                <c:pt idx="236">
                  <c:v>1503</c:v>
                </c:pt>
                <c:pt idx="237">
                  <c:v>1504</c:v>
                </c:pt>
                <c:pt idx="238">
                  <c:v>1505</c:v>
                </c:pt>
                <c:pt idx="239">
                  <c:v>1506</c:v>
                </c:pt>
                <c:pt idx="240">
                  <c:v>1507</c:v>
                </c:pt>
                <c:pt idx="241">
                  <c:v>1508</c:v>
                </c:pt>
                <c:pt idx="242">
                  <c:v>1509</c:v>
                </c:pt>
                <c:pt idx="243">
                  <c:v>1510</c:v>
                </c:pt>
                <c:pt idx="244">
                  <c:v>1511</c:v>
                </c:pt>
                <c:pt idx="245">
                  <c:v>1512</c:v>
                </c:pt>
                <c:pt idx="246">
                  <c:v>1513</c:v>
                </c:pt>
                <c:pt idx="247">
                  <c:v>1514</c:v>
                </c:pt>
                <c:pt idx="248">
                  <c:v>1515</c:v>
                </c:pt>
                <c:pt idx="249">
                  <c:v>1516</c:v>
                </c:pt>
                <c:pt idx="250">
                  <c:v>1517</c:v>
                </c:pt>
                <c:pt idx="251">
                  <c:v>1518</c:v>
                </c:pt>
                <c:pt idx="252">
                  <c:v>1519</c:v>
                </c:pt>
                <c:pt idx="253">
                  <c:v>1520</c:v>
                </c:pt>
                <c:pt idx="254">
                  <c:v>1521</c:v>
                </c:pt>
                <c:pt idx="255">
                  <c:v>1522</c:v>
                </c:pt>
                <c:pt idx="256">
                  <c:v>1523</c:v>
                </c:pt>
                <c:pt idx="257">
                  <c:v>1524</c:v>
                </c:pt>
                <c:pt idx="258">
                  <c:v>1525</c:v>
                </c:pt>
                <c:pt idx="259">
                  <c:v>1526</c:v>
                </c:pt>
                <c:pt idx="260">
                  <c:v>1527</c:v>
                </c:pt>
                <c:pt idx="261">
                  <c:v>1528</c:v>
                </c:pt>
                <c:pt idx="262">
                  <c:v>1529</c:v>
                </c:pt>
                <c:pt idx="263">
                  <c:v>1530</c:v>
                </c:pt>
                <c:pt idx="264">
                  <c:v>1531</c:v>
                </c:pt>
                <c:pt idx="265">
                  <c:v>1532</c:v>
                </c:pt>
                <c:pt idx="266">
                  <c:v>1533</c:v>
                </c:pt>
                <c:pt idx="267">
                  <c:v>1534</c:v>
                </c:pt>
                <c:pt idx="268">
                  <c:v>1535</c:v>
                </c:pt>
                <c:pt idx="269">
                  <c:v>1536</c:v>
                </c:pt>
                <c:pt idx="270">
                  <c:v>1537</c:v>
                </c:pt>
                <c:pt idx="271">
                  <c:v>1538</c:v>
                </c:pt>
                <c:pt idx="272">
                  <c:v>1539</c:v>
                </c:pt>
                <c:pt idx="273">
                  <c:v>1540</c:v>
                </c:pt>
                <c:pt idx="274">
                  <c:v>1541</c:v>
                </c:pt>
                <c:pt idx="275">
                  <c:v>1542</c:v>
                </c:pt>
                <c:pt idx="276">
                  <c:v>1543</c:v>
                </c:pt>
                <c:pt idx="277">
                  <c:v>1544</c:v>
                </c:pt>
                <c:pt idx="278">
                  <c:v>1545</c:v>
                </c:pt>
                <c:pt idx="279">
                  <c:v>1546</c:v>
                </c:pt>
                <c:pt idx="280">
                  <c:v>1547</c:v>
                </c:pt>
                <c:pt idx="281">
                  <c:v>1548</c:v>
                </c:pt>
                <c:pt idx="282">
                  <c:v>1549</c:v>
                </c:pt>
                <c:pt idx="283">
                  <c:v>1550</c:v>
                </c:pt>
                <c:pt idx="284">
                  <c:v>1551</c:v>
                </c:pt>
                <c:pt idx="285">
                  <c:v>1552</c:v>
                </c:pt>
                <c:pt idx="286">
                  <c:v>1553</c:v>
                </c:pt>
                <c:pt idx="287">
                  <c:v>1554</c:v>
                </c:pt>
                <c:pt idx="288">
                  <c:v>1555</c:v>
                </c:pt>
                <c:pt idx="289">
                  <c:v>1556</c:v>
                </c:pt>
                <c:pt idx="290">
                  <c:v>1557</c:v>
                </c:pt>
                <c:pt idx="291">
                  <c:v>1558</c:v>
                </c:pt>
                <c:pt idx="292">
                  <c:v>1559</c:v>
                </c:pt>
                <c:pt idx="293">
                  <c:v>1560</c:v>
                </c:pt>
                <c:pt idx="294">
                  <c:v>1561</c:v>
                </c:pt>
                <c:pt idx="295">
                  <c:v>1562</c:v>
                </c:pt>
                <c:pt idx="296">
                  <c:v>1563</c:v>
                </c:pt>
                <c:pt idx="297">
                  <c:v>1564</c:v>
                </c:pt>
                <c:pt idx="298">
                  <c:v>1565</c:v>
                </c:pt>
                <c:pt idx="299">
                  <c:v>1566</c:v>
                </c:pt>
                <c:pt idx="300">
                  <c:v>1567</c:v>
                </c:pt>
                <c:pt idx="301">
                  <c:v>1568</c:v>
                </c:pt>
                <c:pt idx="302">
                  <c:v>1569</c:v>
                </c:pt>
                <c:pt idx="303">
                  <c:v>1570</c:v>
                </c:pt>
                <c:pt idx="304">
                  <c:v>1571</c:v>
                </c:pt>
                <c:pt idx="305">
                  <c:v>1572</c:v>
                </c:pt>
                <c:pt idx="306">
                  <c:v>1573</c:v>
                </c:pt>
                <c:pt idx="307">
                  <c:v>1574</c:v>
                </c:pt>
                <c:pt idx="308">
                  <c:v>1575</c:v>
                </c:pt>
                <c:pt idx="309">
                  <c:v>1576</c:v>
                </c:pt>
                <c:pt idx="310">
                  <c:v>1577</c:v>
                </c:pt>
                <c:pt idx="311">
                  <c:v>1578</c:v>
                </c:pt>
                <c:pt idx="312">
                  <c:v>1579</c:v>
                </c:pt>
                <c:pt idx="313">
                  <c:v>1580</c:v>
                </c:pt>
                <c:pt idx="314">
                  <c:v>1581</c:v>
                </c:pt>
                <c:pt idx="315">
                  <c:v>1582</c:v>
                </c:pt>
                <c:pt idx="316">
                  <c:v>1583</c:v>
                </c:pt>
                <c:pt idx="317">
                  <c:v>1584</c:v>
                </c:pt>
                <c:pt idx="318">
                  <c:v>1585</c:v>
                </c:pt>
                <c:pt idx="319">
                  <c:v>1586</c:v>
                </c:pt>
                <c:pt idx="320">
                  <c:v>1587</c:v>
                </c:pt>
                <c:pt idx="321">
                  <c:v>1588</c:v>
                </c:pt>
                <c:pt idx="322">
                  <c:v>1589</c:v>
                </c:pt>
                <c:pt idx="323">
                  <c:v>1590</c:v>
                </c:pt>
                <c:pt idx="324">
                  <c:v>1591</c:v>
                </c:pt>
                <c:pt idx="325">
                  <c:v>1592</c:v>
                </c:pt>
                <c:pt idx="326">
                  <c:v>1593</c:v>
                </c:pt>
                <c:pt idx="327">
                  <c:v>1594</c:v>
                </c:pt>
                <c:pt idx="328">
                  <c:v>1595</c:v>
                </c:pt>
                <c:pt idx="329">
                  <c:v>1596</c:v>
                </c:pt>
                <c:pt idx="330">
                  <c:v>1597</c:v>
                </c:pt>
                <c:pt idx="331">
                  <c:v>1598</c:v>
                </c:pt>
                <c:pt idx="332">
                  <c:v>1599</c:v>
                </c:pt>
                <c:pt idx="333">
                  <c:v>1600</c:v>
                </c:pt>
                <c:pt idx="334">
                  <c:v>1601</c:v>
                </c:pt>
                <c:pt idx="335">
                  <c:v>1602</c:v>
                </c:pt>
                <c:pt idx="336">
                  <c:v>1603</c:v>
                </c:pt>
                <c:pt idx="337">
                  <c:v>1604</c:v>
                </c:pt>
                <c:pt idx="338">
                  <c:v>1605</c:v>
                </c:pt>
                <c:pt idx="339">
                  <c:v>1606</c:v>
                </c:pt>
                <c:pt idx="340">
                  <c:v>1607</c:v>
                </c:pt>
                <c:pt idx="341">
                  <c:v>1608</c:v>
                </c:pt>
                <c:pt idx="342">
                  <c:v>1609</c:v>
                </c:pt>
                <c:pt idx="343">
                  <c:v>1610</c:v>
                </c:pt>
                <c:pt idx="344">
                  <c:v>1611</c:v>
                </c:pt>
                <c:pt idx="345">
                  <c:v>1612</c:v>
                </c:pt>
                <c:pt idx="346">
                  <c:v>1613</c:v>
                </c:pt>
                <c:pt idx="347">
                  <c:v>1614</c:v>
                </c:pt>
                <c:pt idx="348">
                  <c:v>1615</c:v>
                </c:pt>
                <c:pt idx="349">
                  <c:v>1616</c:v>
                </c:pt>
                <c:pt idx="350">
                  <c:v>1617</c:v>
                </c:pt>
                <c:pt idx="351">
                  <c:v>1618</c:v>
                </c:pt>
                <c:pt idx="352">
                  <c:v>1619</c:v>
                </c:pt>
                <c:pt idx="353">
                  <c:v>1620</c:v>
                </c:pt>
                <c:pt idx="354">
                  <c:v>1621</c:v>
                </c:pt>
                <c:pt idx="355">
                  <c:v>1622</c:v>
                </c:pt>
                <c:pt idx="356">
                  <c:v>1623</c:v>
                </c:pt>
                <c:pt idx="357">
                  <c:v>1624</c:v>
                </c:pt>
                <c:pt idx="358">
                  <c:v>1625</c:v>
                </c:pt>
                <c:pt idx="359">
                  <c:v>1626</c:v>
                </c:pt>
                <c:pt idx="360">
                  <c:v>1627</c:v>
                </c:pt>
                <c:pt idx="361">
                  <c:v>1628</c:v>
                </c:pt>
                <c:pt idx="362">
                  <c:v>1629</c:v>
                </c:pt>
                <c:pt idx="363">
                  <c:v>1630</c:v>
                </c:pt>
                <c:pt idx="364">
                  <c:v>1631</c:v>
                </c:pt>
                <c:pt idx="365">
                  <c:v>1632</c:v>
                </c:pt>
                <c:pt idx="366">
                  <c:v>1633</c:v>
                </c:pt>
                <c:pt idx="367">
                  <c:v>1634</c:v>
                </c:pt>
                <c:pt idx="368">
                  <c:v>1635</c:v>
                </c:pt>
                <c:pt idx="369">
                  <c:v>1636</c:v>
                </c:pt>
                <c:pt idx="370">
                  <c:v>1637</c:v>
                </c:pt>
                <c:pt idx="371">
                  <c:v>1638</c:v>
                </c:pt>
                <c:pt idx="372">
                  <c:v>1639</c:v>
                </c:pt>
                <c:pt idx="373">
                  <c:v>1640</c:v>
                </c:pt>
                <c:pt idx="374">
                  <c:v>1641</c:v>
                </c:pt>
                <c:pt idx="375">
                  <c:v>1642</c:v>
                </c:pt>
                <c:pt idx="376">
                  <c:v>1643</c:v>
                </c:pt>
                <c:pt idx="377">
                  <c:v>1644</c:v>
                </c:pt>
                <c:pt idx="378">
                  <c:v>1645</c:v>
                </c:pt>
                <c:pt idx="379">
                  <c:v>1646</c:v>
                </c:pt>
                <c:pt idx="380">
                  <c:v>1647</c:v>
                </c:pt>
                <c:pt idx="381">
                  <c:v>1648</c:v>
                </c:pt>
                <c:pt idx="382">
                  <c:v>1649</c:v>
                </c:pt>
                <c:pt idx="383">
                  <c:v>1650</c:v>
                </c:pt>
                <c:pt idx="384">
                  <c:v>1651</c:v>
                </c:pt>
                <c:pt idx="385">
                  <c:v>1652</c:v>
                </c:pt>
                <c:pt idx="386">
                  <c:v>1653</c:v>
                </c:pt>
                <c:pt idx="387">
                  <c:v>1654</c:v>
                </c:pt>
                <c:pt idx="388">
                  <c:v>1655</c:v>
                </c:pt>
                <c:pt idx="389">
                  <c:v>1656</c:v>
                </c:pt>
              </c:numCache>
            </c:numRef>
          </c:xVal>
          <c:yVal>
            <c:numRef>
              <c:f>Graph!$D$1269:$D$1656</c:f>
              <c:numCache>
                <c:formatCode>General</c:formatCode>
                <c:ptCount val="388"/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5A-4635-9C49-A992DEF819AC}"/>
            </c:ext>
          </c:extLst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Graph!$A$1268:$A$1657</c:f>
              <c:numCache>
                <c:formatCode>General</c:formatCode>
                <c:ptCount val="390"/>
                <c:pt idx="0">
                  <c:v>1267</c:v>
                </c:pt>
                <c:pt idx="1">
                  <c:v>1268</c:v>
                </c:pt>
                <c:pt idx="2">
                  <c:v>1269</c:v>
                </c:pt>
                <c:pt idx="3">
                  <c:v>1270</c:v>
                </c:pt>
                <c:pt idx="4">
                  <c:v>1271</c:v>
                </c:pt>
                <c:pt idx="5">
                  <c:v>1272</c:v>
                </c:pt>
                <c:pt idx="6">
                  <c:v>1273</c:v>
                </c:pt>
                <c:pt idx="7">
                  <c:v>1274</c:v>
                </c:pt>
                <c:pt idx="8">
                  <c:v>1275</c:v>
                </c:pt>
                <c:pt idx="9">
                  <c:v>1276</c:v>
                </c:pt>
                <c:pt idx="10">
                  <c:v>1277</c:v>
                </c:pt>
                <c:pt idx="11">
                  <c:v>1278</c:v>
                </c:pt>
                <c:pt idx="12">
                  <c:v>1279</c:v>
                </c:pt>
                <c:pt idx="13">
                  <c:v>1280</c:v>
                </c:pt>
                <c:pt idx="14">
                  <c:v>1281</c:v>
                </c:pt>
                <c:pt idx="15">
                  <c:v>1282</c:v>
                </c:pt>
                <c:pt idx="16">
                  <c:v>1283</c:v>
                </c:pt>
                <c:pt idx="17">
                  <c:v>1284</c:v>
                </c:pt>
                <c:pt idx="18">
                  <c:v>1285</c:v>
                </c:pt>
                <c:pt idx="19">
                  <c:v>1286</c:v>
                </c:pt>
                <c:pt idx="20">
                  <c:v>1287</c:v>
                </c:pt>
                <c:pt idx="21">
                  <c:v>1288</c:v>
                </c:pt>
                <c:pt idx="22">
                  <c:v>1289</c:v>
                </c:pt>
                <c:pt idx="23">
                  <c:v>1290</c:v>
                </c:pt>
                <c:pt idx="24">
                  <c:v>1291</c:v>
                </c:pt>
                <c:pt idx="25">
                  <c:v>1292</c:v>
                </c:pt>
                <c:pt idx="26">
                  <c:v>1293</c:v>
                </c:pt>
                <c:pt idx="27">
                  <c:v>1294</c:v>
                </c:pt>
                <c:pt idx="28">
                  <c:v>1295</c:v>
                </c:pt>
                <c:pt idx="29">
                  <c:v>1296</c:v>
                </c:pt>
                <c:pt idx="30">
                  <c:v>1297</c:v>
                </c:pt>
                <c:pt idx="31">
                  <c:v>1298</c:v>
                </c:pt>
                <c:pt idx="32">
                  <c:v>1299</c:v>
                </c:pt>
                <c:pt idx="33">
                  <c:v>1300</c:v>
                </c:pt>
                <c:pt idx="34">
                  <c:v>1301</c:v>
                </c:pt>
                <c:pt idx="35">
                  <c:v>1302</c:v>
                </c:pt>
                <c:pt idx="36">
                  <c:v>1303</c:v>
                </c:pt>
                <c:pt idx="37">
                  <c:v>1304</c:v>
                </c:pt>
                <c:pt idx="38">
                  <c:v>1305</c:v>
                </c:pt>
                <c:pt idx="39">
                  <c:v>1306</c:v>
                </c:pt>
                <c:pt idx="40">
                  <c:v>1307</c:v>
                </c:pt>
                <c:pt idx="41">
                  <c:v>1308</c:v>
                </c:pt>
                <c:pt idx="42">
                  <c:v>1309</c:v>
                </c:pt>
                <c:pt idx="43">
                  <c:v>1310</c:v>
                </c:pt>
                <c:pt idx="44">
                  <c:v>1311</c:v>
                </c:pt>
                <c:pt idx="45">
                  <c:v>1312</c:v>
                </c:pt>
                <c:pt idx="46">
                  <c:v>1313</c:v>
                </c:pt>
                <c:pt idx="47">
                  <c:v>1314</c:v>
                </c:pt>
                <c:pt idx="48">
                  <c:v>1315</c:v>
                </c:pt>
                <c:pt idx="49">
                  <c:v>1316</c:v>
                </c:pt>
                <c:pt idx="50">
                  <c:v>1317</c:v>
                </c:pt>
                <c:pt idx="51">
                  <c:v>1318</c:v>
                </c:pt>
                <c:pt idx="52">
                  <c:v>1319</c:v>
                </c:pt>
                <c:pt idx="53">
                  <c:v>1320</c:v>
                </c:pt>
                <c:pt idx="54">
                  <c:v>1321</c:v>
                </c:pt>
                <c:pt idx="55">
                  <c:v>1322</c:v>
                </c:pt>
                <c:pt idx="56">
                  <c:v>1323</c:v>
                </c:pt>
                <c:pt idx="57">
                  <c:v>1324</c:v>
                </c:pt>
                <c:pt idx="58">
                  <c:v>1325</c:v>
                </c:pt>
                <c:pt idx="59">
                  <c:v>1326</c:v>
                </c:pt>
                <c:pt idx="60">
                  <c:v>1327</c:v>
                </c:pt>
                <c:pt idx="61">
                  <c:v>1328</c:v>
                </c:pt>
                <c:pt idx="62">
                  <c:v>1329</c:v>
                </c:pt>
                <c:pt idx="63">
                  <c:v>1330</c:v>
                </c:pt>
                <c:pt idx="64">
                  <c:v>1331</c:v>
                </c:pt>
                <c:pt idx="65">
                  <c:v>1332</c:v>
                </c:pt>
                <c:pt idx="66">
                  <c:v>1333</c:v>
                </c:pt>
                <c:pt idx="67">
                  <c:v>1334</c:v>
                </c:pt>
                <c:pt idx="68">
                  <c:v>1335</c:v>
                </c:pt>
                <c:pt idx="69">
                  <c:v>1336</c:v>
                </c:pt>
                <c:pt idx="70">
                  <c:v>1337</c:v>
                </c:pt>
                <c:pt idx="71">
                  <c:v>1338</c:v>
                </c:pt>
                <c:pt idx="72">
                  <c:v>1339</c:v>
                </c:pt>
                <c:pt idx="73">
                  <c:v>1340</c:v>
                </c:pt>
                <c:pt idx="74">
                  <c:v>1341</c:v>
                </c:pt>
                <c:pt idx="75">
                  <c:v>1342</c:v>
                </c:pt>
                <c:pt idx="76">
                  <c:v>1343</c:v>
                </c:pt>
                <c:pt idx="77">
                  <c:v>1344</c:v>
                </c:pt>
                <c:pt idx="78">
                  <c:v>1345</c:v>
                </c:pt>
                <c:pt idx="79">
                  <c:v>1346</c:v>
                </c:pt>
                <c:pt idx="80">
                  <c:v>1347</c:v>
                </c:pt>
                <c:pt idx="81">
                  <c:v>1348</c:v>
                </c:pt>
                <c:pt idx="82">
                  <c:v>1349</c:v>
                </c:pt>
                <c:pt idx="83">
                  <c:v>1350</c:v>
                </c:pt>
                <c:pt idx="84">
                  <c:v>1351</c:v>
                </c:pt>
                <c:pt idx="85">
                  <c:v>1352</c:v>
                </c:pt>
                <c:pt idx="86">
                  <c:v>1353</c:v>
                </c:pt>
                <c:pt idx="87">
                  <c:v>1354</c:v>
                </c:pt>
                <c:pt idx="88">
                  <c:v>1355</c:v>
                </c:pt>
                <c:pt idx="89">
                  <c:v>1356</c:v>
                </c:pt>
                <c:pt idx="90">
                  <c:v>1357</c:v>
                </c:pt>
                <c:pt idx="91">
                  <c:v>1358</c:v>
                </c:pt>
                <c:pt idx="92">
                  <c:v>1359</c:v>
                </c:pt>
                <c:pt idx="93">
                  <c:v>1360</c:v>
                </c:pt>
                <c:pt idx="94">
                  <c:v>1361</c:v>
                </c:pt>
                <c:pt idx="95">
                  <c:v>1362</c:v>
                </c:pt>
                <c:pt idx="96">
                  <c:v>1363</c:v>
                </c:pt>
                <c:pt idx="97">
                  <c:v>1364</c:v>
                </c:pt>
                <c:pt idx="98">
                  <c:v>1365</c:v>
                </c:pt>
                <c:pt idx="99">
                  <c:v>1366</c:v>
                </c:pt>
                <c:pt idx="100">
                  <c:v>1367</c:v>
                </c:pt>
                <c:pt idx="101">
                  <c:v>1368</c:v>
                </c:pt>
                <c:pt idx="102">
                  <c:v>1369</c:v>
                </c:pt>
                <c:pt idx="103">
                  <c:v>1370</c:v>
                </c:pt>
                <c:pt idx="104">
                  <c:v>1371</c:v>
                </c:pt>
                <c:pt idx="105">
                  <c:v>1372</c:v>
                </c:pt>
                <c:pt idx="106">
                  <c:v>1373</c:v>
                </c:pt>
                <c:pt idx="107">
                  <c:v>1374</c:v>
                </c:pt>
                <c:pt idx="108">
                  <c:v>1375</c:v>
                </c:pt>
                <c:pt idx="109">
                  <c:v>1376</c:v>
                </c:pt>
                <c:pt idx="110">
                  <c:v>1377</c:v>
                </c:pt>
                <c:pt idx="111">
                  <c:v>1378</c:v>
                </c:pt>
                <c:pt idx="112">
                  <c:v>1379</c:v>
                </c:pt>
                <c:pt idx="113">
                  <c:v>1380</c:v>
                </c:pt>
                <c:pt idx="114">
                  <c:v>1381</c:v>
                </c:pt>
                <c:pt idx="115">
                  <c:v>1382</c:v>
                </c:pt>
                <c:pt idx="116">
                  <c:v>1383</c:v>
                </c:pt>
                <c:pt idx="117">
                  <c:v>1384</c:v>
                </c:pt>
                <c:pt idx="118">
                  <c:v>1385</c:v>
                </c:pt>
                <c:pt idx="119">
                  <c:v>1386</c:v>
                </c:pt>
                <c:pt idx="120">
                  <c:v>1387</c:v>
                </c:pt>
                <c:pt idx="121">
                  <c:v>1388</c:v>
                </c:pt>
                <c:pt idx="122">
                  <c:v>1389</c:v>
                </c:pt>
                <c:pt idx="123">
                  <c:v>1390</c:v>
                </c:pt>
                <c:pt idx="124">
                  <c:v>1391</c:v>
                </c:pt>
                <c:pt idx="125">
                  <c:v>1392</c:v>
                </c:pt>
                <c:pt idx="126">
                  <c:v>1393</c:v>
                </c:pt>
                <c:pt idx="127">
                  <c:v>1394</c:v>
                </c:pt>
                <c:pt idx="128">
                  <c:v>1395</c:v>
                </c:pt>
                <c:pt idx="129">
                  <c:v>1396</c:v>
                </c:pt>
                <c:pt idx="130">
                  <c:v>1397</c:v>
                </c:pt>
                <c:pt idx="131">
                  <c:v>1398</c:v>
                </c:pt>
                <c:pt idx="132">
                  <c:v>1399</c:v>
                </c:pt>
                <c:pt idx="133">
                  <c:v>1400</c:v>
                </c:pt>
                <c:pt idx="134">
                  <c:v>1401</c:v>
                </c:pt>
                <c:pt idx="135">
                  <c:v>1402</c:v>
                </c:pt>
                <c:pt idx="136">
                  <c:v>1403</c:v>
                </c:pt>
                <c:pt idx="137">
                  <c:v>1404</c:v>
                </c:pt>
                <c:pt idx="138">
                  <c:v>1405</c:v>
                </c:pt>
                <c:pt idx="139">
                  <c:v>1406</c:v>
                </c:pt>
                <c:pt idx="140">
                  <c:v>1407</c:v>
                </c:pt>
                <c:pt idx="141">
                  <c:v>1408</c:v>
                </c:pt>
                <c:pt idx="142">
                  <c:v>1409</c:v>
                </c:pt>
                <c:pt idx="143">
                  <c:v>1410</c:v>
                </c:pt>
                <c:pt idx="144">
                  <c:v>1411</c:v>
                </c:pt>
                <c:pt idx="145">
                  <c:v>1412</c:v>
                </c:pt>
                <c:pt idx="146">
                  <c:v>1413</c:v>
                </c:pt>
                <c:pt idx="147">
                  <c:v>1414</c:v>
                </c:pt>
                <c:pt idx="148">
                  <c:v>1415</c:v>
                </c:pt>
                <c:pt idx="149">
                  <c:v>1416</c:v>
                </c:pt>
                <c:pt idx="150">
                  <c:v>1417</c:v>
                </c:pt>
                <c:pt idx="151">
                  <c:v>1418</c:v>
                </c:pt>
                <c:pt idx="152">
                  <c:v>1419</c:v>
                </c:pt>
                <c:pt idx="153">
                  <c:v>1420</c:v>
                </c:pt>
                <c:pt idx="154">
                  <c:v>1421</c:v>
                </c:pt>
                <c:pt idx="155">
                  <c:v>1422</c:v>
                </c:pt>
                <c:pt idx="156">
                  <c:v>1423</c:v>
                </c:pt>
                <c:pt idx="157">
                  <c:v>1424</c:v>
                </c:pt>
                <c:pt idx="158">
                  <c:v>1425</c:v>
                </c:pt>
                <c:pt idx="159">
                  <c:v>1426</c:v>
                </c:pt>
                <c:pt idx="160">
                  <c:v>1427</c:v>
                </c:pt>
                <c:pt idx="161">
                  <c:v>1428</c:v>
                </c:pt>
                <c:pt idx="162">
                  <c:v>1429</c:v>
                </c:pt>
                <c:pt idx="163">
                  <c:v>1430</c:v>
                </c:pt>
                <c:pt idx="164">
                  <c:v>1431</c:v>
                </c:pt>
                <c:pt idx="165">
                  <c:v>1432</c:v>
                </c:pt>
                <c:pt idx="166">
                  <c:v>1433</c:v>
                </c:pt>
                <c:pt idx="167">
                  <c:v>1434</c:v>
                </c:pt>
                <c:pt idx="168">
                  <c:v>1435</c:v>
                </c:pt>
                <c:pt idx="169">
                  <c:v>1436</c:v>
                </c:pt>
                <c:pt idx="170">
                  <c:v>1437</c:v>
                </c:pt>
                <c:pt idx="171">
                  <c:v>1438</c:v>
                </c:pt>
                <c:pt idx="172">
                  <c:v>1439</c:v>
                </c:pt>
                <c:pt idx="173">
                  <c:v>1440</c:v>
                </c:pt>
                <c:pt idx="174">
                  <c:v>1441</c:v>
                </c:pt>
                <c:pt idx="175">
                  <c:v>1442</c:v>
                </c:pt>
                <c:pt idx="176">
                  <c:v>1443</c:v>
                </c:pt>
                <c:pt idx="177">
                  <c:v>1444</c:v>
                </c:pt>
                <c:pt idx="178">
                  <c:v>1445</c:v>
                </c:pt>
                <c:pt idx="179">
                  <c:v>1446</c:v>
                </c:pt>
                <c:pt idx="180">
                  <c:v>1447</c:v>
                </c:pt>
                <c:pt idx="181">
                  <c:v>1448</c:v>
                </c:pt>
                <c:pt idx="182">
                  <c:v>1449</c:v>
                </c:pt>
                <c:pt idx="183">
                  <c:v>1450</c:v>
                </c:pt>
                <c:pt idx="184">
                  <c:v>1451</c:v>
                </c:pt>
                <c:pt idx="185">
                  <c:v>1452</c:v>
                </c:pt>
                <c:pt idx="186">
                  <c:v>1453</c:v>
                </c:pt>
                <c:pt idx="187">
                  <c:v>1454</c:v>
                </c:pt>
                <c:pt idx="188">
                  <c:v>1455</c:v>
                </c:pt>
                <c:pt idx="189">
                  <c:v>1456</c:v>
                </c:pt>
                <c:pt idx="190">
                  <c:v>1457</c:v>
                </c:pt>
                <c:pt idx="191">
                  <c:v>1458</c:v>
                </c:pt>
                <c:pt idx="192">
                  <c:v>1459</c:v>
                </c:pt>
                <c:pt idx="193">
                  <c:v>1460</c:v>
                </c:pt>
                <c:pt idx="194">
                  <c:v>1461</c:v>
                </c:pt>
                <c:pt idx="195">
                  <c:v>1462</c:v>
                </c:pt>
                <c:pt idx="196">
                  <c:v>1463</c:v>
                </c:pt>
                <c:pt idx="197">
                  <c:v>1464</c:v>
                </c:pt>
                <c:pt idx="198">
                  <c:v>1465</c:v>
                </c:pt>
                <c:pt idx="199">
                  <c:v>1466</c:v>
                </c:pt>
                <c:pt idx="200">
                  <c:v>1467</c:v>
                </c:pt>
                <c:pt idx="201">
                  <c:v>1468</c:v>
                </c:pt>
                <c:pt idx="202">
                  <c:v>1469</c:v>
                </c:pt>
                <c:pt idx="203">
                  <c:v>1470</c:v>
                </c:pt>
                <c:pt idx="204">
                  <c:v>1471</c:v>
                </c:pt>
                <c:pt idx="205">
                  <c:v>1472</c:v>
                </c:pt>
                <c:pt idx="206">
                  <c:v>1473</c:v>
                </c:pt>
                <c:pt idx="207">
                  <c:v>1474</c:v>
                </c:pt>
                <c:pt idx="208">
                  <c:v>1475</c:v>
                </c:pt>
                <c:pt idx="209">
                  <c:v>1476</c:v>
                </c:pt>
                <c:pt idx="210">
                  <c:v>1477</c:v>
                </c:pt>
                <c:pt idx="211">
                  <c:v>1478</c:v>
                </c:pt>
                <c:pt idx="212">
                  <c:v>1479</c:v>
                </c:pt>
                <c:pt idx="213">
                  <c:v>1480</c:v>
                </c:pt>
                <c:pt idx="214">
                  <c:v>1481</c:v>
                </c:pt>
                <c:pt idx="215">
                  <c:v>1482</c:v>
                </c:pt>
                <c:pt idx="216">
                  <c:v>1483</c:v>
                </c:pt>
                <c:pt idx="217">
                  <c:v>1484</c:v>
                </c:pt>
                <c:pt idx="218">
                  <c:v>1485</c:v>
                </c:pt>
                <c:pt idx="219">
                  <c:v>1486</c:v>
                </c:pt>
                <c:pt idx="220">
                  <c:v>1487</c:v>
                </c:pt>
                <c:pt idx="221">
                  <c:v>1488</c:v>
                </c:pt>
                <c:pt idx="222">
                  <c:v>1489</c:v>
                </c:pt>
                <c:pt idx="223">
                  <c:v>1490</c:v>
                </c:pt>
                <c:pt idx="224">
                  <c:v>1491</c:v>
                </c:pt>
                <c:pt idx="225">
                  <c:v>1492</c:v>
                </c:pt>
                <c:pt idx="226">
                  <c:v>1493</c:v>
                </c:pt>
                <c:pt idx="227">
                  <c:v>1494</c:v>
                </c:pt>
                <c:pt idx="228">
                  <c:v>1495</c:v>
                </c:pt>
                <c:pt idx="229">
                  <c:v>1496</c:v>
                </c:pt>
                <c:pt idx="230">
                  <c:v>1497</c:v>
                </c:pt>
                <c:pt idx="231">
                  <c:v>1498</c:v>
                </c:pt>
                <c:pt idx="232">
                  <c:v>1499</c:v>
                </c:pt>
                <c:pt idx="233">
                  <c:v>1500</c:v>
                </c:pt>
                <c:pt idx="234">
                  <c:v>1501</c:v>
                </c:pt>
                <c:pt idx="235">
                  <c:v>1502</c:v>
                </c:pt>
                <c:pt idx="236">
                  <c:v>1503</c:v>
                </c:pt>
                <c:pt idx="237">
                  <c:v>1504</c:v>
                </c:pt>
                <c:pt idx="238">
                  <c:v>1505</c:v>
                </c:pt>
                <c:pt idx="239">
                  <c:v>1506</c:v>
                </c:pt>
                <c:pt idx="240">
                  <c:v>1507</c:v>
                </c:pt>
                <c:pt idx="241">
                  <c:v>1508</c:v>
                </c:pt>
                <c:pt idx="242">
                  <c:v>1509</c:v>
                </c:pt>
                <c:pt idx="243">
                  <c:v>1510</c:v>
                </c:pt>
                <c:pt idx="244">
                  <c:v>1511</c:v>
                </c:pt>
                <c:pt idx="245">
                  <c:v>1512</c:v>
                </c:pt>
                <c:pt idx="246">
                  <c:v>1513</c:v>
                </c:pt>
                <c:pt idx="247">
                  <c:v>1514</c:v>
                </c:pt>
                <c:pt idx="248">
                  <c:v>1515</c:v>
                </c:pt>
                <c:pt idx="249">
                  <c:v>1516</c:v>
                </c:pt>
                <c:pt idx="250">
                  <c:v>1517</c:v>
                </c:pt>
                <c:pt idx="251">
                  <c:v>1518</c:v>
                </c:pt>
                <c:pt idx="252">
                  <c:v>1519</c:v>
                </c:pt>
                <c:pt idx="253">
                  <c:v>1520</c:v>
                </c:pt>
                <c:pt idx="254">
                  <c:v>1521</c:v>
                </c:pt>
                <c:pt idx="255">
                  <c:v>1522</c:v>
                </c:pt>
                <c:pt idx="256">
                  <c:v>1523</c:v>
                </c:pt>
                <c:pt idx="257">
                  <c:v>1524</c:v>
                </c:pt>
                <c:pt idx="258">
                  <c:v>1525</c:v>
                </c:pt>
                <c:pt idx="259">
                  <c:v>1526</c:v>
                </c:pt>
                <c:pt idx="260">
                  <c:v>1527</c:v>
                </c:pt>
                <c:pt idx="261">
                  <c:v>1528</c:v>
                </c:pt>
                <c:pt idx="262">
                  <c:v>1529</c:v>
                </c:pt>
                <c:pt idx="263">
                  <c:v>1530</c:v>
                </c:pt>
                <c:pt idx="264">
                  <c:v>1531</c:v>
                </c:pt>
                <c:pt idx="265">
                  <c:v>1532</c:v>
                </c:pt>
                <c:pt idx="266">
                  <c:v>1533</c:v>
                </c:pt>
                <c:pt idx="267">
                  <c:v>1534</c:v>
                </c:pt>
                <c:pt idx="268">
                  <c:v>1535</c:v>
                </c:pt>
                <c:pt idx="269">
                  <c:v>1536</c:v>
                </c:pt>
                <c:pt idx="270">
                  <c:v>1537</c:v>
                </c:pt>
                <c:pt idx="271">
                  <c:v>1538</c:v>
                </c:pt>
                <c:pt idx="272">
                  <c:v>1539</c:v>
                </c:pt>
                <c:pt idx="273">
                  <c:v>1540</c:v>
                </c:pt>
                <c:pt idx="274">
                  <c:v>1541</c:v>
                </c:pt>
                <c:pt idx="275">
                  <c:v>1542</c:v>
                </c:pt>
                <c:pt idx="276">
                  <c:v>1543</c:v>
                </c:pt>
                <c:pt idx="277">
                  <c:v>1544</c:v>
                </c:pt>
                <c:pt idx="278">
                  <c:v>1545</c:v>
                </c:pt>
                <c:pt idx="279">
                  <c:v>1546</c:v>
                </c:pt>
                <c:pt idx="280">
                  <c:v>1547</c:v>
                </c:pt>
                <c:pt idx="281">
                  <c:v>1548</c:v>
                </c:pt>
                <c:pt idx="282">
                  <c:v>1549</c:v>
                </c:pt>
                <c:pt idx="283">
                  <c:v>1550</c:v>
                </c:pt>
                <c:pt idx="284">
                  <c:v>1551</c:v>
                </c:pt>
                <c:pt idx="285">
                  <c:v>1552</c:v>
                </c:pt>
                <c:pt idx="286">
                  <c:v>1553</c:v>
                </c:pt>
                <c:pt idx="287">
                  <c:v>1554</c:v>
                </c:pt>
                <c:pt idx="288">
                  <c:v>1555</c:v>
                </c:pt>
                <c:pt idx="289">
                  <c:v>1556</c:v>
                </c:pt>
                <c:pt idx="290">
                  <c:v>1557</c:v>
                </c:pt>
                <c:pt idx="291">
                  <c:v>1558</c:v>
                </c:pt>
                <c:pt idx="292">
                  <c:v>1559</c:v>
                </c:pt>
                <c:pt idx="293">
                  <c:v>1560</c:v>
                </c:pt>
                <c:pt idx="294">
                  <c:v>1561</c:v>
                </c:pt>
                <c:pt idx="295">
                  <c:v>1562</c:v>
                </c:pt>
                <c:pt idx="296">
                  <c:v>1563</c:v>
                </c:pt>
                <c:pt idx="297">
                  <c:v>1564</c:v>
                </c:pt>
                <c:pt idx="298">
                  <c:v>1565</c:v>
                </c:pt>
                <c:pt idx="299">
                  <c:v>1566</c:v>
                </c:pt>
                <c:pt idx="300">
                  <c:v>1567</c:v>
                </c:pt>
                <c:pt idx="301">
                  <c:v>1568</c:v>
                </c:pt>
                <c:pt idx="302">
                  <c:v>1569</c:v>
                </c:pt>
                <c:pt idx="303">
                  <c:v>1570</c:v>
                </c:pt>
                <c:pt idx="304">
                  <c:v>1571</c:v>
                </c:pt>
                <c:pt idx="305">
                  <c:v>1572</c:v>
                </c:pt>
                <c:pt idx="306">
                  <c:v>1573</c:v>
                </c:pt>
                <c:pt idx="307">
                  <c:v>1574</c:v>
                </c:pt>
                <c:pt idx="308">
                  <c:v>1575</c:v>
                </c:pt>
                <c:pt idx="309">
                  <c:v>1576</c:v>
                </c:pt>
                <c:pt idx="310">
                  <c:v>1577</c:v>
                </c:pt>
                <c:pt idx="311">
                  <c:v>1578</c:v>
                </c:pt>
                <c:pt idx="312">
                  <c:v>1579</c:v>
                </c:pt>
                <c:pt idx="313">
                  <c:v>1580</c:v>
                </c:pt>
                <c:pt idx="314">
                  <c:v>1581</c:v>
                </c:pt>
                <c:pt idx="315">
                  <c:v>1582</c:v>
                </c:pt>
                <c:pt idx="316">
                  <c:v>1583</c:v>
                </c:pt>
                <c:pt idx="317">
                  <c:v>1584</c:v>
                </c:pt>
                <c:pt idx="318">
                  <c:v>1585</c:v>
                </c:pt>
                <c:pt idx="319">
                  <c:v>1586</c:v>
                </c:pt>
                <c:pt idx="320">
                  <c:v>1587</c:v>
                </c:pt>
                <c:pt idx="321">
                  <c:v>1588</c:v>
                </c:pt>
                <c:pt idx="322">
                  <c:v>1589</c:v>
                </c:pt>
                <c:pt idx="323">
                  <c:v>1590</c:v>
                </c:pt>
                <c:pt idx="324">
                  <c:v>1591</c:v>
                </c:pt>
                <c:pt idx="325">
                  <c:v>1592</c:v>
                </c:pt>
                <c:pt idx="326">
                  <c:v>1593</c:v>
                </c:pt>
                <c:pt idx="327">
                  <c:v>1594</c:v>
                </c:pt>
                <c:pt idx="328">
                  <c:v>1595</c:v>
                </c:pt>
                <c:pt idx="329">
                  <c:v>1596</c:v>
                </c:pt>
                <c:pt idx="330">
                  <c:v>1597</c:v>
                </c:pt>
                <c:pt idx="331">
                  <c:v>1598</c:v>
                </c:pt>
                <c:pt idx="332">
                  <c:v>1599</c:v>
                </c:pt>
                <c:pt idx="333">
                  <c:v>1600</c:v>
                </c:pt>
                <c:pt idx="334">
                  <c:v>1601</c:v>
                </c:pt>
                <c:pt idx="335">
                  <c:v>1602</c:v>
                </c:pt>
                <c:pt idx="336">
                  <c:v>1603</c:v>
                </c:pt>
                <c:pt idx="337">
                  <c:v>1604</c:v>
                </c:pt>
                <c:pt idx="338">
                  <c:v>1605</c:v>
                </c:pt>
                <c:pt idx="339">
                  <c:v>1606</c:v>
                </c:pt>
                <c:pt idx="340">
                  <c:v>1607</c:v>
                </c:pt>
                <c:pt idx="341">
                  <c:v>1608</c:v>
                </c:pt>
                <c:pt idx="342">
                  <c:v>1609</c:v>
                </c:pt>
                <c:pt idx="343">
                  <c:v>1610</c:v>
                </c:pt>
                <c:pt idx="344">
                  <c:v>1611</c:v>
                </c:pt>
                <c:pt idx="345">
                  <c:v>1612</c:v>
                </c:pt>
                <c:pt idx="346">
                  <c:v>1613</c:v>
                </c:pt>
                <c:pt idx="347">
                  <c:v>1614</c:v>
                </c:pt>
                <c:pt idx="348">
                  <c:v>1615</c:v>
                </c:pt>
                <c:pt idx="349">
                  <c:v>1616</c:v>
                </c:pt>
                <c:pt idx="350">
                  <c:v>1617</c:v>
                </c:pt>
                <c:pt idx="351">
                  <c:v>1618</c:v>
                </c:pt>
                <c:pt idx="352">
                  <c:v>1619</c:v>
                </c:pt>
                <c:pt idx="353">
                  <c:v>1620</c:v>
                </c:pt>
                <c:pt idx="354">
                  <c:v>1621</c:v>
                </c:pt>
                <c:pt idx="355">
                  <c:v>1622</c:v>
                </c:pt>
                <c:pt idx="356">
                  <c:v>1623</c:v>
                </c:pt>
                <c:pt idx="357">
                  <c:v>1624</c:v>
                </c:pt>
                <c:pt idx="358">
                  <c:v>1625</c:v>
                </c:pt>
                <c:pt idx="359">
                  <c:v>1626</c:v>
                </c:pt>
                <c:pt idx="360">
                  <c:v>1627</c:v>
                </c:pt>
                <c:pt idx="361">
                  <c:v>1628</c:v>
                </c:pt>
                <c:pt idx="362">
                  <c:v>1629</c:v>
                </c:pt>
                <c:pt idx="363">
                  <c:v>1630</c:v>
                </c:pt>
                <c:pt idx="364">
                  <c:v>1631</c:v>
                </c:pt>
                <c:pt idx="365">
                  <c:v>1632</c:v>
                </c:pt>
                <c:pt idx="366">
                  <c:v>1633</c:v>
                </c:pt>
                <c:pt idx="367">
                  <c:v>1634</c:v>
                </c:pt>
                <c:pt idx="368">
                  <c:v>1635</c:v>
                </c:pt>
                <c:pt idx="369">
                  <c:v>1636</c:v>
                </c:pt>
                <c:pt idx="370">
                  <c:v>1637</c:v>
                </c:pt>
                <c:pt idx="371">
                  <c:v>1638</c:v>
                </c:pt>
                <c:pt idx="372">
                  <c:v>1639</c:v>
                </c:pt>
                <c:pt idx="373">
                  <c:v>1640</c:v>
                </c:pt>
                <c:pt idx="374">
                  <c:v>1641</c:v>
                </c:pt>
                <c:pt idx="375">
                  <c:v>1642</c:v>
                </c:pt>
                <c:pt idx="376">
                  <c:v>1643</c:v>
                </c:pt>
                <c:pt idx="377">
                  <c:v>1644</c:v>
                </c:pt>
                <c:pt idx="378">
                  <c:v>1645</c:v>
                </c:pt>
                <c:pt idx="379">
                  <c:v>1646</c:v>
                </c:pt>
                <c:pt idx="380">
                  <c:v>1647</c:v>
                </c:pt>
                <c:pt idx="381">
                  <c:v>1648</c:v>
                </c:pt>
                <c:pt idx="382">
                  <c:v>1649</c:v>
                </c:pt>
                <c:pt idx="383">
                  <c:v>1650</c:v>
                </c:pt>
                <c:pt idx="384">
                  <c:v>1651</c:v>
                </c:pt>
                <c:pt idx="385">
                  <c:v>1652</c:v>
                </c:pt>
                <c:pt idx="386">
                  <c:v>1653</c:v>
                </c:pt>
                <c:pt idx="387">
                  <c:v>1654</c:v>
                </c:pt>
                <c:pt idx="388">
                  <c:v>1655</c:v>
                </c:pt>
                <c:pt idx="389">
                  <c:v>1656</c:v>
                </c:pt>
              </c:numCache>
            </c:numRef>
          </c:xVal>
          <c:yVal>
            <c:numRef>
              <c:f>Graph!$B$1269:$B$1656</c:f>
              <c:numCache>
                <c:formatCode>General</c:formatCode>
                <c:ptCount val="388"/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5A-4635-9C49-A992DEF819AC}"/>
            </c:ext>
          </c:extLst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Graph!$A$1268:$A$1657</c:f>
              <c:numCache>
                <c:formatCode>General</c:formatCode>
                <c:ptCount val="390"/>
                <c:pt idx="0">
                  <c:v>1267</c:v>
                </c:pt>
                <c:pt idx="1">
                  <c:v>1268</c:v>
                </c:pt>
                <c:pt idx="2">
                  <c:v>1269</c:v>
                </c:pt>
                <c:pt idx="3">
                  <c:v>1270</c:v>
                </c:pt>
                <c:pt idx="4">
                  <c:v>1271</c:v>
                </c:pt>
                <c:pt idx="5">
                  <c:v>1272</c:v>
                </c:pt>
                <c:pt idx="6">
                  <c:v>1273</c:v>
                </c:pt>
                <c:pt idx="7">
                  <c:v>1274</c:v>
                </c:pt>
                <c:pt idx="8">
                  <c:v>1275</c:v>
                </c:pt>
                <c:pt idx="9">
                  <c:v>1276</c:v>
                </c:pt>
                <c:pt idx="10">
                  <c:v>1277</c:v>
                </c:pt>
                <c:pt idx="11">
                  <c:v>1278</c:v>
                </c:pt>
                <c:pt idx="12">
                  <c:v>1279</c:v>
                </c:pt>
                <c:pt idx="13">
                  <c:v>1280</c:v>
                </c:pt>
                <c:pt idx="14">
                  <c:v>1281</c:v>
                </c:pt>
                <c:pt idx="15">
                  <c:v>1282</c:v>
                </c:pt>
                <c:pt idx="16">
                  <c:v>1283</c:v>
                </c:pt>
                <c:pt idx="17">
                  <c:v>1284</c:v>
                </c:pt>
                <c:pt idx="18">
                  <c:v>1285</c:v>
                </c:pt>
                <c:pt idx="19">
                  <c:v>1286</c:v>
                </c:pt>
                <c:pt idx="20">
                  <c:v>1287</c:v>
                </c:pt>
                <c:pt idx="21">
                  <c:v>1288</c:v>
                </c:pt>
                <c:pt idx="22">
                  <c:v>1289</c:v>
                </c:pt>
                <c:pt idx="23">
                  <c:v>1290</c:v>
                </c:pt>
                <c:pt idx="24">
                  <c:v>1291</c:v>
                </c:pt>
                <c:pt idx="25">
                  <c:v>1292</c:v>
                </c:pt>
                <c:pt idx="26">
                  <c:v>1293</c:v>
                </c:pt>
                <c:pt idx="27">
                  <c:v>1294</c:v>
                </c:pt>
                <c:pt idx="28">
                  <c:v>1295</c:v>
                </c:pt>
                <c:pt idx="29">
                  <c:v>1296</c:v>
                </c:pt>
                <c:pt idx="30">
                  <c:v>1297</c:v>
                </c:pt>
                <c:pt idx="31">
                  <c:v>1298</c:v>
                </c:pt>
                <c:pt idx="32">
                  <c:v>1299</c:v>
                </c:pt>
                <c:pt idx="33">
                  <c:v>1300</c:v>
                </c:pt>
                <c:pt idx="34">
                  <c:v>1301</c:v>
                </c:pt>
                <c:pt idx="35">
                  <c:v>1302</c:v>
                </c:pt>
                <c:pt idx="36">
                  <c:v>1303</c:v>
                </c:pt>
                <c:pt idx="37">
                  <c:v>1304</c:v>
                </c:pt>
                <c:pt idx="38">
                  <c:v>1305</c:v>
                </c:pt>
                <c:pt idx="39">
                  <c:v>1306</c:v>
                </c:pt>
                <c:pt idx="40">
                  <c:v>1307</c:v>
                </c:pt>
                <c:pt idx="41">
                  <c:v>1308</c:v>
                </c:pt>
                <c:pt idx="42">
                  <c:v>1309</c:v>
                </c:pt>
                <c:pt idx="43">
                  <c:v>1310</c:v>
                </c:pt>
                <c:pt idx="44">
                  <c:v>1311</c:v>
                </c:pt>
                <c:pt idx="45">
                  <c:v>1312</c:v>
                </c:pt>
                <c:pt idx="46">
                  <c:v>1313</c:v>
                </c:pt>
                <c:pt idx="47">
                  <c:v>1314</c:v>
                </c:pt>
                <c:pt idx="48">
                  <c:v>1315</c:v>
                </c:pt>
                <c:pt idx="49">
                  <c:v>1316</c:v>
                </c:pt>
                <c:pt idx="50">
                  <c:v>1317</c:v>
                </c:pt>
                <c:pt idx="51">
                  <c:v>1318</c:v>
                </c:pt>
                <c:pt idx="52">
                  <c:v>1319</c:v>
                </c:pt>
                <c:pt idx="53">
                  <c:v>1320</c:v>
                </c:pt>
                <c:pt idx="54">
                  <c:v>1321</c:v>
                </c:pt>
                <c:pt idx="55">
                  <c:v>1322</c:v>
                </c:pt>
                <c:pt idx="56">
                  <c:v>1323</c:v>
                </c:pt>
                <c:pt idx="57">
                  <c:v>1324</c:v>
                </c:pt>
                <c:pt idx="58">
                  <c:v>1325</c:v>
                </c:pt>
                <c:pt idx="59">
                  <c:v>1326</c:v>
                </c:pt>
                <c:pt idx="60">
                  <c:v>1327</c:v>
                </c:pt>
                <c:pt idx="61">
                  <c:v>1328</c:v>
                </c:pt>
                <c:pt idx="62">
                  <c:v>1329</c:v>
                </c:pt>
                <c:pt idx="63">
                  <c:v>1330</c:v>
                </c:pt>
                <c:pt idx="64">
                  <c:v>1331</c:v>
                </c:pt>
                <c:pt idx="65">
                  <c:v>1332</c:v>
                </c:pt>
                <c:pt idx="66">
                  <c:v>1333</c:v>
                </c:pt>
                <c:pt idx="67">
                  <c:v>1334</c:v>
                </c:pt>
                <c:pt idx="68">
                  <c:v>1335</c:v>
                </c:pt>
                <c:pt idx="69">
                  <c:v>1336</c:v>
                </c:pt>
                <c:pt idx="70">
                  <c:v>1337</c:v>
                </c:pt>
                <c:pt idx="71">
                  <c:v>1338</c:v>
                </c:pt>
                <c:pt idx="72">
                  <c:v>1339</c:v>
                </c:pt>
                <c:pt idx="73">
                  <c:v>1340</c:v>
                </c:pt>
                <c:pt idx="74">
                  <c:v>1341</c:v>
                </c:pt>
                <c:pt idx="75">
                  <c:v>1342</c:v>
                </c:pt>
                <c:pt idx="76">
                  <c:v>1343</c:v>
                </c:pt>
                <c:pt idx="77">
                  <c:v>1344</c:v>
                </c:pt>
                <c:pt idx="78">
                  <c:v>1345</c:v>
                </c:pt>
                <c:pt idx="79">
                  <c:v>1346</c:v>
                </c:pt>
                <c:pt idx="80">
                  <c:v>1347</c:v>
                </c:pt>
                <c:pt idx="81">
                  <c:v>1348</c:v>
                </c:pt>
                <c:pt idx="82">
                  <c:v>1349</c:v>
                </c:pt>
                <c:pt idx="83">
                  <c:v>1350</c:v>
                </c:pt>
                <c:pt idx="84">
                  <c:v>1351</c:v>
                </c:pt>
                <c:pt idx="85">
                  <c:v>1352</c:v>
                </c:pt>
                <c:pt idx="86">
                  <c:v>1353</c:v>
                </c:pt>
                <c:pt idx="87">
                  <c:v>1354</c:v>
                </c:pt>
                <c:pt idx="88">
                  <c:v>1355</c:v>
                </c:pt>
                <c:pt idx="89">
                  <c:v>1356</c:v>
                </c:pt>
                <c:pt idx="90">
                  <c:v>1357</c:v>
                </c:pt>
                <c:pt idx="91">
                  <c:v>1358</c:v>
                </c:pt>
                <c:pt idx="92">
                  <c:v>1359</c:v>
                </c:pt>
                <c:pt idx="93">
                  <c:v>1360</c:v>
                </c:pt>
                <c:pt idx="94">
                  <c:v>1361</c:v>
                </c:pt>
                <c:pt idx="95">
                  <c:v>1362</c:v>
                </c:pt>
                <c:pt idx="96">
                  <c:v>1363</c:v>
                </c:pt>
                <c:pt idx="97">
                  <c:v>1364</c:v>
                </c:pt>
                <c:pt idx="98">
                  <c:v>1365</c:v>
                </c:pt>
                <c:pt idx="99">
                  <c:v>1366</c:v>
                </c:pt>
                <c:pt idx="100">
                  <c:v>1367</c:v>
                </c:pt>
                <c:pt idx="101">
                  <c:v>1368</c:v>
                </c:pt>
                <c:pt idx="102">
                  <c:v>1369</c:v>
                </c:pt>
                <c:pt idx="103">
                  <c:v>1370</c:v>
                </c:pt>
                <c:pt idx="104">
                  <c:v>1371</c:v>
                </c:pt>
                <c:pt idx="105">
                  <c:v>1372</c:v>
                </c:pt>
                <c:pt idx="106">
                  <c:v>1373</c:v>
                </c:pt>
                <c:pt idx="107">
                  <c:v>1374</c:v>
                </c:pt>
                <c:pt idx="108">
                  <c:v>1375</c:v>
                </c:pt>
                <c:pt idx="109">
                  <c:v>1376</c:v>
                </c:pt>
                <c:pt idx="110">
                  <c:v>1377</c:v>
                </c:pt>
                <c:pt idx="111">
                  <c:v>1378</c:v>
                </c:pt>
                <c:pt idx="112">
                  <c:v>1379</c:v>
                </c:pt>
                <c:pt idx="113">
                  <c:v>1380</c:v>
                </c:pt>
                <c:pt idx="114">
                  <c:v>1381</c:v>
                </c:pt>
                <c:pt idx="115">
                  <c:v>1382</c:v>
                </c:pt>
                <c:pt idx="116">
                  <c:v>1383</c:v>
                </c:pt>
                <c:pt idx="117">
                  <c:v>1384</c:v>
                </c:pt>
                <c:pt idx="118">
                  <c:v>1385</c:v>
                </c:pt>
                <c:pt idx="119">
                  <c:v>1386</c:v>
                </c:pt>
                <c:pt idx="120">
                  <c:v>1387</c:v>
                </c:pt>
                <c:pt idx="121">
                  <c:v>1388</c:v>
                </c:pt>
                <c:pt idx="122">
                  <c:v>1389</c:v>
                </c:pt>
                <c:pt idx="123">
                  <c:v>1390</c:v>
                </c:pt>
                <c:pt idx="124">
                  <c:v>1391</c:v>
                </c:pt>
                <c:pt idx="125">
                  <c:v>1392</c:v>
                </c:pt>
                <c:pt idx="126">
                  <c:v>1393</c:v>
                </c:pt>
                <c:pt idx="127">
                  <c:v>1394</c:v>
                </c:pt>
                <c:pt idx="128">
                  <c:v>1395</c:v>
                </c:pt>
                <c:pt idx="129">
                  <c:v>1396</c:v>
                </c:pt>
                <c:pt idx="130">
                  <c:v>1397</c:v>
                </c:pt>
                <c:pt idx="131">
                  <c:v>1398</c:v>
                </c:pt>
                <c:pt idx="132">
                  <c:v>1399</c:v>
                </c:pt>
                <c:pt idx="133">
                  <c:v>1400</c:v>
                </c:pt>
                <c:pt idx="134">
                  <c:v>1401</c:v>
                </c:pt>
                <c:pt idx="135">
                  <c:v>1402</c:v>
                </c:pt>
                <c:pt idx="136">
                  <c:v>1403</c:v>
                </c:pt>
                <c:pt idx="137">
                  <c:v>1404</c:v>
                </c:pt>
                <c:pt idx="138">
                  <c:v>1405</c:v>
                </c:pt>
                <c:pt idx="139">
                  <c:v>1406</c:v>
                </c:pt>
                <c:pt idx="140">
                  <c:v>1407</c:v>
                </c:pt>
                <c:pt idx="141">
                  <c:v>1408</c:v>
                </c:pt>
                <c:pt idx="142">
                  <c:v>1409</c:v>
                </c:pt>
                <c:pt idx="143">
                  <c:v>1410</c:v>
                </c:pt>
                <c:pt idx="144">
                  <c:v>1411</c:v>
                </c:pt>
                <c:pt idx="145">
                  <c:v>1412</c:v>
                </c:pt>
                <c:pt idx="146">
                  <c:v>1413</c:v>
                </c:pt>
                <c:pt idx="147">
                  <c:v>1414</c:v>
                </c:pt>
                <c:pt idx="148">
                  <c:v>1415</c:v>
                </c:pt>
                <c:pt idx="149">
                  <c:v>1416</c:v>
                </c:pt>
                <c:pt idx="150">
                  <c:v>1417</c:v>
                </c:pt>
                <c:pt idx="151">
                  <c:v>1418</c:v>
                </c:pt>
                <c:pt idx="152">
                  <c:v>1419</c:v>
                </c:pt>
                <c:pt idx="153">
                  <c:v>1420</c:v>
                </c:pt>
                <c:pt idx="154">
                  <c:v>1421</c:v>
                </c:pt>
                <c:pt idx="155">
                  <c:v>1422</c:v>
                </c:pt>
                <c:pt idx="156">
                  <c:v>1423</c:v>
                </c:pt>
                <c:pt idx="157">
                  <c:v>1424</c:v>
                </c:pt>
                <c:pt idx="158">
                  <c:v>1425</c:v>
                </c:pt>
                <c:pt idx="159">
                  <c:v>1426</c:v>
                </c:pt>
                <c:pt idx="160">
                  <c:v>1427</c:v>
                </c:pt>
                <c:pt idx="161">
                  <c:v>1428</c:v>
                </c:pt>
                <c:pt idx="162">
                  <c:v>1429</c:v>
                </c:pt>
                <c:pt idx="163">
                  <c:v>1430</c:v>
                </c:pt>
                <c:pt idx="164">
                  <c:v>1431</c:v>
                </c:pt>
                <c:pt idx="165">
                  <c:v>1432</c:v>
                </c:pt>
                <c:pt idx="166">
                  <c:v>1433</c:v>
                </c:pt>
                <c:pt idx="167">
                  <c:v>1434</c:v>
                </c:pt>
                <c:pt idx="168">
                  <c:v>1435</c:v>
                </c:pt>
                <c:pt idx="169">
                  <c:v>1436</c:v>
                </c:pt>
                <c:pt idx="170">
                  <c:v>1437</c:v>
                </c:pt>
                <c:pt idx="171">
                  <c:v>1438</c:v>
                </c:pt>
                <c:pt idx="172">
                  <c:v>1439</c:v>
                </c:pt>
                <c:pt idx="173">
                  <c:v>1440</c:v>
                </c:pt>
                <c:pt idx="174">
                  <c:v>1441</c:v>
                </c:pt>
                <c:pt idx="175">
                  <c:v>1442</c:v>
                </c:pt>
                <c:pt idx="176">
                  <c:v>1443</c:v>
                </c:pt>
                <c:pt idx="177">
                  <c:v>1444</c:v>
                </c:pt>
                <c:pt idx="178">
                  <c:v>1445</c:v>
                </c:pt>
                <c:pt idx="179">
                  <c:v>1446</c:v>
                </c:pt>
                <c:pt idx="180">
                  <c:v>1447</c:v>
                </c:pt>
                <c:pt idx="181">
                  <c:v>1448</c:v>
                </c:pt>
                <c:pt idx="182">
                  <c:v>1449</c:v>
                </c:pt>
                <c:pt idx="183">
                  <c:v>1450</c:v>
                </c:pt>
                <c:pt idx="184">
                  <c:v>1451</c:v>
                </c:pt>
                <c:pt idx="185">
                  <c:v>1452</c:v>
                </c:pt>
                <c:pt idx="186">
                  <c:v>1453</c:v>
                </c:pt>
                <c:pt idx="187">
                  <c:v>1454</c:v>
                </c:pt>
                <c:pt idx="188">
                  <c:v>1455</c:v>
                </c:pt>
                <c:pt idx="189">
                  <c:v>1456</c:v>
                </c:pt>
                <c:pt idx="190">
                  <c:v>1457</c:v>
                </c:pt>
                <c:pt idx="191">
                  <c:v>1458</c:v>
                </c:pt>
                <c:pt idx="192">
                  <c:v>1459</c:v>
                </c:pt>
                <c:pt idx="193">
                  <c:v>1460</c:v>
                </c:pt>
                <c:pt idx="194">
                  <c:v>1461</c:v>
                </c:pt>
                <c:pt idx="195">
                  <c:v>1462</c:v>
                </c:pt>
                <c:pt idx="196">
                  <c:v>1463</c:v>
                </c:pt>
                <c:pt idx="197">
                  <c:v>1464</c:v>
                </c:pt>
                <c:pt idx="198">
                  <c:v>1465</c:v>
                </c:pt>
                <c:pt idx="199">
                  <c:v>1466</c:v>
                </c:pt>
                <c:pt idx="200">
                  <c:v>1467</c:v>
                </c:pt>
                <c:pt idx="201">
                  <c:v>1468</c:v>
                </c:pt>
                <c:pt idx="202">
                  <c:v>1469</c:v>
                </c:pt>
                <c:pt idx="203">
                  <c:v>1470</c:v>
                </c:pt>
                <c:pt idx="204">
                  <c:v>1471</c:v>
                </c:pt>
                <c:pt idx="205">
                  <c:v>1472</c:v>
                </c:pt>
                <c:pt idx="206">
                  <c:v>1473</c:v>
                </c:pt>
                <c:pt idx="207">
                  <c:v>1474</c:v>
                </c:pt>
                <c:pt idx="208">
                  <c:v>1475</c:v>
                </c:pt>
                <c:pt idx="209">
                  <c:v>1476</c:v>
                </c:pt>
                <c:pt idx="210">
                  <c:v>1477</c:v>
                </c:pt>
                <c:pt idx="211">
                  <c:v>1478</c:v>
                </c:pt>
                <c:pt idx="212">
                  <c:v>1479</c:v>
                </c:pt>
                <c:pt idx="213">
                  <c:v>1480</c:v>
                </c:pt>
                <c:pt idx="214">
                  <c:v>1481</c:v>
                </c:pt>
                <c:pt idx="215">
                  <c:v>1482</c:v>
                </c:pt>
                <c:pt idx="216">
                  <c:v>1483</c:v>
                </c:pt>
                <c:pt idx="217">
                  <c:v>1484</c:v>
                </c:pt>
                <c:pt idx="218">
                  <c:v>1485</c:v>
                </c:pt>
                <c:pt idx="219">
                  <c:v>1486</c:v>
                </c:pt>
                <c:pt idx="220">
                  <c:v>1487</c:v>
                </c:pt>
                <c:pt idx="221">
                  <c:v>1488</c:v>
                </c:pt>
                <c:pt idx="222">
                  <c:v>1489</c:v>
                </c:pt>
                <c:pt idx="223">
                  <c:v>1490</c:v>
                </c:pt>
                <c:pt idx="224">
                  <c:v>1491</c:v>
                </c:pt>
                <c:pt idx="225">
                  <c:v>1492</c:v>
                </c:pt>
                <c:pt idx="226">
                  <c:v>1493</c:v>
                </c:pt>
                <c:pt idx="227">
                  <c:v>1494</c:v>
                </c:pt>
                <c:pt idx="228">
                  <c:v>1495</c:v>
                </c:pt>
                <c:pt idx="229">
                  <c:v>1496</c:v>
                </c:pt>
                <c:pt idx="230">
                  <c:v>1497</c:v>
                </c:pt>
                <c:pt idx="231">
                  <c:v>1498</c:v>
                </c:pt>
                <c:pt idx="232">
                  <c:v>1499</c:v>
                </c:pt>
                <c:pt idx="233">
                  <c:v>1500</c:v>
                </c:pt>
                <c:pt idx="234">
                  <c:v>1501</c:v>
                </c:pt>
                <c:pt idx="235">
                  <c:v>1502</c:v>
                </c:pt>
                <c:pt idx="236">
                  <c:v>1503</c:v>
                </c:pt>
                <c:pt idx="237">
                  <c:v>1504</c:v>
                </c:pt>
                <c:pt idx="238">
                  <c:v>1505</c:v>
                </c:pt>
                <c:pt idx="239">
                  <c:v>1506</c:v>
                </c:pt>
                <c:pt idx="240">
                  <c:v>1507</c:v>
                </c:pt>
                <c:pt idx="241">
                  <c:v>1508</c:v>
                </c:pt>
                <c:pt idx="242">
                  <c:v>1509</c:v>
                </c:pt>
                <c:pt idx="243">
                  <c:v>1510</c:v>
                </c:pt>
                <c:pt idx="244">
                  <c:v>1511</c:v>
                </c:pt>
                <c:pt idx="245">
                  <c:v>1512</c:v>
                </c:pt>
                <c:pt idx="246">
                  <c:v>1513</c:v>
                </c:pt>
                <c:pt idx="247">
                  <c:v>1514</c:v>
                </c:pt>
                <c:pt idx="248">
                  <c:v>1515</c:v>
                </c:pt>
                <c:pt idx="249">
                  <c:v>1516</c:v>
                </c:pt>
                <c:pt idx="250">
                  <c:v>1517</c:v>
                </c:pt>
                <c:pt idx="251">
                  <c:v>1518</c:v>
                </c:pt>
                <c:pt idx="252">
                  <c:v>1519</c:v>
                </c:pt>
                <c:pt idx="253">
                  <c:v>1520</c:v>
                </c:pt>
                <c:pt idx="254">
                  <c:v>1521</c:v>
                </c:pt>
                <c:pt idx="255">
                  <c:v>1522</c:v>
                </c:pt>
                <c:pt idx="256">
                  <c:v>1523</c:v>
                </c:pt>
                <c:pt idx="257">
                  <c:v>1524</c:v>
                </c:pt>
                <c:pt idx="258">
                  <c:v>1525</c:v>
                </c:pt>
                <c:pt idx="259">
                  <c:v>1526</c:v>
                </c:pt>
                <c:pt idx="260">
                  <c:v>1527</c:v>
                </c:pt>
                <c:pt idx="261">
                  <c:v>1528</c:v>
                </c:pt>
                <c:pt idx="262">
                  <c:v>1529</c:v>
                </c:pt>
                <c:pt idx="263">
                  <c:v>1530</c:v>
                </c:pt>
                <c:pt idx="264">
                  <c:v>1531</c:v>
                </c:pt>
                <c:pt idx="265">
                  <c:v>1532</c:v>
                </c:pt>
                <c:pt idx="266">
                  <c:v>1533</c:v>
                </c:pt>
                <c:pt idx="267">
                  <c:v>1534</c:v>
                </c:pt>
                <c:pt idx="268">
                  <c:v>1535</c:v>
                </c:pt>
                <c:pt idx="269">
                  <c:v>1536</c:v>
                </c:pt>
                <c:pt idx="270">
                  <c:v>1537</c:v>
                </c:pt>
                <c:pt idx="271">
                  <c:v>1538</c:v>
                </c:pt>
                <c:pt idx="272">
                  <c:v>1539</c:v>
                </c:pt>
                <c:pt idx="273">
                  <c:v>1540</c:v>
                </c:pt>
                <c:pt idx="274">
                  <c:v>1541</c:v>
                </c:pt>
                <c:pt idx="275">
                  <c:v>1542</c:v>
                </c:pt>
                <c:pt idx="276">
                  <c:v>1543</c:v>
                </c:pt>
                <c:pt idx="277">
                  <c:v>1544</c:v>
                </c:pt>
                <c:pt idx="278">
                  <c:v>1545</c:v>
                </c:pt>
                <c:pt idx="279">
                  <c:v>1546</c:v>
                </c:pt>
                <c:pt idx="280">
                  <c:v>1547</c:v>
                </c:pt>
                <c:pt idx="281">
                  <c:v>1548</c:v>
                </c:pt>
                <c:pt idx="282">
                  <c:v>1549</c:v>
                </c:pt>
                <c:pt idx="283">
                  <c:v>1550</c:v>
                </c:pt>
                <c:pt idx="284">
                  <c:v>1551</c:v>
                </c:pt>
                <c:pt idx="285">
                  <c:v>1552</c:v>
                </c:pt>
                <c:pt idx="286">
                  <c:v>1553</c:v>
                </c:pt>
                <c:pt idx="287">
                  <c:v>1554</c:v>
                </c:pt>
                <c:pt idx="288">
                  <c:v>1555</c:v>
                </c:pt>
                <c:pt idx="289">
                  <c:v>1556</c:v>
                </c:pt>
                <c:pt idx="290">
                  <c:v>1557</c:v>
                </c:pt>
                <c:pt idx="291">
                  <c:v>1558</c:v>
                </c:pt>
                <c:pt idx="292">
                  <c:v>1559</c:v>
                </c:pt>
                <c:pt idx="293">
                  <c:v>1560</c:v>
                </c:pt>
                <c:pt idx="294">
                  <c:v>1561</c:v>
                </c:pt>
                <c:pt idx="295">
                  <c:v>1562</c:v>
                </c:pt>
                <c:pt idx="296">
                  <c:v>1563</c:v>
                </c:pt>
                <c:pt idx="297">
                  <c:v>1564</c:v>
                </c:pt>
                <c:pt idx="298">
                  <c:v>1565</c:v>
                </c:pt>
                <c:pt idx="299">
                  <c:v>1566</c:v>
                </c:pt>
                <c:pt idx="300">
                  <c:v>1567</c:v>
                </c:pt>
                <c:pt idx="301">
                  <c:v>1568</c:v>
                </c:pt>
                <c:pt idx="302">
                  <c:v>1569</c:v>
                </c:pt>
                <c:pt idx="303">
                  <c:v>1570</c:v>
                </c:pt>
                <c:pt idx="304">
                  <c:v>1571</c:v>
                </c:pt>
                <c:pt idx="305">
                  <c:v>1572</c:v>
                </c:pt>
                <c:pt idx="306">
                  <c:v>1573</c:v>
                </c:pt>
                <c:pt idx="307">
                  <c:v>1574</c:v>
                </c:pt>
                <c:pt idx="308">
                  <c:v>1575</c:v>
                </c:pt>
                <c:pt idx="309">
                  <c:v>1576</c:v>
                </c:pt>
                <c:pt idx="310">
                  <c:v>1577</c:v>
                </c:pt>
                <c:pt idx="311">
                  <c:v>1578</c:v>
                </c:pt>
                <c:pt idx="312">
                  <c:v>1579</c:v>
                </c:pt>
                <c:pt idx="313">
                  <c:v>1580</c:v>
                </c:pt>
                <c:pt idx="314">
                  <c:v>1581</c:v>
                </c:pt>
                <c:pt idx="315">
                  <c:v>1582</c:v>
                </c:pt>
                <c:pt idx="316">
                  <c:v>1583</c:v>
                </c:pt>
                <c:pt idx="317">
                  <c:v>1584</c:v>
                </c:pt>
                <c:pt idx="318">
                  <c:v>1585</c:v>
                </c:pt>
                <c:pt idx="319">
                  <c:v>1586</c:v>
                </c:pt>
                <c:pt idx="320">
                  <c:v>1587</c:v>
                </c:pt>
                <c:pt idx="321">
                  <c:v>1588</c:v>
                </c:pt>
                <c:pt idx="322">
                  <c:v>1589</c:v>
                </c:pt>
                <c:pt idx="323">
                  <c:v>1590</c:v>
                </c:pt>
                <c:pt idx="324">
                  <c:v>1591</c:v>
                </c:pt>
                <c:pt idx="325">
                  <c:v>1592</c:v>
                </c:pt>
                <c:pt idx="326">
                  <c:v>1593</c:v>
                </c:pt>
                <c:pt idx="327">
                  <c:v>1594</c:v>
                </c:pt>
                <c:pt idx="328">
                  <c:v>1595</c:v>
                </c:pt>
                <c:pt idx="329">
                  <c:v>1596</c:v>
                </c:pt>
                <c:pt idx="330">
                  <c:v>1597</c:v>
                </c:pt>
                <c:pt idx="331">
                  <c:v>1598</c:v>
                </c:pt>
                <c:pt idx="332">
                  <c:v>1599</c:v>
                </c:pt>
                <c:pt idx="333">
                  <c:v>1600</c:v>
                </c:pt>
                <c:pt idx="334">
                  <c:v>1601</c:v>
                </c:pt>
                <c:pt idx="335">
                  <c:v>1602</c:v>
                </c:pt>
                <c:pt idx="336">
                  <c:v>1603</c:v>
                </c:pt>
                <c:pt idx="337">
                  <c:v>1604</c:v>
                </c:pt>
                <c:pt idx="338">
                  <c:v>1605</c:v>
                </c:pt>
                <c:pt idx="339">
                  <c:v>1606</c:v>
                </c:pt>
                <c:pt idx="340">
                  <c:v>1607</c:v>
                </c:pt>
                <c:pt idx="341">
                  <c:v>1608</c:v>
                </c:pt>
                <c:pt idx="342">
                  <c:v>1609</c:v>
                </c:pt>
                <c:pt idx="343">
                  <c:v>1610</c:v>
                </c:pt>
                <c:pt idx="344">
                  <c:v>1611</c:v>
                </c:pt>
                <c:pt idx="345">
                  <c:v>1612</c:v>
                </c:pt>
                <c:pt idx="346">
                  <c:v>1613</c:v>
                </c:pt>
                <c:pt idx="347">
                  <c:v>1614</c:v>
                </c:pt>
                <c:pt idx="348">
                  <c:v>1615</c:v>
                </c:pt>
                <c:pt idx="349">
                  <c:v>1616</c:v>
                </c:pt>
                <c:pt idx="350">
                  <c:v>1617</c:v>
                </c:pt>
                <c:pt idx="351">
                  <c:v>1618</c:v>
                </c:pt>
                <c:pt idx="352">
                  <c:v>1619</c:v>
                </c:pt>
                <c:pt idx="353">
                  <c:v>1620</c:v>
                </c:pt>
                <c:pt idx="354">
                  <c:v>1621</c:v>
                </c:pt>
                <c:pt idx="355">
                  <c:v>1622</c:v>
                </c:pt>
                <c:pt idx="356">
                  <c:v>1623</c:v>
                </c:pt>
                <c:pt idx="357">
                  <c:v>1624</c:v>
                </c:pt>
                <c:pt idx="358">
                  <c:v>1625</c:v>
                </c:pt>
                <c:pt idx="359">
                  <c:v>1626</c:v>
                </c:pt>
                <c:pt idx="360">
                  <c:v>1627</c:v>
                </c:pt>
                <c:pt idx="361">
                  <c:v>1628</c:v>
                </c:pt>
                <c:pt idx="362">
                  <c:v>1629</c:v>
                </c:pt>
                <c:pt idx="363">
                  <c:v>1630</c:v>
                </c:pt>
                <c:pt idx="364">
                  <c:v>1631</c:v>
                </c:pt>
                <c:pt idx="365">
                  <c:v>1632</c:v>
                </c:pt>
                <c:pt idx="366">
                  <c:v>1633</c:v>
                </c:pt>
                <c:pt idx="367">
                  <c:v>1634</c:v>
                </c:pt>
                <c:pt idx="368">
                  <c:v>1635</c:v>
                </c:pt>
                <c:pt idx="369">
                  <c:v>1636</c:v>
                </c:pt>
                <c:pt idx="370">
                  <c:v>1637</c:v>
                </c:pt>
                <c:pt idx="371">
                  <c:v>1638</c:v>
                </c:pt>
                <c:pt idx="372">
                  <c:v>1639</c:v>
                </c:pt>
                <c:pt idx="373">
                  <c:v>1640</c:v>
                </c:pt>
                <c:pt idx="374">
                  <c:v>1641</c:v>
                </c:pt>
                <c:pt idx="375">
                  <c:v>1642</c:v>
                </c:pt>
                <c:pt idx="376">
                  <c:v>1643</c:v>
                </c:pt>
                <c:pt idx="377">
                  <c:v>1644</c:v>
                </c:pt>
                <c:pt idx="378">
                  <c:v>1645</c:v>
                </c:pt>
                <c:pt idx="379">
                  <c:v>1646</c:v>
                </c:pt>
                <c:pt idx="380">
                  <c:v>1647</c:v>
                </c:pt>
                <c:pt idx="381">
                  <c:v>1648</c:v>
                </c:pt>
                <c:pt idx="382">
                  <c:v>1649</c:v>
                </c:pt>
                <c:pt idx="383">
                  <c:v>1650</c:v>
                </c:pt>
                <c:pt idx="384">
                  <c:v>1651</c:v>
                </c:pt>
                <c:pt idx="385">
                  <c:v>1652</c:v>
                </c:pt>
                <c:pt idx="386">
                  <c:v>1653</c:v>
                </c:pt>
                <c:pt idx="387">
                  <c:v>1654</c:v>
                </c:pt>
                <c:pt idx="388">
                  <c:v>1655</c:v>
                </c:pt>
                <c:pt idx="389">
                  <c:v>1656</c:v>
                </c:pt>
              </c:numCache>
            </c:numRef>
          </c:xVal>
          <c:yVal>
            <c:numRef>
              <c:f>Graph!$C$1269:$C$1656</c:f>
              <c:numCache>
                <c:formatCode>General</c:formatCode>
                <c:ptCount val="38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5A-4635-9C49-A992DEF819AC}"/>
            </c:ext>
          </c:extLst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Graph!$A$1268:$A$1657</c:f>
              <c:numCache>
                <c:formatCode>General</c:formatCode>
                <c:ptCount val="390"/>
                <c:pt idx="0">
                  <c:v>1267</c:v>
                </c:pt>
                <c:pt idx="1">
                  <c:v>1268</c:v>
                </c:pt>
                <c:pt idx="2">
                  <c:v>1269</c:v>
                </c:pt>
                <c:pt idx="3">
                  <c:v>1270</c:v>
                </c:pt>
                <c:pt idx="4">
                  <c:v>1271</c:v>
                </c:pt>
                <c:pt idx="5">
                  <c:v>1272</c:v>
                </c:pt>
                <c:pt idx="6">
                  <c:v>1273</c:v>
                </c:pt>
                <c:pt idx="7">
                  <c:v>1274</c:v>
                </c:pt>
                <c:pt idx="8">
                  <c:v>1275</c:v>
                </c:pt>
                <c:pt idx="9">
                  <c:v>1276</c:v>
                </c:pt>
                <c:pt idx="10">
                  <c:v>1277</c:v>
                </c:pt>
                <c:pt idx="11">
                  <c:v>1278</c:v>
                </c:pt>
                <c:pt idx="12">
                  <c:v>1279</c:v>
                </c:pt>
                <c:pt idx="13">
                  <c:v>1280</c:v>
                </c:pt>
                <c:pt idx="14">
                  <c:v>1281</c:v>
                </c:pt>
                <c:pt idx="15">
                  <c:v>1282</c:v>
                </c:pt>
                <c:pt idx="16">
                  <c:v>1283</c:v>
                </c:pt>
                <c:pt idx="17">
                  <c:v>1284</c:v>
                </c:pt>
                <c:pt idx="18">
                  <c:v>1285</c:v>
                </c:pt>
                <c:pt idx="19">
                  <c:v>1286</c:v>
                </c:pt>
                <c:pt idx="20">
                  <c:v>1287</c:v>
                </c:pt>
                <c:pt idx="21">
                  <c:v>1288</c:v>
                </c:pt>
                <c:pt idx="22">
                  <c:v>1289</c:v>
                </c:pt>
                <c:pt idx="23">
                  <c:v>1290</c:v>
                </c:pt>
                <c:pt idx="24">
                  <c:v>1291</c:v>
                </c:pt>
                <c:pt idx="25">
                  <c:v>1292</c:v>
                </c:pt>
                <c:pt idx="26">
                  <c:v>1293</c:v>
                </c:pt>
                <c:pt idx="27">
                  <c:v>1294</c:v>
                </c:pt>
                <c:pt idx="28">
                  <c:v>1295</c:v>
                </c:pt>
                <c:pt idx="29">
                  <c:v>1296</c:v>
                </c:pt>
                <c:pt idx="30">
                  <c:v>1297</c:v>
                </c:pt>
                <c:pt idx="31">
                  <c:v>1298</c:v>
                </c:pt>
                <c:pt idx="32">
                  <c:v>1299</c:v>
                </c:pt>
                <c:pt idx="33">
                  <c:v>1300</c:v>
                </c:pt>
                <c:pt idx="34">
                  <c:v>1301</c:v>
                </c:pt>
                <c:pt idx="35">
                  <c:v>1302</c:v>
                </c:pt>
                <c:pt idx="36">
                  <c:v>1303</c:v>
                </c:pt>
                <c:pt idx="37">
                  <c:v>1304</c:v>
                </c:pt>
                <c:pt idx="38">
                  <c:v>1305</c:v>
                </c:pt>
                <c:pt idx="39">
                  <c:v>1306</c:v>
                </c:pt>
                <c:pt idx="40">
                  <c:v>1307</c:v>
                </c:pt>
                <c:pt idx="41">
                  <c:v>1308</c:v>
                </c:pt>
                <c:pt idx="42">
                  <c:v>1309</c:v>
                </c:pt>
                <c:pt idx="43">
                  <c:v>1310</c:v>
                </c:pt>
                <c:pt idx="44">
                  <c:v>1311</c:v>
                </c:pt>
                <c:pt idx="45">
                  <c:v>1312</c:v>
                </c:pt>
                <c:pt idx="46">
                  <c:v>1313</c:v>
                </c:pt>
                <c:pt idx="47">
                  <c:v>1314</c:v>
                </c:pt>
                <c:pt idx="48">
                  <c:v>1315</c:v>
                </c:pt>
                <c:pt idx="49">
                  <c:v>1316</c:v>
                </c:pt>
                <c:pt idx="50">
                  <c:v>1317</c:v>
                </c:pt>
                <c:pt idx="51">
                  <c:v>1318</c:v>
                </c:pt>
                <c:pt idx="52">
                  <c:v>1319</c:v>
                </c:pt>
                <c:pt idx="53">
                  <c:v>1320</c:v>
                </c:pt>
                <c:pt idx="54">
                  <c:v>1321</c:v>
                </c:pt>
                <c:pt idx="55">
                  <c:v>1322</c:v>
                </c:pt>
                <c:pt idx="56">
                  <c:v>1323</c:v>
                </c:pt>
                <c:pt idx="57">
                  <c:v>1324</c:v>
                </c:pt>
                <c:pt idx="58">
                  <c:v>1325</c:v>
                </c:pt>
                <c:pt idx="59">
                  <c:v>1326</c:v>
                </c:pt>
                <c:pt idx="60">
                  <c:v>1327</c:v>
                </c:pt>
                <c:pt idx="61">
                  <c:v>1328</c:v>
                </c:pt>
                <c:pt idx="62">
                  <c:v>1329</c:v>
                </c:pt>
                <c:pt idx="63">
                  <c:v>1330</c:v>
                </c:pt>
                <c:pt idx="64">
                  <c:v>1331</c:v>
                </c:pt>
                <c:pt idx="65">
                  <c:v>1332</c:v>
                </c:pt>
                <c:pt idx="66">
                  <c:v>1333</c:v>
                </c:pt>
                <c:pt idx="67">
                  <c:v>1334</c:v>
                </c:pt>
                <c:pt idx="68">
                  <c:v>1335</c:v>
                </c:pt>
                <c:pt idx="69">
                  <c:v>1336</c:v>
                </c:pt>
                <c:pt idx="70">
                  <c:v>1337</c:v>
                </c:pt>
                <c:pt idx="71">
                  <c:v>1338</c:v>
                </c:pt>
                <c:pt idx="72">
                  <c:v>1339</c:v>
                </c:pt>
                <c:pt idx="73">
                  <c:v>1340</c:v>
                </c:pt>
                <c:pt idx="74">
                  <c:v>1341</c:v>
                </c:pt>
                <c:pt idx="75">
                  <c:v>1342</c:v>
                </c:pt>
                <c:pt idx="76">
                  <c:v>1343</c:v>
                </c:pt>
                <c:pt idx="77">
                  <c:v>1344</c:v>
                </c:pt>
                <c:pt idx="78">
                  <c:v>1345</c:v>
                </c:pt>
                <c:pt idx="79">
                  <c:v>1346</c:v>
                </c:pt>
                <c:pt idx="80">
                  <c:v>1347</c:v>
                </c:pt>
                <c:pt idx="81">
                  <c:v>1348</c:v>
                </c:pt>
                <c:pt idx="82">
                  <c:v>1349</c:v>
                </c:pt>
                <c:pt idx="83">
                  <c:v>1350</c:v>
                </c:pt>
                <c:pt idx="84">
                  <c:v>1351</c:v>
                </c:pt>
                <c:pt idx="85">
                  <c:v>1352</c:v>
                </c:pt>
                <c:pt idx="86">
                  <c:v>1353</c:v>
                </c:pt>
                <c:pt idx="87">
                  <c:v>1354</c:v>
                </c:pt>
                <c:pt idx="88">
                  <c:v>1355</c:v>
                </c:pt>
                <c:pt idx="89">
                  <c:v>1356</c:v>
                </c:pt>
                <c:pt idx="90">
                  <c:v>1357</c:v>
                </c:pt>
                <c:pt idx="91">
                  <c:v>1358</c:v>
                </c:pt>
                <c:pt idx="92">
                  <c:v>1359</c:v>
                </c:pt>
                <c:pt idx="93">
                  <c:v>1360</c:v>
                </c:pt>
                <c:pt idx="94">
                  <c:v>1361</c:v>
                </c:pt>
                <c:pt idx="95">
                  <c:v>1362</c:v>
                </c:pt>
                <c:pt idx="96">
                  <c:v>1363</c:v>
                </c:pt>
                <c:pt idx="97">
                  <c:v>1364</c:v>
                </c:pt>
                <c:pt idx="98">
                  <c:v>1365</c:v>
                </c:pt>
                <c:pt idx="99">
                  <c:v>1366</c:v>
                </c:pt>
                <c:pt idx="100">
                  <c:v>1367</c:v>
                </c:pt>
                <c:pt idx="101">
                  <c:v>1368</c:v>
                </c:pt>
                <c:pt idx="102">
                  <c:v>1369</c:v>
                </c:pt>
                <c:pt idx="103">
                  <c:v>1370</c:v>
                </c:pt>
                <c:pt idx="104">
                  <c:v>1371</c:v>
                </c:pt>
                <c:pt idx="105">
                  <c:v>1372</c:v>
                </c:pt>
                <c:pt idx="106">
                  <c:v>1373</c:v>
                </c:pt>
                <c:pt idx="107">
                  <c:v>1374</c:v>
                </c:pt>
                <c:pt idx="108">
                  <c:v>1375</c:v>
                </c:pt>
                <c:pt idx="109">
                  <c:v>1376</c:v>
                </c:pt>
                <c:pt idx="110">
                  <c:v>1377</c:v>
                </c:pt>
                <c:pt idx="111">
                  <c:v>1378</c:v>
                </c:pt>
                <c:pt idx="112">
                  <c:v>1379</c:v>
                </c:pt>
                <c:pt idx="113">
                  <c:v>1380</c:v>
                </c:pt>
                <c:pt idx="114">
                  <c:v>1381</c:v>
                </c:pt>
                <c:pt idx="115">
                  <c:v>1382</c:v>
                </c:pt>
                <c:pt idx="116">
                  <c:v>1383</c:v>
                </c:pt>
                <c:pt idx="117">
                  <c:v>1384</c:v>
                </c:pt>
                <c:pt idx="118">
                  <c:v>1385</c:v>
                </c:pt>
                <c:pt idx="119">
                  <c:v>1386</c:v>
                </c:pt>
                <c:pt idx="120">
                  <c:v>1387</c:v>
                </c:pt>
                <c:pt idx="121">
                  <c:v>1388</c:v>
                </c:pt>
                <c:pt idx="122">
                  <c:v>1389</c:v>
                </c:pt>
                <c:pt idx="123">
                  <c:v>1390</c:v>
                </c:pt>
                <c:pt idx="124">
                  <c:v>1391</c:v>
                </c:pt>
                <c:pt idx="125">
                  <c:v>1392</c:v>
                </c:pt>
                <c:pt idx="126">
                  <c:v>1393</c:v>
                </c:pt>
                <c:pt idx="127">
                  <c:v>1394</c:v>
                </c:pt>
                <c:pt idx="128">
                  <c:v>1395</c:v>
                </c:pt>
                <c:pt idx="129">
                  <c:v>1396</c:v>
                </c:pt>
                <c:pt idx="130">
                  <c:v>1397</c:v>
                </c:pt>
                <c:pt idx="131">
                  <c:v>1398</c:v>
                </c:pt>
                <c:pt idx="132">
                  <c:v>1399</c:v>
                </c:pt>
                <c:pt idx="133">
                  <c:v>1400</c:v>
                </c:pt>
                <c:pt idx="134">
                  <c:v>1401</c:v>
                </c:pt>
                <c:pt idx="135">
                  <c:v>1402</c:v>
                </c:pt>
                <c:pt idx="136">
                  <c:v>1403</c:v>
                </c:pt>
                <c:pt idx="137">
                  <c:v>1404</c:v>
                </c:pt>
                <c:pt idx="138">
                  <c:v>1405</c:v>
                </c:pt>
                <c:pt idx="139">
                  <c:v>1406</c:v>
                </c:pt>
                <c:pt idx="140">
                  <c:v>1407</c:v>
                </c:pt>
                <c:pt idx="141">
                  <c:v>1408</c:v>
                </c:pt>
                <c:pt idx="142">
                  <c:v>1409</c:v>
                </c:pt>
                <c:pt idx="143">
                  <c:v>1410</c:v>
                </c:pt>
                <c:pt idx="144">
                  <c:v>1411</c:v>
                </c:pt>
                <c:pt idx="145">
                  <c:v>1412</c:v>
                </c:pt>
                <c:pt idx="146">
                  <c:v>1413</c:v>
                </c:pt>
                <c:pt idx="147">
                  <c:v>1414</c:v>
                </c:pt>
                <c:pt idx="148">
                  <c:v>1415</c:v>
                </c:pt>
                <c:pt idx="149">
                  <c:v>1416</c:v>
                </c:pt>
                <c:pt idx="150">
                  <c:v>1417</c:v>
                </c:pt>
                <c:pt idx="151">
                  <c:v>1418</c:v>
                </c:pt>
                <c:pt idx="152">
                  <c:v>1419</c:v>
                </c:pt>
                <c:pt idx="153">
                  <c:v>1420</c:v>
                </c:pt>
                <c:pt idx="154">
                  <c:v>1421</c:v>
                </c:pt>
                <c:pt idx="155">
                  <c:v>1422</c:v>
                </c:pt>
                <c:pt idx="156">
                  <c:v>1423</c:v>
                </c:pt>
                <c:pt idx="157">
                  <c:v>1424</c:v>
                </c:pt>
                <c:pt idx="158">
                  <c:v>1425</c:v>
                </c:pt>
                <c:pt idx="159">
                  <c:v>1426</c:v>
                </c:pt>
                <c:pt idx="160">
                  <c:v>1427</c:v>
                </c:pt>
                <c:pt idx="161">
                  <c:v>1428</c:v>
                </c:pt>
                <c:pt idx="162">
                  <c:v>1429</c:v>
                </c:pt>
                <c:pt idx="163">
                  <c:v>1430</c:v>
                </c:pt>
                <c:pt idx="164">
                  <c:v>1431</c:v>
                </c:pt>
                <c:pt idx="165">
                  <c:v>1432</c:v>
                </c:pt>
                <c:pt idx="166">
                  <c:v>1433</c:v>
                </c:pt>
                <c:pt idx="167">
                  <c:v>1434</c:v>
                </c:pt>
                <c:pt idx="168">
                  <c:v>1435</c:v>
                </c:pt>
                <c:pt idx="169">
                  <c:v>1436</c:v>
                </c:pt>
                <c:pt idx="170">
                  <c:v>1437</c:v>
                </c:pt>
                <c:pt idx="171">
                  <c:v>1438</c:v>
                </c:pt>
                <c:pt idx="172">
                  <c:v>1439</c:v>
                </c:pt>
                <c:pt idx="173">
                  <c:v>1440</c:v>
                </c:pt>
                <c:pt idx="174">
                  <c:v>1441</c:v>
                </c:pt>
                <c:pt idx="175">
                  <c:v>1442</c:v>
                </c:pt>
                <c:pt idx="176">
                  <c:v>1443</c:v>
                </c:pt>
                <c:pt idx="177">
                  <c:v>1444</c:v>
                </c:pt>
                <c:pt idx="178">
                  <c:v>1445</c:v>
                </c:pt>
                <c:pt idx="179">
                  <c:v>1446</c:v>
                </c:pt>
                <c:pt idx="180">
                  <c:v>1447</c:v>
                </c:pt>
                <c:pt idx="181">
                  <c:v>1448</c:v>
                </c:pt>
                <c:pt idx="182">
                  <c:v>1449</c:v>
                </c:pt>
                <c:pt idx="183">
                  <c:v>1450</c:v>
                </c:pt>
                <c:pt idx="184">
                  <c:v>1451</c:v>
                </c:pt>
                <c:pt idx="185">
                  <c:v>1452</c:v>
                </c:pt>
                <c:pt idx="186">
                  <c:v>1453</c:v>
                </c:pt>
                <c:pt idx="187">
                  <c:v>1454</c:v>
                </c:pt>
                <c:pt idx="188">
                  <c:v>1455</c:v>
                </c:pt>
                <c:pt idx="189">
                  <c:v>1456</c:v>
                </c:pt>
                <c:pt idx="190">
                  <c:v>1457</c:v>
                </c:pt>
                <c:pt idx="191">
                  <c:v>1458</c:v>
                </c:pt>
                <c:pt idx="192">
                  <c:v>1459</c:v>
                </c:pt>
                <c:pt idx="193">
                  <c:v>1460</c:v>
                </c:pt>
                <c:pt idx="194">
                  <c:v>1461</c:v>
                </c:pt>
                <c:pt idx="195">
                  <c:v>1462</c:v>
                </c:pt>
                <c:pt idx="196">
                  <c:v>1463</c:v>
                </c:pt>
                <c:pt idx="197">
                  <c:v>1464</c:v>
                </c:pt>
                <c:pt idx="198">
                  <c:v>1465</c:v>
                </c:pt>
                <c:pt idx="199">
                  <c:v>1466</c:v>
                </c:pt>
                <c:pt idx="200">
                  <c:v>1467</c:v>
                </c:pt>
                <c:pt idx="201">
                  <c:v>1468</c:v>
                </c:pt>
                <c:pt idx="202">
                  <c:v>1469</c:v>
                </c:pt>
                <c:pt idx="203">
                  <c:v>1470</c:v>
                </c:pt>
                <c:pt idx="204">
                  <c:v>1471</c:v>
                </c:pt>
                <c:pt idx="205">
                  <c:v>1472</c:v>
                </c:pt>
                <c:pt idx="206">
                  <c:v>1473</c:v>
                </c:pt>
                <c:pt idx="207">
                  <c:v>1474</c:v>
                </c:pt>
                <c:pt idx="208">
                  <c:v>1475</c:v>
                </c:pt>
                <c:pt idx="209">
                  <c:v>1476</c:v>
                </c:pt>
                <c:pt idx="210">
                  <c:v>1477</c:v>
                </c:pt>
                <c:pt idx="211">
                  <c:v>1478</c:v>
                </c:pt>
                <c:pt idx="212">
                  <c:v>1479</c:v>
                </c:pt>
                <c:pt idx="213">
                  <c:v>1480</c:v>
                </c:pt>
                <c:pt idx="214">
                  <c:v>1481</c:v>
                </c:pt>
                <c:pt idx="215">
                  <c:v>1482</c:v>
                </c:pt>
                <c:pt idx="216">
                  <c:v>1483</c:v>
                </c:pt>
                <c:pt idx="217">
                  <c:v>1484</c:v>
                </c:pt>
                <c:pt idx="218">
                  <c:v>1485</c:v>
                </c:pt>
                <c:pt idx="219">
                  <c:v>1486</c:v>
                </c:pt>
                <c:pt idx="220">
                  <c:v>1487</c:v>
                </c:pt>
                <c:pt idx="221">
                  <c:v>1488</c:v>
                </c:pt>
                <c:pt idx="222">
                  <c:v>1489</c:v>
                </c:pt>
                <c:pt idx="223">
                  <c:v>1490</c:v>
                </c:pt>
                <c:pt idx="224">
                  <c:v>1491</c:v>
                </c:pt>
                <c:pt idx="225">
                  <c:v>1492</c:v>
                </c:pt>
                <c:pt idx="226">
                  <c:v>1493</c:v>
                </c:pt>
                <c:pt idx="227">
                  <c:v>1494</c:v>
                </c:pt>
                <c:pt idx="228">
                  <c:v>1495</c:v>
                </c:pt>
                <c:pt idx="229">
                  <c:v>1496</c:v>
                </c:pt>
                <c:pt idx="230">
                  <c:v>1497</c:v>
                </c:pt>
                <c:pt idx="231">
                  <c:v>1498</c:v>
                </c:pt>
                <c:pt idx="232">
                  <c:v>1499</c:v>
                </c:pt>
                <c:pt idx="233">
                  <c:v>1500</c:v>
                </c:pt>
                <c:pt idx="234">
                  <c:v>1501</c:v>
                </c:pt>
                <c:pt idx="235">
                  <c:v>1502</c:v>
                </c:pt>
                <c:pt idx="236">
                  <c:v>1503</c:v>
                </c:pt>
                <c:pt idx="237">
                  <c:v>1504</c:v>
                </c:pt>
                <c:pt idx="238">
                  <c:v>1505</c:v>
                </c:pt>
                <c:pt idx="239">
                  <c:v>1506</c:v>
                </c:pt>
                <c:pt idx="240">
                  <c:v>1507</c:v>
                </c:pt>
                <c:pt idx="241">
                  <c:v>1508</c:v>
                </c:pt>
                <c:pt idx="242">
                  <c:v>1509</c:v>
                </c:pt>
                <c:pt idx="243">
                  <c:v>1510</c:v>
                </c:pt>
                <c:pt idx="244">
                  <c:v>1511</c:v>
                </c:pt>
                <c:pt idx="245">
                  <c:v>1512</c:v>
                </c:pt>
                <c:pt idx="246">
                  <c:v>1513</c:v>
                </c:pt>
                <c:pt idx="247">
                  <c:v>1514</c:v>
                </c:pt>
                <c:pt idx="248">
                  <c:v>1515</c:v>
                </c:pt>
                <c:pt idx="249">
                  <c:v>1516</c:v>
                </c:pt>
                <c:pt idx="250">
                  <c:v>1517</c:v>
                </c:pt>
                <c:pt idx="251">
                  <c:v>1518</c:v>
                </c:pt>
                <c:pt idx="252">
                  <c:v>1519</c:v>
                </c:pt>
                <c:pt idx="253">
                  <c:v>1520</c:v>
                </c:pt>
                <c:pt idx="254">
                  <c:v>1521</c:v>
                </c:pt>
                <c:pt idx="255">
                  <c:v>1522</c:v>
                </c:pt>
                <c:pt idx="256">
                  <c:v>1523</c:v>
                </c:pt>
                <c:pt idx="257">
                  <c:v>1524</c:v>
                </c:pt>
                <c:pt idx="258">
                  <c:v>1525</c:v>
                </c:pt>
                <c:pt idx="259">
                  <c:v>1526</c:v>
                </c:pt>
                <c:pt idx="260">
                  <c:v>1527</c:v>
                </c:pt>
                <c:pt idx="261">
                  <c:v>1528</c:v>
                </c:pt>
                <c:pt idx="262">
                  <c:v>1529</c:v>
                </c:pt>
                <c:pt idx="263">
                  <c:v>1530</c:v>
                </c:pt>
                <c:pt idx="264">
                  <c:v>1531</c:v>
                </c:pt>
                <c:pt idx="265">
                  <c:v>1532</c:v>
                </c:pt>
                <c:pt idx="266">
                  <c:v>1533</c:v>
                </c:pt>
                <c:pt idx="267">
                  <c:v>1534</c:v>
                </c:pt>
                <c:pt idx="268">
                  <c:v>1535</c:v>
                </c:pt>
                <c:pt idx="269">
                  <c:v>1536</c:v>
                </c:pt>
                <c:pt idx="270">
                  <c:v>1537</c:v>
                </c:pt>
                <c:pt idx="271">
                  <c:v>1538</c:v>
                </c:pt>
                <c:pt idx="272">
                  <c:v>1539</c:v>
                </c:pt>
                <c:pt idx="273">
                  <c:v>1540</c:v>
                </c:pt>
                <c:pt idx="274">
                  <c:v>1541</c:v>
                </c:pt>
                <c:pt idx="275">
                  <c:v>1542</c:v>
                </c:pt>
                <c:pt idx="276">
                  <c:v>1543</c:v>
                </c:pt>
                <c:pt idx="277">
                  <c:v>1544</c:v>
                </c:pt>
                <c:pt idx="278">
                  <c:v>1545</c:v>
                </c:pt>
                <c:pt idx="279">
                  <c:v>1546</c:v>
                </c:pt>
                <c:pt idx="280">
                  <c:v>1547</c:v>
                </c:pt>
                <c:pt idx="281">
                  <c:v>1548</c:v>
                </c:pt>
                <c:pt idx="282">
                  <c:v>1549</c:v>
                </c:pt>
                <c:pt idx="283">
                  <c:v>1550</c:v>
                </c:pt>
                <c:pt idx="284">
                  <c:v>1551</c:v>
                </c:pt>
                <c:pt idx="285">
                  <c:v>1552</c:v>
                </c:pt>
                <c:pt idx="286">
                  <c:v>1553</c:v>
                </c:pt>
                <c:pt idx="287">
                  <c:v>1554</c:v>
                </c:pt>
                <c:pt idx="288">
                  <c:v>1555</c:v>
                </c:pt>
                <c:pt idx="289">
                  <c:v>1556</c:v>
                </c:pt>
                <c:pt idx="290">
                  <c:v>1557</c:v>
                </c:pt>
                <c:pt idx="291">
                  <c:v>1558</c:v>
                </c:pt>
                <c:pt idx="292">
                  <c:v>1559</c:v>
                </c:pt>
                <c:pt idx="293">
                  <c:v>1560</c:v>
                </c:pt>
                <c:pt idx="294">
                  <c:v>1561</c:v>
                </c:pt>
                <c:pt idx="295">
                  <c:v>1562</c:v>
                </c:pt>
                <c:pt idx="296">
                  <c:v>1563</c:v>
                </c:pt>
                <c:pt idx="297">
                  <c:v>1564</c:v>
                </c:pt>
                <c:pt idx="298">
                  <c:v>1565</c:v>
                </c:pt>
                <c:pt idx="299">
                  <c:v>1566</c:v>
                </c:pt>
                <c:pt idx="300">
                  <c:v>1567</c:v>
                </c:pt>
                <c:pt idx="301">
                  <c:v>1568</c:v>
                </c:pt>
                <c:pt idx="302">
                  <c:v>1569</c:v>
                </c:pt>
                <c:pt idx="303">
                  <c:v>1570</c:v>
                </c:pt>
                <c:pt idx="304">
                  <c:v>1571</c:v>
                </c:pt>
                <c:pt idx="305">
                  <c:v>1572</c:v>
                </c:pt>
                <c:pt idx="306">
                  <c:v>1573</c:v>
                </c:pt>
                <c:pt idx="307">
                  <c:v>1574</c:v>
                </c:pt>
                <c:pt idx="308">
                  <c:v>1575</c:v>
                </c:pt>
                <c:pt idx="309">
                  <c:v>1576</c:v>
                </c:pt>
                <c:pt idx="310">
                  <c:v>1577</c:v>
                </c:pt>
                <c:pt idx="311">
                  <c:v>1578</c:v>
                </c:pt>
                <c:pt idx="312">
                  <c:v>1579</c:v>
                </c:pt>
                <c:pt idx="313">
                  <c:v>1580</c:v>
                </c:pt>
                <c:pt idx="314">
                  <c:v>1581</c:v>
                </c:pt>
                <c:pt idx="315">
                  <c:v>1582</c:v>
                </c:pt>
                <c:pt idx="316">
                  <c:v>1583</c:v>
                </c:pt>
                <c:pt idx="317">
                  <c:v>1584</c:v>
                </c:pt>
                <c:pt idx="318">
                  <c:v>1585</c:v>
                </c:pt>
                <c:pt idx="319">
                  <c:v>1586</c:v>
                </c:pt>
                <c:pt idx="320">
                  <c:v>1587</c:v>
                </c:pt>
                <c:pt idx="321">
                  <c:v>1588</c:v>
                </c:pt>
                <c:pt idx="322">
                  <c:v>1589</c:v>
                </c:pt>
                <c:pt idx="323">
                  <c:v>1590</c:v>
                </c:pt>
                <c:pt idx="324">
                  <c:v>1591</c:v>
                </c:pt>
                <c:pt idx="325">
                  <c:v>1592</c:v>
                </c:pt>
                <c:pt idx="326">
                  <c:v>1593</c:v>
                </c:pt>
                <c:pt idx="327">
                  <c:v>1594</c:v>
                </c:pt>
                <c:pt idx="328">
                  <c:v>1595</c:v>
                </c:pt>
                <c:pt idx="329">
                  <c:v>1596</c:v>
                </c:pt>
                <c:pt idx="330">
                  <c:v>1597</c:v>
                </c:pt>
                <c:pt idx="331">
                  <c:v>1598</c:v>
                </c:pt>
                <c:pt idx="332">
                  <c:v>1599</c:v>
                </c:pt>
                <c:pt idx="333">
                  <c:v>1600</c:v>
                </c:pt>
                <c:pt idx="334">
                  <c:v>1601</c:v>
                </c:pt>
                <c:pt idx="335">
                  <c:v>1602</c:v>
                </c:pt>
                <c:pt idx="336">
                  <c:v>1603</c:v>
                </c:pt>
                <c:pt idx="337">
                  <c:v>1604</c:v>
                </c:pt>
                <c:pt idx="338">
                  <c:v>1605</c:v>
                </c:pt>
                <c:pt idx="339">
                  <c:v>1606</c:v>
                </c:pt>
                <c:pt idx="340">
                  <c:v>1607</c:v>
                </c:pt>
                <c:pt idx="341">
                  <c:v>1608</c:v>
                </c:pt>
                <c:pt idx="342">
                  <c:v>1609</c:v>
                </c:pt>
                <c:pt idx="343">
                  <c:v>1610</c:v>
                </c:pt>
                <c:pt idx="344">
                  <c:v>1611</c:v>
                </c:pt>
                <c:pt idx="345">
                  <c:v>1612</c:v>
                </c:pt>
                <c:pt idx="346">
                  <c:v>1613</c:v>
                </c:pt>
                <c:pt idx="347">
                  <c:v>1614</c:v>
                </c:pt>
                <c:pt idx="348">
                  <c:v>1615</c:v>
                </c:pt>
                <c:pt idx="349">
                  <c:v>1616</c:v>
                </c:pt>
                <c:pt idx="350">
                  <c:v>1617</c:v>
                </c:pt>
                <c:pt idx="351">
                  <c:v>1618</c:v>
                </c:pt>
                <c:pt idx="352">
                  <c:v>1619</c:v>
                </c:pt>
                <c:pt idx="353">
                  <c:v>1620</c:v>
                </c:pt>
                <c:pt idx="354">
                  <c:v>1621</c:v>
                </c:pt>
                <c:pt idx="355">
                  <c:v>1622</c:v>
                </c:pt>
                <c:pt idx="356">
                  <c:v>1623</c:v>
                </c:pt>
                <c:pt idx="357">
                  <c:v>1624</c:v>
                </c:pt>
                <c:pt idx="358">
                  <c:v>1625</c:v>
                </c:pt>
                <c:pt idx="359">
                  <c:v>1626</c:v>
                </c:pt>
                <c:pt idx="360">
                  <c:v>1627</c:v>
                </c:pt>
                <c:pt idx="361">
                  <c:v>1628</c:v>
                </c:pt>
                <c:pt idx="362">
                  <c:v>1629</c:v>
                </c:pt>
                <c:pt idx="363">
                  <c:v>1630</c:v>
                </c:pt>
                <c:pt idx="364">
                  <c:v>1631</c:v>
                </c:pt>
                <c:pt idx="365">
                  <c:v>1632</c:v>
                </c:pt>
                <c:pt idx="366">
                  <c:v>1633</c:v>
                </c:pt>
                <c:pt idx="367">
                  <c:v>1634</c:v>
                </c:pt>
                <c:pt idx="368">
                  <c:v>1635</c:v>
                </c:pt>
                <c:pt idx="369">
                  <c:v>1636</c:v>
                </c:pt>
                <c:pt idx="370">
                  <c:v>1637</c:v>
                </c:pt>
                <c:pt idx="371">
                  <c:v>1638</c:v>
                </c:pt>
                <c:pt idx="372">
                  <c:v>1639</c:v>
                </c:pt>
                <c:pt idx="373">
                  <c:v>1640</c:v>
                </c:pt>
                <c:pt idx="374">
                  <c:v>1641</c:v>
                </c:pt>
                <c:pt idx="375">
                  <c:v>1642</c:v>
                </c:pt>
                <c:pt idx="376">
                  <c:v>1643</c:v>
                </c:pt>
                <c:pt idx="377">
                  <c:v>1644</c:v>
                </c:pt>
                <c:pt idx="378">
                  <c:v>1645</c:v>
                </c:pt>
                <c:pt idx="379">
                  <c:v>1646</c:v>
                </c:pt>
                <c:pt idx="380">
                  <c:v>1647</c:v>
                </c:pt>
                <c:pt idx="381">
                  <c:v>1648</c:v>
                </c:pt>
                <c:pt idx="382">
                  <c:v>1649</c:v>
                </c:pt>
                <c:pt idx="383">
                  <c:v>1650</c:v>
                </c:pt>
                <c:pt idx="384">
                  <c:v>1651</c:v>
                </c:pt>
                <c:pt idx="385">
                  <c:v>1652</c:v>
                </c:pt>
                <c:pt idx="386">
                  <c:v>1653</c:v>
                </c:pt>
                <c:pt idx="387">
                  <c:v>1654</c:v>
                </c:pt>
                <c:pt idx="388">
                  <c:v>1655</c:v>
                </c:pt>
                <c:pt idx="389">
                  <c:v>1656</c:v>
                </c:pt>
              </c:numCache>
            </c:numRef>
          </c:xVal>
          <c:yVal>
            <c:numRef>
              <c:f>Graph!$E$1269:$E$1656</c:f>
              <c:numCache>
                <c:formatCode>General</c:formatCode>
                <c:ptCount val="388"/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5A-4635-9C49-A992DEF819AC}"/>
            </c:ext>
          </c:extLst>
        </c:ser>
        <c:ser>
          <c:idx val="4"/>
          <c:order val="4"/>
          <c:tx>
            <c:v>RRD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Graph!$A$1268:$A$1657</c:f>
              <c:numCache>
                <c:formatCode>General</c:formatCode>
                <c:ptCount val="390"/>
                <c:pt idx="0">
                  <c:v>1267</c:v>
                </c:pt>
                <c:pt idx="1">
                  <c:v>1268</c:v>
                </c:pt>
                <c:pt idx="2">
                  <c:v>1269</c:v>
                </c:pt>
                <c:pt idx="3">
                  <c:v>1270</c:v>
                </c:pt>
                <c:pt idx="4">
                  <c:v>1271</c:v>
                </c:pt>
                <c:pt idx="5">
                  <c:v>1272</c:v>
                </c:pt>
                <c:pt idx="6">
                  <c:v>1273</c:v>
                </c:pt>
                <c:pt idx="7">
                  <c:v>1274</c:v>
                </c:pt>
                <c:pt idx="8">
                  <c:v>1275</c:v>
                </c:pt>
                <c:pt idx="9">
                  <c:v>1276</c:v>
                </c:pt>
                <c:pt idx="10">
                  <c:v>1277</c:v>
                </c:pt>
                <c:pt idx="11">
                  <c:v>1278</c:v>
                </c:pt>
                <c:pt idx="12">
                  <c:v>1279</c:v>
                </c:pt>
                <c:pt idx="13">
                  <c:v>1280</c:v>
                </c:pt>
                <c:pt idx="14">
                  <c:v>1281</c:v>
                </c:pt>
                <c:pt idx="15">
                  <c:v>1282</c:v>
                </c:pt>
                <c:pt idx="16">
                  <c:v>1283</c:v>
                </c:pt>
                <c:pt idx="17">
                  <c:v>1284</c:v>
                </c:pt>
                <c:pt idx="18">
                  <c:v>1285</c:v>
                </c:pt>
                <c:pt idx="19">
                  <c:v>1286</c:v>
                </c:pt>
                <c:pt idx="20">
                  <c:v>1287</c:v>
                </c:pt>
                <c:pt idx="21">
                  <c:v>1288</c:v>
                </c:pt>
                <c:pt idx="22">
                  <c:v>1289</c:v>
                </c:pt>
                <c:pt idx="23">
                  <c:v>1290</c:v>
                </c:pt>
                <c:pt idx="24">
                  <c:v>1291</c:v>
                </c:pt>
                <c:pt idx="25">
                  <c:v>1292</c:v>
                </c:pt>
                <c:pt idx="26">
                  <c:v>1293</c:v>
                </c:pt>
                <c:pt idx="27">
                  <c:v>1294</c:v>
                </c:pt>
                <c:pt idx="28">
                  <c:v>1295</c:v>
                </c:pt>
                <c:pt idx="29">
                  <c:v>1296</c:v>
                </c:pt>
                <c:pt idx="30">
                  <c:v>1297</c:v>
                </c:pt>
                <c:pt idx="31">
                  <c:v>1298</c:v>
                </c:pt>
                <c:pt idx="32">
                  <c:v>1299</c:v>
                </c:pt>
                <c:pt idx="33">
                  <c:v>1300</c:v>
                </c:pt>
                <c:pt idx="34">
                  <c:v>1301</c:v>
                </c:pt>
                <c:pt idx="35">
                  <c:v>1302</c:v>
                </c:pt>
                <c:pt idx="36">
                  <c:v>1303</c:v>
                </c:pt>
                <c:pt idx="37">
                  <c:v>1304</c:v>
                </c:pt>
                <c:pt idx="38">
                  <c:v>1305</c:v>
                </c:pt>
                <c:pt idx="39">
                  <c:v>1306</c:v>
                </c:pt>
                <c:pt idx="40">
                  <c:v>1307</c:v>
                </c:pt>
                <c:pt idx="41">
                  <c:v>1308</c:v>
                </c:pt>
                <c:pt idx="42">
                  <c:v>1309</c:v>
                </c:pt>
                <c:pt idx="43">
                  <c:v>1310</c:v>
                </c:pt>
                <c:pt idx="44">
                  <c:v>1311</c:v>
                </c:pt>
                <c:pt idx="45">
                  <c:v>1312</c:v>
                </c:pt>
                <c:pt idx="46">
                  <c:v>1313</c:v>
                </c:pt>
                <c:pt idx="47">
                  <c:v>1314</c:v>
                </c:pt>
                <c:pt idx="48">
                  <c:v>1315</c:v>
                </c:pt>
                <c:pt idx="49">
                  <c:v>1316</c:v>
                </c:pt>
                <c:pt idx="50">
                  <c:v>1317</c:v>
                </c:pt>
                <c:pt idx="51">
                  <c:v>1318</c:v>
                </c:pt>
                <c:pt idx="52">
                  <c:v>1319</c:v>
                </c:pt>
                <c:pt idx="53">
                  <c:v>1320</c:v>
                </c:pt>
                <c:pt idx="54">
                  <c:v>1321</c:v>
                </c:pt>
                <c:pt idx="55">
                  <c:v>1322</c:v>
                </c:pt>
                <c:pt idx="56">
                  <c:v>1323</c:v>
                </c:pt>
                <c:pt idx="57">
                  <c:v>1324</c:v>
                </c:pt>
                <c:pt idx="58">
                  <c:v>1325</c:v>
                </c:pt>
                <c:pt idx="59">
                  <c:v>1326</c:v>
                </c:pt>
                <c:pt idx="60">
                  <c:v>1327</c:v>
                </c:pt>
                <c:pt idx="61">
                  <c:v>1328</c:v>
                </c:pt>
                <c:pt idx="62">
                  <c:v>1329</c:v>
                </c:pt>
                <c:pt idx="63">
                  <c:v>1330</c:v>
                </c:pt>
                <c:pt idx="64">
                  <c:v>1331</c:v>
                </c:pt>
                <c:pt idx="65">
                  <c:v>1332</c:v>
                </c:pt>
                <c:pt idx="66">
                  <c:v>1333</c:v>
                </c:pt>
                <c:pt idx="67">
                  <c:v>1334</c:v>
                </c:pt>
                <c:pt idx="68">
                  <c:v>1335</c:v>
                </c:pt>
                <c:pt idx="69">
                  <c:v>1336</c:v>
                </c:pt>
                <c:pt idx="70">
                  <c:v>1337</c:v>
                </c:pt>
                <c:pt idx="71">
                  <c:v>1338</c:v>
                </c:pt>
                <c:pt idx="72">
                  <c:v>1339</c:v>
                </c:pt>
                <c:pt idx="73">
                  <c:v>1340</c:v>
                </c:pt>
                <c:pt idx="74">
                  <c:v>1341</c:v>
                </c:pt>
                <c:pt idx="75">
                  <c:v>1342</c:v>
                </c:pt>
                <c:pt idx="76">
                  <c:v>1343</c:v>
                </c:pt>
                <c:pt idx="77">
                  <c:v>1344</c:v>
                </c:pt>
                <c:pt idx="78">
                  <c:v>1345</c:v>
                </c:pt>
                <c:pt idx="79">
                  <c:v>1346</c:v>
                </c:pt>
                <c:pt idx="80">
                  <c:v>1347</c:v>
                </c:pt>
                <c:pt idx="81">
                  <c:v>1348</c:v>
                </c:pt>
                <c:pt idx="82">
                  <c:v>1349</c:v>
                </c:pt>
                <c:pt idx="83">
                  <c:v>1350</c:v>
                </c:pt>
                <c:pt idx="84">
                  <c:v>1351</c:v>
                </c:pt>
                <c:pt idx="85">
                  <c:v>1352</c:v>
                </c:pt>
                <c:pt idx="86">
                  <c:v>1353</c:v>
                </c:pt>
                <c:pt idx="87">
                  <c:v>1354</c:v>
                </c:pt>
                <c:pt idx="88">
                  <c:v>1355</c:v>
                </c:pt>
                <c:pt idx="89">
                  <c:v>1356</c:v>
                </c:pt>
                <c:pt idx="90">
                  <c:v>1357</c:v>
                </c:pt>
                <c:pt idx="91">
                  <c:v>1358</c:v>
                </c:pt>
                <c:pt idx="92">
                  <c:v>1359</c:v>
                </c:pt>
                <c:pt idx="93">
                  <c:v>1360</c:v>
                </c:pt>
                <c:pt idx="94">
                  <c:v>1361</c:v>
                </c:pt>
                <c:pt idx="95">
                  <c:v>1362</c:v>
                </c:pt>
                <c:pt idx="96">
                  <c:v>1363</c:v>
                </c:pt>
                <c:pt idx="97">
                  <c:v>1364</c:v>
                </c:pt>
                <c:pt idx="98">
                  <c:v>1365</c:v>
                </c:pt>
                <c:pt idx="99">
                  <c:v>1366</c:v>
                </c:pt>
                <c:pt idx="100">
                  <c:v>1367</c:v>
                </c:pt>
                <c:pt idx="101">
                  <c:v>1368</c:v>
                </c:pt>
                <c:pt idx="102">
                  <c:v>1369</c:v>
                </c:pt>
                <c:pt idx="103">
                  <c:v>1370</c:v>
                </c:pt>
                <c:pt idx="104">
                  <c:v>1371</c:v>
                </c:pt>
                <c:pt idx="105">
                  <c:v>1372</c:v>
                </c:pt>
                <c:pt idx="106">
                  <c:v>1373</c:v>
                </c:pt>
                <c:pt idx="107">
                  <c:v>1374</c:v>
                </c:pt>
                <c:pt idx="108">
                  <c:v>1375</c:v>
                </c:pt>
                <c:pt idx="109">
                  <c:v>1376</c:v>
                </c:pt>
                <c:pt idx="110">
                  <c:v>1377</c:v>
                </c:pt>
                <c:pt idx="111">
                  <c:v>1378</c:v>
                </c:pt>
                <c:pt idx="112">
                  <c:v>1379</c:v>
                </c:pt>
                <c:pt idx="113">
                  <c:v>1380</c:v>
                </c:pt>
                <c:pt idx="114">
                  <c:v>1381</c:v>
                </c:pt>
                <c:pt idx="115">
                  <c:v>1382</c:v>
                </c:pt>
                <c:pt idx="116">
                  <c:v>1383</c:v>
                </c:pt>
                <c:pt idx="117">
                  <c:v>1384</c:v>
                </c:pt>
                <c:pt idx="118">
                  <c:v>1385</c:v>
                </c:pt>
                <c:pt idx="119">
                  <c:v>1386</c:v>
                </c:pt>
                <c:pt idx="120">
                  <c:v>1387</c:v>
                </c:pt>
                <c:pt idx="121">
                  <c:v>1388</c:v>
                </c:pt>
                <c:pt idx="122">
                  <c:v>1389</c:v>
                </c:pt>
                <c:pt idx="123">
                  <c:v>1390</c:v>
                </c:pt>
                <c:pt idx="124">
                  <c:v>1391</c:v>
                </c:pt>
                <c:pt idx="125">
                  <c:v>1392</c:v>
                </c:pt>
                <c:pt idx="126">
                  <c:v>1393</c:v>
                </c:pt>
                <c:pt idx="127">
                  <c:v>1394</c:v>
                </c:pt>
                <c:pt idx="128">
                  <c:v>1395</c:v>
                </c:pt>
                <c:pt idx="129">
                  <c:v>1396</c:v>
                </c:pt>
                <c:pt idx="130">
                  <c:v>1397</c:v>
                </c:pt>
                <c:pt idx="131">
                  <c:v>1398</c:v>
                </c:pt>
                <c:pt idx="132">
                  <c:v>1399</c:v>
                </c:pt>
                <c:pt idx="133">
                  <c:v>1400</c:v>
                </c:pt>
                <c:pt idx="134">
                  <c:v>1401</c:v>
                </c:pt>
                <c:pt idx="135">
                  <c:v>1402</c:v>
                </c:pt>
                <c:pt idx="136">
                  <c:v>1403</c:v>
                </c:pt>
                <c:pt idx="137">
                  <c:v>1404</c:v>
                </c:pt>
                <c:pt idx="138">
                  <c:v>1405</c:v>
                </c:pt>
                <c:pt idx="139">
                  <c:v>1406</c:v>
                </c:pt>
                <c:pt idx="140">
                  <c:v>1407</c:v>
                </c:pt>
                <c:pt idx="141">
                  <c:v>1408</c:v>
                </c:pt>
                <c:pt idx="142">
                  <c:v>1409</c:v>
                </c:pt>
                <c:pt idx="143">
                  <c:v>1410</c:v>
                </c:pt>
                <c:pt idx="144">
                  <c:v>1411</c:v>
                </c:pt>
                <c:pt idx="145">
                  <c:v>1412</c:v>
                </c:pt>
                <c:pt idx="146">
                  <c:v>1413</c:v>
                </c:pt>
                <c:pt idx="147">
                  <c:v>1414</c:v>
                </c:pt>
                <c:pt idx="148">
                  <c:v>1415</c:v>
                </c:pt>
                <c:pt idx="149">
                  <c:v>1416</c:v>
                </c:pt>
                <c:pt idx="150">
                  <c:v>1417</c:v>
                </c:pt>
                <c:pt idx="151">
                  <c:v>1418</c:v>
                </c:pt>
                <c:pt idx="152">
                  <c:v>1419</c:v>
                </c:pt>
                <c:pt idx="153">
                  <c:v>1420</c:v>
                </c:pt>
                <c:pt idx="154">
                  <c:v>1421</c:v>
                </c:pt>
                <c:pt idx="155">
                  <c:v>1422</c:v>
                </c:pt>
                <c:pt idx="156">
                  <c:v>1423</c:v>
                </c:pt>
                <c:pt idx="157">
                  <c:v>1424</c:v>
                </c:pt>
                <c:pt idx="158">
                  <c:v>1425</c:v>
                </c:pt>
                <c:pt idx="159">
                  <c:v>1426</c:v>
                </c:pt>
                <c:pt idx="160">
                  <c:v>1427</c:v>
                </c:pt>
                <c:pt idx="161">
                  <c:v>1428</c:v>
                </c:pt>
                <c:pt idx="162">
                  <c:v>1429</c:v>
                </c:pt>
                <c:pt idx="163">
                  <c:v>1430</c:v>
                </c:pt>
                <c:pt idx="164">
                  <c:v>1431</c:v>
                </c:pt>
                <c:pt idx="165">
                  <c:v>1432</c:v>
                </c:pt>
                <c:pt idx="166">
                  <c:v>1433</c:v>
                </c:pt>
                <c:pt idx="167">
                  <c:v>1434</c:v>
                </c:pt>
                <c:pt idx="168">
                  <c:v>1435</c:v>
                </c:pt>
                <c:pt idx="169">
                  <c:v>1436</c:v>
                </c:pt>
                <c:pt idx="170">
                  <c:v>1437</c:v>
                </c:pt>
                <c:pt idx="171">
                  <c:v>1438</c:v>
                </c:pt>
                <c:pt idx="172">
                  <c:v>1439</c:v>
                </c:pt>
                <c:pt idx="173">
                  <c:v>1440</c:v>
                </c:pt>
                <c:pt idx="174">
                  <c:v>1441</c:v>
                </c:pt>
                <c:pt idx="175">
                  <c:v>1442</c:v>
                </c:pt>
                <c:pt idx="176">
                  <c:v>1443</c:v>
                </c:pt>
                <c:pt idx="177">
                  <c:v>1444</c:v>
                </c:pt>
                <c:pt idx="178">
                  <c:v>1445</c:v>
                </c:pt>
                <c:pt idx="179">
                  <c:v>1446</c:v>
                </c:pt>
                <c:pt idx="180">
                  <c:v>1447</c:v>
                </c:pt>
                <c:pt idx="181">
                  <c:v>1448</c:v>
                </c:pt>
                <c:pt idx="182">
                  <c:v>1449</c:v>
                </c:pt>
                <c:pt idx="183">
                  <c:v>1450</c:v>
                </c:pt>
                <c:pt idx="184">
                  <c:v>1451</c:v>
                </c:pt>
                <c:pt idx="185">
                  <c:v>1452</c:v>
                </c:pt>
                <c:pt idx="186">
                  <c:v>1453</c:v>
                </c:pt>
                <c:pt idx="187">
                  <c:v>1454</c:v>
                </c:pt>
                <c:pt idx="188">
                  <c:v>1455</c:v>
                </c:pt>
                <c:pt idx="189">
                  <c:v>1456</c:v>
                </c:pt>
                <c:pt idx="190">
                  <c:v>1457</c:v>
                </c:pt>
                <c:pt idx="191">
                  <c:v>1458</c:v>
                </c:pt>
                <c:pt idx="192">
                  <c:v>1459</c:v>
                </c:pt>
                <c:pt idx="193">
                  <c:v>1460</c:v>
                </c:pt>
                <c:pt idx="194">
                  <c:v>1461</c:v>
                </c:pt>
                <c:pt idx="195">
                  <c:v>1462</c:v>
                </c:pt>
                <c:pt idx="196">
                  <c:v>1463</c:v>
                </c:pt>
                <c:pt idx="197">
                  <c:v>1464</c:v>
                </c:pt>
                <c:pt idx="198">
                  <c:v>1465</c:v>
                </c:pt>
                <c:pt idx="199">
                  <c:v>1466</c:v>
                </c:pt>
                <c:pt idx="200">
                  <c:v>1467</c:v>
                </c:pt>
                <c:pt idx="201">
                  <c:v>1468</c:v>
                </c:pt>
                <c:pt idx="202">
                  <c:v>1469</c:v>
                </c:pt>
                <c:pt idx="203">
                  <c:v>1470</c:v>
                </c:pt>
                <c:pt idx="204">
                  <c:v>1471</c:v>
                </c:pt>
                <c:pt idx="205">
                  <c:v>1472</c:v>
                </c:pt>
                <c:pt idx="206">
                  <c:v>1473</c:v>
                </c:pt>
                <c:pt idx="207">
                  <c:v>1474</c:v>
                </c:pt>
                <c:pt idx="208">
                  <c:v>1475</c:v>
                </c:pt>
                <c:pt idx="209">
                  <c:v>1476</c:v>
                </c:pt>
                <c:pt idx="210">
                  <c:v>1477</c:v>
                </c:pt>
                <c:pt idx="211">
                  <c:v>1478</c:v>
                </c:pt>
                <c:pt idx="212">
                  <c:v>1479</c:v>
                </c:pt>
                <c:pt idx="213">
                  <c:v>1480</c:v>
                </c:pt>
                <c:pt idx="214">
                  <c:v>1481</c:v>
                </c:pt>
                <c:pt idx="215">
                  <c:v>1482</c:v>
                </c:pt>
                <c:pt idx="216">
                  <c:v>1483</c:v>
                </c:pt>
                <c:pt idx="217">
                  <c:v>1484</c:v>
                </c:pt>
                <c:pt idx="218">
                  <c:v>1485</c:v>
                </c:pt>
                <c:pt idx="219">
                  <c:v>1486</c:v>
                </c:pt>
                <c:pt idx="220">
                  <c:v>1487</c:v>
                </c:pt>
                <c:pt idx="221">
                  <c:v>1488</c:v>
                </c:pt>
                <c:pt idx="222">
                  <c:v>1489</c:v>
                </c:pt>
                <c:pt idx="223">
                  <c:v>1490</c:v>
                </c:pt>
                <c:pt idx="224">
                  <c:v>1491</c:v>
                </c:pt>
                <c:pt idx="225">
                  <c:v>1492</c:v>
                </c:pt>
                <c:pt idx="226">
                  <c:v>1493</c:v>
                </c:pt>
                <c:pt idx="227">
                  <c:v>1494</c:v>
                </c:pt>
                <c:pt idx="228">
                  <c:v>1495</c:v>
                </c:pt>
                <c:pt idx="229">
                  <c:v>1496</c:v>
                </c:pt>
                <c:pt idx="230">
                  <c:v>1497</c:v>
                </c:pt>
                <c:pt idx="231">
                  <c:v>1498</c:v>
                </c:pt>
                <c:pt idx="232">
                  <c:v>1499</c:v>
                </c:pt>
                <c:pt idx="233">
                  <c:v>1500</c:v>
                </c:pt>
                <c:pt idx="234">
                  <c:v>1501</c:v>
                </c:pt>
                <c:pt idx="235">
                  <c:v>1502</c:v>
                </c:pt>
                <c:pt idx="236">
                  <c:v>1503</c:v>
                </c:pt>
                <c:pt idx="237">
                  <c:v>1504</c:v>
                </c:pt>
                <c:pt idx="238">
                  <c:v>1505</c:v>
                </c:pt>
                <c:pt idx="239">
                  <c:v>1506</c:v>
                </c:pt>
                <c:pt idx="240">
                  <c:v>1507</c:v>
                </c:pt>
                <c:pt idx="241">
                  <c:v>1508</c:v>
                </c:pt>
                <c:pt idx="242">
                  <c:v>1509</c:v>
                </c:pt>
                <c:pt idx="243">
                  <c:v>1510</c:v>
                </c:pt>
                <c:pt idx="244">
                  <c:v>1511</c:v>
                </c:pt>
                <c:pt idx="245">
                  <c:v>1512</c:v>
                </c:pt>
                <c:pt idx="246">
                  <c:v>1513</c:v>
                </c:pt>
                <c:pt idx="247">
                  <c:v>1514</c:v>
                </c:pt>
                <c:pt idx="248">
                  <c:v>1515</c:v>
                </c:pt>
                <c:pt idx="249">
                  <c:v>1516</c:v>
                </c:pt>
                <c:pt idx="250">
                  <c:v>1517</c:v>
                </c:pt>
                <c:pt idx="251">
                  <c:v>1518</c:v>
                </c:pt>
                <c:pt idx="252">
                  <c:v>1519</c:v>
                </c:pt>
                <c:pt idx="253">
                  <c:v>1520</c:v>
                </c:pt>
                <c:pt idx="254">
                  <c:v>1521</c:v>
                </c:pt>
                <c:pt idx="255">
                  <c:v>1522</c:v>
                </c:pt>
                <c:pt idx="256">
                  <c:v>1523</c:v>
                </c:pt>
                <c:pt idx="257">
                  <c:v>1524</c:v>
                </c:pt>
                <c:pt idx="258">
                  <c:v>1525</c:v>
                </c:pt>
                <c:pt idx="259">
                  <c:v>1526</c:v>
                </c:pt>
                <c:pt idx="260">
                  <c:v>1527</c:v>
                </c:pt>
                <c:pt idx="261">
                  <c:v>1528</c:v>
                </c:pt>
                <c:pt idx="262">
                  <c:v>1529</c:v>
                </c:pt>
                <c:pt idx="263">
                  <c:v>1530</c:v>
                </c:pt>
                <c:pt idx="264">
                  <c:v>1531</c:v>
                </c:pt>
                <c:pt idx="265">
                  <c:v>1532</c:v>
                </c:pt>
                <c:pt idx="266">
                  <c:v>1533</c:v>
                </c:pt>
                <c:pt idx="267">
                  <c:v>1534</c:v>
                </c:pt>
                <c:pt idx="268">
                  <c:v>1535</c:v>
                </c:pt>
                <c:pt idx="269">
                  <c:v>1536</c:v>
                </c:pt>
                <c:pt idx="270">
                  <c:v>1537</c:v>
                </c:pt>
                <c:pt idx="271">
                  <c:v>1538</c:v>
                </c:pt>
                <c:pt idx="272">
                  <c:v>1539</c:v>
                </c:pt>
                <c:pt idx="273">
                  <c:v>1540</c:v>
                </c:pt>
                <c:pt idx="274">
                  <c:v>1541</c:v>
                </c:pt>
                <c:pt idx="275">
                  <c:v>1542</c:v>
                </c:pt>
                <c:pt idx="276">
                  <c:v>1543</c:v>
                </c:pt>
                <c:pt idx="277">
                  <c:v>1544</c:v>
                </c:pt>
                <c:pt idx="278">
                  <c:v>1545</c:v>
                </c:pt>
                <c:pt idx="279">
                  <c:v>1546</c:v>
                </c:pt>
                <c:pt idx="280">
                  <c:v>1547</c:v>
                </c:pt>
                <c:pt idx="281">
                  <c:v>1548</c:v>
                </c:pt>
                <c:pt idx="282">
                  <c:v>1549</c:v>
                </c:pt>
                <c:pt idx="283">
                  <c:v>1550</c:v>
                </c:pt>
                <c:pt idx="284">
                  <c:v>1551</c:v>
                </c:pt>
                <c:pt idx="285">
                  <c:v>1552</c:v>
                </c:pt>
                <c:pt idx="286">
                  <c:v>1553</c:v>
                </c:pt>
                <c:pt idx="287">
                  <c:v>1554</c:v>
                </c:pt>
                <c:pt idx="288">
                  <c:v>1555</c:v>
                </c:pt>
                <c:pt idx="289">
                  <c:v>1556</c:v>
                </c:pt>
                <c:pt idx="290">
                  <c:v>1557</c:v>
                </c:pt>
                <c:pt idx="291">
                  <c:v>1558</c:v>
                </c:pt>
                <c:pt idx="292">
                  <c:v>1559</c:v>
                </c:pt>
                <c:pt idx="293">
                  <c:v>1560</c:v>
                </c:pt>
                <c:pt idx="294">
                  <c:v>1561</c:v>
                </c:pt>
                <c:pt idx="295">
                  <c:v>1562</c:v>
                </c:pt>
                <c:pt idx="296">
                  <c:v>1563</c:v>
                </c:pt>
                <c:pt idx="297">
                  <c:v>1564</c:v>
                </c:pt>
                <c:pt idx="298">
                  <c:v>1565</c:v>
                </c:pt>
                <c:pt idx="299">
                  <c:v>1566</c:v>
                </c:pt>
                <c:pt idx="300">
                  <c:v>1567</c:v>
                </c:pt>
                <c:pt idx="301">
                  <c:v>1568</c:v>
                </c:pt>
                <c:pt idx="302">
                  <c:v>1569</c:v>
                </c:pt>
                <c:pt idx="303">
                  <c:v>1570</c:v>
                </c:pt>
                <c:pt idx="304">
                  <c:v>1571</c:v>
                </c:pt>
                <c:pt idx="305">
                  <c:v>1572</c:v>
                </c:pt>
                <c:pt idx="306">
                  <c:v>1573</c:v>
                </c:pt>
                <c:pt idx="307">
                  <c:v>1574</c:v>
                </c:pt>
                <c:pt idx="308">
                  <c:v>1575</c:v>
                </c:pt>
                <c:pt idx="309">
                  <c:v>1576</c:v>
                </c:pt>
                <c:pt idx="310">
                  <c:v>1577</c:v>
                </c:pt>
                <c:pt idx="311">
                  <c:v>1578</c:v>
                </c:pt>
                <c:pt idx="312">
                  <c:v>1579</c:v>
                </c:pt>
                <c:pt idx="313">
                  <c:v>1580</c:v>
                </c:pt>
                <c:pt idx="314">
                  <c:v>1581</c:v>
                </c:pt>
                <c:pt idx="315">
                  <c:v>1582</c:v>
                </c:pt>
                <c:pt idx="316">
                  <c:v>1583</c:v>
                </c:pt>
                <c:pt idx="317">
                  <c:v>1584</c:v>
                </c:pt>
                <c:pt idx="318">
                  <c:v>1585</c:v>
                </c:pt>
                <c:pt idx="319">
                  <c:v>1586</c:v>
                </c:pt>
                <c:pt idx="320">
                  <c:v>1587</c:v>
                </c:pt>
                <c:pt idx="321">
                  <c:v>1588</c:v>
                </c:pt>
                <c:pt idx="322">
                  <c:v>1589</c:v>
                </c:pt>
                <c:pt idx="323">
                  <c:v>1590</c:v>
                </c:pt>
                <c:pt idx="324">
                  <c:v>1591</c:v>
                </c:pt>
                <c:pt idx="325">
                  <c:v>1592</c:v>
                </c:pt>
                <c:pt idx="326">
                  <c:v>1593</c:v>
                </c:pt>
                <c:pt idx="327">
                  <c:v>1594</c:v>
                </c:pt>
                <c:pt idx="328">
                  <c:v>1595</c:v>
                </c:pt>
                <c:pt idx="329">
                  <c:v>1596</c:v>
                </c:pt>
                <c:pt idx="330">
                  <c:v>1597</c:v>
                </c:pt>
                <c:pt idx="331">
                  <c:v>1598</c:v>
                </c:pt>
                <c:pt idx="332">
                  <c:v>1599</c:v>
                </c:pt>
                <c:pt idx="333">
                  <c:v>1600</c:v>
                </c:pt>
                <c:pt idx="334">
                  <c:v>1601</c:v>
                </c:pt>
                <c:pt idx="335">
                  <c:v>1602</c:v>
                </c:pt>
                <c:pt idx="336">
                  <c:v>1603</c:v>
                </c:pt>
                <c:pt idx="337">
                  <c:v>1604</c:v>
                </c:pt>
                <c:pt idx="338">
                  <c:v>1605</c:v>
                </c:pt>
                <c:pt idx="339">
                  <c:v>1606</c:v>
                </c:pt>
                <c:pt idx="340">
                  <c:v>1607</c:v>
                </c:pt>
                <c:pt idx="341">
                  <c:v>1608</c:v>
                </c:pt>
                <c:pt idx="342">
                  <c:v>1609</c:v>
                </c:pt>
                <c:pt idx="343">
                  <c:v>1610</c:v>
                </c:pt>
                <c:pt idx="344">
                  <c:v>1611</c:v>
                </c:pt>
                <c:pt idx="345">
                  <c:v>1612</c:v>
                </c:pt>
                <c:pt idx="346">
                  <c:v>1613</c:v>
                </c:pt>
                <c:pt idx="347">
                  <c:v>1614</c:v>
                </c:pt>
                <c:pt idx="348">
                  <c:v>1615</c:v>
                </c:pt>
                <c:pt idx="349">
                  <c:v>1616</c:v>
                </c:pt>
                <c:pt idx="350">
                  <c:v>1617</c:v>
                </c:pt>
                <c:pt idx="351">
                  <c:v>1618</c:v>
                </c:pt>
                <c:pt idx="352">
                  <c:v>1619</c:v>
                </c:pt>
                <c:pt idx="353">
                  <c:v>1620</c:v>
                </c:pt>
                <c:pt idx="354">
                  <c:v>1621</c:v>
                </c:pt>
                <c:pt idx="355">
                  <c:v>1622</c:v>
                </c:pt>
                <c:pt idx="356">
                  <c:v>1623</c:v>
                </c:pt>
                <c:pt idx="357">
                  <c:v>1624</c:v>
                </c:pt>
                <c:pt idx="358">
                  <c:v>1625</c:v>
                </c:pt>
                <c:pt idx="359">
                  <c:v>1626</c:v>
                </c:pt>
                <c:pt idx="360">
                  <c:v>1627</c:v>
                </c:pt>
                <c:pt idx="361">
                  <c:v>1628</c:v>
                </c:pt>
                <c:pt idx="362">
                  <c:v>1629</c:v>
                </c:pt>
                <c:pt idx="363">
                  <c:v>1630</c:v>
                </c:pt>
                <c:pt idx="364">
                  <c:v>1631</c:v>
                </c:pt>
                <c:pt idx="365">
                  <c:v>1632</c:v>
                </c:pt>
                <c:pt idx="366">
                  <c:v>1633</c:v>
                </c:pt>
                <c:pt idx="367">
                  <c:v>1634</c:v>
                </c:pt>
                <c:pt idx="368">
                  <c:v>1635</c:v>
                </c:pt>
                <c:pt idx="369">
                  <c:v>1636</c:v>
                </c:pt>
                <c:pt idx="370">
                  <c:v>1637</c:v>
                </c:pt>
                <c:pt idx="371">
                  <c:v>1638</c:v>
                </c:pt>
                <c:pt idx="372">
                  <c:v>1639</c:v>
                </c:pt>
                <c:pt idx="373">
                  <c:v>1640</c:v>
                </c:pt>
                <c:pt idx="374">
                  <c:v>1641</c:v>
                </c:pt>
                <c:pt idx="375">
                  <c:v>1642</c:v>
                </c:pt>
                <c:pt idx="376">
                  <c:v>1643</c:v>
                </c:pt>
                <c:pt idx="377">
                  <c:v>1644</c:v>
                </c:pt>
                <c:pt idx="378">
                  <c:v>1645</c:v>
                </c:pt>
                <c:pt idx="379">
                  <c:v>1646</c:v>
                </c:pt>
                <c:pt idx="380">
                  <c:v>1647</c:v>
                </c:pt>
                <c:pt idx="381">
                  <c:v>1648</c:v>
                </c:pt>
                <c:pt idx="382">
                  <c:v>1649</c:v>
                </c:pt>
                <c:pt idx="383">
                  <c:v>1650</c:v>
                </c:pt>
                <c:pt idx="384">
                  <c:v>1651</c:v>
                </c:pt>
                <c:pt idx="385">
                  <c:v>1652</c:v>
                </c:pt>
                <c:pt idx="386">
                  <c:v>1653</c:v>
                </c:pt>
                <c:pt idx="387">
                  <c:v>1654</c:v>
                </c:pt>
                <c:pt idx="388">
                  <c:v>1655</c:v>
                </c:pt>
                <c:pt idx="389">
                  <c:v>1656</c:v>
                </c:pt>
              </c:numCache>
            </c:numRef>
          </c:xVal>
          <c:yVal>
            <c:numRef>
              <c:f>Graph!$G$1269:$G$1656</c:f>
              <c:numCache>
                <c:formatCode>General</c:formatCode>
                <c:ptCount val="388"/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75A-4635-9C49-A992DEF819AC}"/>
            </c:ext>
          </c:extLst>
        </c:ser>
        <c:ser>
          <c:idx val="5"/>
          <c:order val="5"/>
          <c:tx>
            <c:v>RLD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Graph!$A$1268:$A$1657</c:f>
              <c:numCache>
                <c:formatCode>General</c:formatCode>
                <c:ptCount val="390"/>
                <c:pt idx="0">
                  <c:v>1267</c:v>
                </c:pt>
                <c:pt idx="1">
                  <c:v>1268</c:v>
                </c:pt>
                <c:pt idx="2">
                  <c:v>1269</c:v>
                </c:pt>
                <c:pt idx="3">
                  <c:v>1270</c:v>
                </c:pt>
                <c:pt idx="4">
                  <c:v>1271</c:v>
                </c:pt>
                <c:pt idx="5">
                  <c:v>1272</c:v>
                </c:pt>
                <c:pt idx="6">
                  <c:v>1273</c:v>
                </c:pt>
                <c:pt idx="7">
                  <c:v>1274</c:v>
                </c:pt>
                <c:pt idx="8">
                  <c:v>1275</c:v>
                </c:pt>
                <c:pt idx="9">
                  <c:v>1276</c:v>
                </c:pt>
                <c:pt idx="10">
                  <c:v>1277</c:v>
                </c:pt>
                <c:pt idx="11">
                  <c:v>1278</c:v>
                </c:pt>
                <c:pt idx="12">
                  <c:v>1279</c:v>
                </c:pt>
                <c:pt idx="13">
                  <c:v>1280</c:v>
                </c:pt>
                <c:pt idx="14">
                  <c:v>1281</c:v>
                </c:pt>
                <c:pt idx="15">
                  <c:v>1282</c:v>
                </c:pt>
                <c:pt idx="16">
                  <c:v>1283</c:v>
                </c:pt>
                <c:pt idx="17">
                  <c:v>1284</c:v>
                </c:pt>
                <c:pt idx="18">
                  <c:v>1285</c:v>
                </c:pt>
                <c:pt idx="19">
                  <c:v>1286</c:v>
                </c:pt>
                <c:pt idx="20">
                  <c:v>1287</c:v>
                </c:pt>
                <c:pt idx="21">
                  <c:v>1288</c:v>
                </c:pt>
                <c:pt idx="22">
                  <c:v>1289</c:v>
                </c:pt>
                <c:pt idx="23">
                  <c:v>1290</c:v>
                </c:pt>
                <c:pt idx="24">
                  <c:v>1291</c:v>
                </c:pt>
                <c:pt idx="25">
                  <c:v>1292</c:v>
                </c:pt>
                <c:pt idx="26">
                  <c:v>1293</c:v>
                </c:pt>
                <c:pt idx="27">
                  <c:v>1294</c:v>
                </c:pt>
                <c:pt idx="28">
                  <c:v>1295</c:v>
                </c:pt>
                <c:pt idx="29">
                  <c:v>1296</c:v>
                </c:pt>
                <c:pt idx="30">
                  <c:v>1297</c:v>
                </c:pt>
                <c:pt idx="31">
                  <c:v>1298</c:v>
                </c:pt>
                <c:pt idx="32">
                  <c:v>1299</c:v>
                </c:pt>
                <c:pt idx="33">
                  <c:v>1300</c:v>
                </c:pt>
                <c:pt idx="34">
                  <c:v>1301</c:v>
                </c:pt>
                <c:pt idx="35">
                  <c:v>1302</c:v>
                </c:pt>
                <c:pt idx="36">
                  <c:v>1303</c:v>
                </c:pt>
                <c:pt idx="37">
                  <c:v>1304</c:v>
                </c:pt>
                <c:pt idx="38">
                  <c:v>1305</c:v>
                </c:pt>
                <c:pt idx="39">
                  <c:v>1306</c:v>
                </c:pt>
                <c:pt idx="40">
                  <c:v>1307</c:v>
                </c:pt>
                <c:pt idx="41">
                  <c:v>1308</c:v>
                </c:pt>
                <c:pt idx="42">
                  <c:v>1309</c:v>
                </c:pt>
                <c:pt idx="43">
                  <c:v>1310</c:v>
                </c:pt>
                <c:pt idx="44">
                  <c:v>1311</c:v>
                </c:pt>
                <c:pt idx="45">
                  <c:v>1312</c:v>
                </c:pt>
                <c:pt idx="46">
                  <c:v>1313</c:v>
                </c:pt>
                <c:pt idx="47">
                  <c:v>1314</c:v>
                </c:pt>
                <c:pt idx="48">
                  <c:v>1315</c:v>
                </c:pt>
                <c:pt idx="49">
                  <c:v>1316</c:v>
                </c:pt>
                <c:pt idx="50">
                  <c:v>1317</c:v>
                </c:pt>
                <c:pt idx="51">
                  <c:v>1318</c:v>
                </c:pt>
                <c:pt idx="52">
                  <c:v>1319</c:v>
                </c:pt>
                <c:pt idx="53">
                  <c:v>1320</c:v>
                </c:pt>
                <c:pt idx="54">
                  <c:v>1321</c:v>
                </c:pt>
                <c:pt idx="55">
                  <c:v>1322</c:v>
                </c:pt>
                <c:pt idx="56">
                  <c:v>1323</c:v>
                </c:pt>
                <c:pt idx="57">
                  <c:v>1324</c:v>
                </c:pt>
                <c:pt idx="58">
                  <c:v>1325</c:v>
                </c:pt>
                <c:pt idx="59">
                  <c:v>1326</c:v>
                </c:pt>
                <c:pt idx="60">
                  <c:v>1327</c:v>
                </c:pt>
                <c:pt idx="61">
                  <c:v>1328</c:v>
                </c:pt>
                <c:pt idx="62">
                  <c:v>1329</c:v>
                </c:pt>
                <c:pt idx="63">
                  <c:v>1330</c:v>
                </c:pt>
                <c:pt idx="64">
                  <c:v>1331</c:v>
                </c:pt>
                <c:pt idx="65">
                  <c:v>1332</c:v>
                </c:pt>
                <c:pt idx="66">
                  <c:v>1333</c:v>
                </c:pt>
                <c:pt idx="67">
                  <c:v>1334</c:v>
                </c:pt>
                <c:pt idx="68">
                  <c:v>1335</c:v>
                </c:pt>
                <c:pt idx="69">
                  <c:v>1336</c:v>
                </c:pt>
                <c:pt idx="70">
                  <c:v>1337</c:v>
                </c:pt>
                <c:pt idx="71">
                  <c:v>1338</c:v>
                </c:pt>
                <c:pt idx="72">
                  <c:v>1339</c:v>
                </c:pt>
                <c:pt idx="73">
                  <c:v>1340</c:v>
                </c:pt>
                <c:pt idx="74">
                  <c:v>1341</c:v>
                </c:pt>
                <c:pt idx="75">
                  <c:v>1342</c:v>
                </c:pt>
                <c:pt idx="76">
                  <c:v>1343</c:v>
                </c:pt>
                <c:pt idx="77">
                  <c:v>1344</c:v>
                </c:pt>
                <c:pt idx="78">
                  <c:v>1345</c:v>
                </c:pt>
                <c:pt idx="79">
                  <c:v>1346</c:v>
                </c:pt>
                <c:pt idx="80">
                  <c:v>1347</c:v>
                </c:pt>
                <c:pt idx="81">
                  <c:v>1348</c:v>
                </c:pt>
                <c:pt idx="82">
                  <c:v>1349</c:v>
                </c:pt>
                <c:pt idx="83">
                  <c:v>1350</c:v>
                </c:pt>
                <c:pt idx="84">
                  <c:v>1351</c:v>
                </c:pt>
                <c:pt idx="85">
                  <c:v>1352</c:v>
                </c:pt>
                <c:pt idx="86">
                  <c:v>1353</c:v>
                </c:pt>
                <c:pt idx="87">
                  <c:v>1354</c:v>
                </c:pt>
                <c:pt idx="88">
                  <c:v>1355</c:v>
                </c:pt>
                <c:pt idx="89">
                  <c:v>1356</c:v>
                </c:pt>
                <c:pt idx="90">
                  <c:v>1357</c:v>
                </c:pt>
                <c:pt idx="91">
                  <c:v>1358</c:v>
                </c:pt>
                <c:pt idx="92">
                  <c:v>1359</c:v>
                </c:pt>
                <c:pt idx="93">
                  <c:v>1360</c:v>
                </c:pt>
                <c:pt idx="94">
                  <c:v>1361</c:v>
                </c:pt>
                <c:pt idx="95">
                  <c:v>1362</c:v>
                </c:pt>
                <c:pt idx="96">
                  <c:v>1363</c:v>
                </c:pt>
                <c:pt idx="97">
                  <c:v>1364</c:v>
                </c:pt>
                <c:pt idx="98">
                  <c:v>1365</c:v>
                </c:pt>
                <c:pt idx="99">
                  <c:v>1366</c:v>
                </c:pt>
                <c:pt idx="100">
                  <c:v>1367</c:v>
                </c:pt>
                <c:pt idx="101">
                  <c:v>1368</c:v>
                </c:pt>
                <c:pt idx="102">
                  <c:v>1369</c:v>
                </c:pt>
                <c:pt idx="103">
                  <c:v>1370</c:v>
                </c:pt>
                <c:pt idx="104">
                  <c:v>1371</c:v>
                </c:pt>
                <c:pt idx="105">
                  <c:v>1372</c:v>
                </c:pt>
                <c:pt idx="106">
                  <c:v>1373</c:v>
                </c:pt>
                <c:pt idx="107">
                  <c:v>1374</c:v>
                </c:pt>
                <c:pt idx="108">
                  <c:v>1375</c:v>
                </c:pt>
                <c:pt idx="109">
                  <c:v>1376</c:v>
                </c:pt>
                <c:pt idx="110">
                  <c:v>1377</c:v>
                </c:pt>
                <c:pt idx="111">
                  <c:v>1378</c:v>
                </c:pt>
                <c:pt idx="112">
                  <c:v>1379</c:v>
                </c:pt>
                <c:pt idx="113">
                  <c:v>1380</c:v>
                </c:pt>
                <c:pt idx="114">
                  <c:v>1381</c:v>
                </c:pt>
                <c:pt idx="115">
                  <c:v>1382</c:v>
                </c:pt>
                <c:pt idx="116">
                  <c:v>1383</c:v>
                </c:pt>
                <c:pt idx="117">
                  <c:v>1384</c:v>
                </c:pt>
                <c:pt idx="118">
                  <c:v>1385</c:v>
                </c:pt>
                <c:pt idx="119">
                  <c:v>1386</c:v>
                </c:pt>
                <c:pt idx="120">
                  <c:v>1387</c:v>
                </c:pt>
                <c:pt idx="121">
                  <c:v>1388</c:v>
                </c:pt>
                <c:pt idx="122">
                  <c:v>1389</c:v>
                </c:pt>
                <c:pt idx="123">
                  <c:v>1390</c:v>
                </c:pt>
                <c:pt idx="124">
                  <c:v>1391</c:v>
                </c:pt>
                <c:pt idx="125">
                  <c:v>1392</c:v>
                </c:pt>
                <c:pt idx="126">
                  <c:v>1393</c:v>
                </c:pt>
                <c:pt idx="127">
                  <c:v>1394</c:v>
                </c:pt>
                <c:pt idx="128">
                  <c:v>1395</c:v>
                </c:pt>
                <c:pt idx="129">
                  <c:v>1396</c:v>
                </c:pt>
                <c:pt idx="130">
                  <c:v>1397</c:v>
                </c:pt>
                <c:pt idx="131">
                  <c:v>1398</c:v>
                </c:pt>
                <c:pt idx="132">
                  <c:v>1399</c:v>
                </c:pt>
                <c:pt idx="133">
                  <c:v>1400</c:v>
                </c:pt>
                <c:pt idx="134">
                  <c:v>1401</c:v>
                </c:pt>
                <c:pt idx="135">
                  <c:v>1402</c:v>
                </c:pt>
                <c:pt idx="136">
                  <c:v>1403</c:v>
                </c:pt>
                <c:pt idx="137">
                  <c:v>1404</c:v>
                </c:pt>
                <c:pt idx="138">
                  <c:v>1405</c:v>
                </c:pt>
                <c:pt idx="139">
                  <c:v>1406</c:v>
                </c:pt>
                <c:pt idx="140">
                  <c:v>1407</c:v>
                </c:pt>
                <c:pt idx="141">
                  <c:v>1408</c:v>
                </c:pt>
                <c:pt idx="142">
                  <c:v>1409</c:v>
                </c:pt>
                <c:pt idx="143">
                  <c:v>1410</c:v>
                </c:pt>
                <c:pt idx="144">
                  <c:v>1411</c:v>
                </c:pt>
                <c:pt idx="145">
                  <c:v>1412</c:v>
                </c:pt>
                <c:pt idx="146">
                  <c:v>1413</c:v>
                </c:pt>
                <c:pt idx="147">
                  <c:v>1414</c:v>
                </c:pt>
                <c:pt idx="148">
                  <c:v>1415</c:v>
                </c:pt>
                <c:pt idx="149">
                  <c:v>1416</c:v>
                </c:pt>
                <c:pt idx="150">
                  <c:v>1417</c:v>
                </c:pt>
                <c:pt idx="151">
                  <c:v>1418</c:v>
                </c:pt>
                <c:pt idx="152">
                  <c:v>1419</c:v>
                </c:pt>
                <c:pt idx="153">
                  <c:v>1420</c:v>
                </c:pt>
                <c:pt idx="154">
                  <c:v>1421</c:v>
                </c:pt>
                <c:pt idx="155">
                  <c:v>1422</c:v>
                </c:pt>
                <c:pt idx="156">
                  <c:v>1423</c:v>
                </c:pt>
                <c:pt idx="157">
                  <c:v>1424</c:v>
                </c:pt>
                <c:pt idx="158">
                  <c:v>1425</c:v>
                </c:pt>
                <c:pt idx="159">
                  <c:v>1426</c:v>
                </c:pt>
                <c:pt idx="160">
                  <c:v>1427</c:v>
                </c:pt>
                <c:pt idx="161">
                  <c:v>1428</c:v>
                </c:pt>
                <c:pt idx="162">
                  <c:v>1429</c:v>
                </c:pt>
                <c:pt idx="163">
                  <c:v>1430</c:v>
                </c:pt>
                <c:pt idx="164">
                  <c:v>1431</c:v>
                </c:pt>
                <c:pt idx="165">
                  <c:v>1432</c:v>
                </c:pt>
                <c:pt idx="166">
                  <c:v>1433</c:v>
                </c:pt>
                <c:pt idx="167">
                  <c:v>1434</c:v>
                </c:pt>
                <c:pt idx="168">
                  <c:v>1435</c:v>
                </c:pt>
                <c:pt idx="169">
                  <c:v>1436</c:v>
                </c:pt>
                <c:pt idx="170">
                  <c:v>1437</c:v>
                </c:pt>
                <c:pt idx="171">
                  <c:v>1438</c:v>
                </c:pt>
                <c:pt idx="172">
                  <c:v>1439</c:v>
                </c:pt>
                <c:pt idx="173">
                  <c:v>1440</c:v>
                </c:pt>
                <c:pt idx="174">
                  <c:v>1441</c:v>
                </c:pt>
                <c:pt idx="175">
                  <c:v>1442</c:v>
                </c:pt>
                <c:pt idx="176">
                  <c:v>1443</c:v>
                </c:pt>
                <c:pt idx="177">
                  <c:v>1444</c:v>
                </c:pt>
                <c:pt idx="178">
                  <c:v>1445</c:v>
                </c:pt>
                <c:pt idx="179">
                  <c:v>1446</c:v>
                </c:pt>
                <c:pt idx="180">
                  <c:v>1447</c:v>
                </c:pt>
                <c:pt idx="181">
                  <c:v>1448</c:v>
                </c:pt>
                <c:pt idx="182">
                  <c:v>1449</c:v>
                </c:pt>
                <c:pt idx="183">
                  <c:v>1450</c:v>
                </c:pt>
                <c:pt idx="184">
                  <c:v>1451</c:v>
                </c:pt>
                <c:pt idx="185">
                  <c:v>1452</c:v>
                </c:pt>
                <c:pt idx="186">
                  <c:v>1453</c:v>
                </c:pt>
                <c:pt idx="187">
                  <c:v>1454</c:v>
                </c:pt>
                <c:pt idx="188">
                  <c:v>1455</c:v>
                </c:pt>
                <c:pt idx="189">
                  <c:v>1456</c:v>
                </c:pt>
                <c:pt idx="190">
                  <c:v>1457</c:v>
                </c:pt>
                <c:pt idx="191">
                  <c:v>1458</c:v>
                </c:pt>
                <c:pt idx="192">
                  <c:v>1459</c:v>
                </c:pt>
                <c:pt idx="193">
                  <c:v>1460</c:v>
                </c:pt>
                <c:pt idx="194">
                  <c:v>1461</c:v>
                </c:pt>
                <c:pt idx="195">
                  <c:v>1462</c:v>
                </c:pt>
                <c:pt idx="196">
                  <c:v>1463</c:v>
                </c:pt>
                <c:pt idx="197">
                  <c:v>1464</c:v>
                </c:pt>
                <c:pt idx="198">
                  <c:v>1465</c:v>
                </c:pt>
                <c:pt idx="199">
                  <c:v>1466</c:v>
                </c:pt>
                <c:pt idx="200">
                  <c:v>1467</c:v>
                </c:pt>
                <c:pt idx="201">
                  <c:v>1468</c:v>
                </c:pt>
                <c:pt idx="202">
                  <c:v>1469</c:v>
                </c:pt>
                <c:pt idx="203">
                  <c:v>1470</c:v>
                </c:pt>
                <c:pt idx="204">
                  <c:v>1471</c:v>
                </c:pt>
                <c:pt idx="205">
                  <c:v>1472</c:v>
                </c:pt>
                <c:pt idx="206">
                  <c:v>1473</c:v>
                </c:pt>
                <c:pt idx="207">
                  <c:v>1474</c:v>
                </c:pt>
                <c:pt idx="208">
                  <c:v>1475</c:v>
                </c:pt>
                <c:pt idx="209">
                  <c:v>1476</c:v>
                </c:pt>
                <c:pt idx="210">
                  <c:v>1477</c:v>
                </c:pt>
                <c:pt idx="211">
                  <c:v>1478</c:v>
                </c:pt>
                <c:pt idx="212">
                  <c:v>1479</c:v>
                </c:pt>
                <c:pt idx="213">
                  <c:v>1480</c:v>
                </c:pt>
                <c:pt idx="214">
                  <c:v>1481</c:v>
                </c:pt>
                <c:pt idx="215">
                  <c:v>1482</c:v>
                </c:pt>
                <c:pt idx="216">
                  <c:v>1483</c:v>
                </c:pt>
                <c:pt idx="217">
                  <c:v>1484</c:v>
                </c:pt>
                <c:pt idx="218">
                  <c:v>1485</c:v>
                </c:pt>
                <c:pt idx="219">
                  <c:v>1486</c:v>
                </c:pt>
                <c:pt idx="220">
                  <c:v>1487</c:v>
                </c:pt>
                <c:pt idx="221">
                  <c:v>1488</c:v>
                </c:pt>
                <c:pt idx="222">
                  <c:v>1489</c:v>
                </c:pt>
                <c:pt idx="223">
                  <c:v>1490</c:v>
                </c:pt>
                <c:pt idx="224">
                  <c:v>1491</c:v>
                </c:pt>
                <c:pt idx="225">
                  <c:v>1492</c:v>
                </c:pt>
                <c:pt idx="226">
                  <c:v>1493</c:v>
                </c:pt>
                <c:pt idx="227">
                  <c:v>1494</c:v>
                </c:pt>
                <c:pt idx="228">
                  <c:v>1495</c:v>
                </c:pt>
                <c:pt idx="229">
                  <c:v>1496</c:v>
                </c:pt>
                <c:pt idx="230">
                  <c:v>1497</c:v>
                </c:pt>
                <c:pt idx="231">
                  <c:v>1498</c:v>
                </c:pt>
                <c:pt idx="232">
                  <c:v>1499</c:v>
                </c:pt>
                <c:pt idx="233">
                  <c:v>1500</c:v>
                </c:pt>
                <c:pt idx="234">
                  <c:v>1501</c:v>
                </c:pt>
                <c:pt idx="235">
                  <c:v>1502</c:v>
                </c:pt>
                <c:pt idx="236">
                  <c:v>1503</c:v>
                </c:pt>
                <c:pt idx="237">
                  <c:v>1504</c:v>
                </c:pt>
                <c:pt idx="238">
                  <c:v>1505</c:v>
                </c:pt>
                <c:pt idx="239">
                  <c:v>1506</c:v>
                </c:pt>
                <c:pt idx="240">
                  <c:v>1507</c:v>
                </c:pt>
                <c:pt idx="241">
                  <c:v>1508</c:v>
                </c:pt>
                <c:pt idx="242">
                  <c:v>1509</c:v>
                </c:pt>
                <c:pt idx="243">
                  <c:v>1510</c:v>
                </c:pt>
                <c:pt idx="244">
                  <c:v>1511</c:v>
                </c:pt>
                <c:pt idx="245">
                  <c:v>1512</c:v>
                </c:pt>
                <c:pt idx="246">
                  <c:v>1513</c:v>
                </c:pt>
                <c:pt idx="247">
                  <c:v>1514</c:v>
                </c:pt>
                <c:pt idx="248">
                  <c:v>1515</c:v>
                </c:pt>
                <c:pt idx="249">
                  <c:v>1516</c:v>
                </c:pt>
                <c:pt idx="250">
                  <c:v>1517</c:v>
                </c:pt>
                <c:pt idx="251">
                  <c:v>1518</c:v>
                </c:pt>
                <c:pt idx="252">
                  <c:v>1519</c:v>
                </c:pt>
                <c:pt idx="253">
                  <c:v>1520</c:v>
                </c:pt>
                <c:pt idx="254">
                  <c:v>1521</c:v>
                </c:pt>
                <c:pt idx="255">
                  <c:v>1522</c:v>
                </c:pt>
                <c:pt idx="256">
                  <c:v>1523</c:v>
                </c:pt>
                <c:pt idx="257">
                  <c:v>1524</c:v>
                </c:pt>
                <c:pt idx="258">
                  <c:v>1525</c:v>
                </c:pt>
                <c:pt idx="259">
                  <c:v>1526</c:v>
                </c:pt>
                <c:pt idx="260">
                  <c:v>1527</c:v>
                </c:pt>
                <c:pt idx="261">
                  <c:v>1528</c:v>
                </c:pt>
                <c:pt idx="262">
                  <c:v>1529</c:v>
                </c:pt>
                <c:pt idx="263">
                  <c:v>1530</c:v>
                </c:pt>
                <c:pt idx="264">
                  <c:v>1531</c:v>
                </c:pt>
                <c:pt idx="265">
                  <c:v>1532</c:v>
                </c:pt>
                <c:pt idx="266">
                  <c:v>1533</c:v>
                </c:pt>
                <c:pt idx="267">
                  <c:v>1534</c:v>
                </c:pt>
                <c:pt idx="268">
                  <c:v>1535</c:v>
                </c:pt>
                <c:pt idx="269">
                  <c:v>1536</c:v>
                </c:pt>
                <c:pt idx="270">
                  <c:v>1537</c:v>
                </c:pt>
                <c:pt idx="271">
                  <c:v>1538</c:v>
                </c:pt>
                <c:pt idx="272">
                  <c:v>1539</c:v>
                </c:pt>
                <c:pt idx="273">
                  <c:v>1540</c:v>
                </c:pt>
                <c:pt idx="274">
                  <c:v>1541</c:v>
                </c:pt>
                <c:pt idx="275">
                  <c:v>1542</c:v>
                </c:pt>
                <c:pt idx="276">
                  <c:v>1543</c:v>
                </c:pt>
                <c:pt idx="277">
                  <c:v>1544</c:v>
                </c:pt>
                <c:pt idx="278">
                  <c:v>1545</c:v>
                </c:pt>
                <c:pt idx="279">
                  <c:v>1546</c:v>
                </c:pt>
                <c:pt idx="280">
                  <c:v>1547</c:v>
                </c:pt>
                <c:pt idx="281">
                  <c:v>1548</c:v>
                </c:pt>
                <c:pt idx="282">
                  <c:v>1549</c:v>
                </c:pt>
                <c:pt idx="283">
                  <c:v>1550</c:v>
                </c:pt>
                <c:pt idx="284">
                  <c:v>1551</c:v>
                </c:pt>
                <c:pt idx="285">
                  <c:v>1552</c:v>
                </c:pt>
                <c:pt idx="286">
                  <c:v>1553</c:v>
                </c:pt>
                <c:pt idx="287">
                  <c:v>1554</c:v>
                </c:pt>
                <c:pt idx="288">
                  <c:v>1555</c:v>
                </c:pt>
                <c:pt idx="289">
                  <c:v>1556</c:v>
                </c:pt>
                <c:pt idx="290">
                  <c:v>1557</c:v>
                </c:pt>
                <c:pt idx="291">
                  <c:v>1558</c:v>
                </c:pt>
                <c:pt idx="292">
                  <c:v>1559</c:v>
                </c:pt>
                <c:pt idx="293">
                  <c:v>1560</c:v>
                </c:pt>
                <c:pt idx="294">
                  <c:v>1561</c:v>
                </c:pt>
                <c:pt idx="295">
                  <c:v>1562</c:v>
                </c:pt>
                <c:pt idx="296">
                  <c:v>1563</c:v>
                </c:pt>
                <c:pt idx="297">
                  <c:v>1564</c:v>
                </c:pt>
                <c:pt idx="298">
                  <c:v>1565</c:v>
                </c:pt>
                <c:pt idx="299">
                  <c:v>1566</c:v>
                </c:pt>
                <c:pt idx="300">
                  <c:v>1567</c:v>
                </c:pt>
                <c:pt idx="301">
                  <c:v>1568</c:v>
                </c:pt>
                <c:pt idx="302">
                  <c:v>1569</c:v>
                </c:pt>
                <c:pt idx="303">
                  <c:v>1570</c:v>
                </c:pt>
                <c:pt idx="304">
                  <c:v>1571</c:v>
                </c:pt>
                <c:pt idx="305">
                  <c:v>1572</c:v>
                </c:pt>
                <c:pt idx="306">
                  <c:v>1573</c:v>
                </c:pt>
                <c:pt idx="307">
                  <c:v>1574</c:v>
                </c:pt>
                <c:pt idx="308">
                  <c:v>1575</c:v>
                </c:pt>
                <c:pt idx="309">
                  <c:v>1576</c:v>
                </c:pt>
                <c:pt idx="310">
                  <c:v>1577</c:v>
                </c:pt>
                <c:pt idx="311">
                  <c:v>1578</c:v>
                </c:pt>
                <c:pt idx="312">
                  <c:v>1579</c:v>
                </c:pt>
                <c:pt idx="313">
                  <c:v>1580</c:v>
                </c:pt>
                <c:pt idx="314">
                  <c:v>1581</c:v>
                </c:pt>
                <c:pt idx="315">
                  <c:v>1582</c:v>
                </c:pt>
                <c:pt idx="316">
                  <c:v>1583</c:v>
                </c:pt>
                <c:pt idx="317">
                  <c:v>1584</c:v>
                </c:pt>
                <c:pt idx="318">
                  <c:v>1585</c:v>
                </c:pt>
                <c:pt idx="319">
                  <c:v>1586</c:v>
                </c:pt>
                <c:pt idx="320">
                  <c:v>1587</c:v>
                </c:pt>
                <c:pt idx="321">
                  <c:v>1588</c:v>
                </c:pt>
                <c:pt idx="322">
                  <c:v>1589</c:v>
                </c:pt>
                <c:pt idx="323">
                  <c:v>1590</c:v>
                </c:pt>
                <c:pt idx="324">
                  <c:v>1591</c:v>
                </c:pt>
                <c:pt idx="325">
                  <c:v>1592</c:v>
                </c:pt>
                <c:pt idx="326">
                  <c:v>1593</c:v>
                </c:pt>
                <c:pt idx="327">
                  <c:v>1594</c:v>
                </c:pt>
                <c:pt idx="328">
                  <c:v>1595</c:v>
                </c:pt>
                <c:pt idx="329">
                  <c:v>1596</c:v>
                </c:pt>
                <c:pt idx="330">
                  <c:v>1597</c:v>
                </c:pt>
                <c:pt idx="331">
                  <c:v>1598</c:v>
                </c:pt>
                <c:pt idx="332">
                  <c:v>1599</c:v>
                </c:pt>
                <c:pt idx="333">
                  <c:v>1600</c:v>
                </c:pt>
                <c:pt idx="334">
                  <c:v>1601</c:v>
                </c:pt>
                <c:pt idx="335">
                  <c:v>1602</c:v>
                </c:pt>
                <c:pt idx="336">
                  <c:v>1603</c:v>
                </c:pt>
                <c:pt idx="337">
                  <c:v>1604</c:v>
                </c:pt>
                <c:pt idx="338">
                  <c:v>1605</c:v>
                </c:pt>
                <c:pt idx="339">
                  <c:v>1606</c:v>
                </c:pt>
                <c:pt idx="340">
                  <c:v>1607</c:v>
                </c:pt>
                <c:pt idx="341">
                  <c:v>1608</c:v>
                </c:pt>
                <c:pt idx="342">
                  <c:v>1609</c:v>
                </c:pt>
                <c:pt idx="343">
                  <c:v>1610</c:v>
                </c:pt>
                <c:pt idx="344">
                  <c:v>1611</c:v>
                </c:pt>
                <c:pt idx="345">
                  <c:v>1612</c:v>
                </c:pt>
                <c:pt idx="346">
                  <c:v>1613</c:v>
                </c:pt>
                <c:pt idx="347">
                  <c:v>1614</c:v>
                </c:pt>
                <c:pt idx="348">
                  <c:v>1615</c:v>
                </c:pt>
                <c:pt idx="349">
                  <c:v>1616</c:v>
                </c:pt>
                <c:pt idx="350">
                  <c:v>1617</c:v>
                </c:pt>
                <c:pt idx="351">
                  <c:v>1618</c:v>
                </c:pt>
                <c:pt idx="352">
                  <c:v>1619</c:v>
                </c:pt>
                <c:pt idx="353">
                  <c:v>1620</c:v>
                </c:pt>
                <c:pt idx="354">
                  <c:v>1621</c:v>
                </c:pt>
                <c:pt idx="355">
                  <c:v>1622</c:v>
                </c:pt>
                <c:pt idx="356">
                  <c:v>1623</c:v>
                </c:pt>
                <c:pt idx="357">
                  <c:v>1624</c:v>
                </c:pt>
                <c:pt idx="358">
                  <c:v>1625</c:v>
                </c:pt>
                <c:pt idx="359">
                  <c:v>1626</c:v>
                </c:pt>
                <c:pt idx="360">
                  <c:v>1627</c:v>
                </c:pt>
                <c:pt idx="361">
                  <c:v>1628</c:v>
                </c:pt>
                <c:pt idx="362">
                  <c:v>1629</c:v>
                </c:pt>
                <c:pt idx="363">
                  <c:v>1630</c:v>
                </c:pt>
                <c:pt idx="364">
                  <c:v>1631</c:v>
                </c:pt>
                <c:pt idx="365">
                  <c:v>1632</c:v>
                </c:pt>
                <c:pt idx="366">
                  <c:v>1633</c:v>
                </c:pt>
                <c:pt idx="367">
                  <c:v>1634</c:v>
                </c:pt>
                <c:pt idx="368">
                  <c:v>1635</c:v>
                </c:pt>
                <c:pt idx="369">
                  <c:v>1636</c:v>
                </c:pt>
                <c:pt idx="370">
                  <c:v>1637</c:v>
                </c:pt>
                <c:pt idx="371">
                  <c:v>1638</c:v>
                </c:pt>
                <c:pt idx="372">
                  <c:v>1639</c:v>
                </c:pt>
                <c:pt idx="373">
                  <c:v>1640</c:v>
                </c:pt>
                <c:pt idx="374">
                  <c:v>1641</c:v>
                </c:pt>
                <c:pt idx="375">
                  <c:v>1642</c:v>
                </c:pt>
                <c:pt idx="376">
                  <c:v>1643</c:v>
                </c:pt>
                <c:pt idx="377">
                  <c:v>1644</c:v>
                </c:pt>
                <c:pt idx="378">
                  <c:v>1645</c:v>
                </c:pt>
                <c:pt idx="379">
                  <c:v>1646</c:v>
                </c:pt>
                <c:pt idx="380">
                  <c:v>1647</c:v>
                </c:pt>
                <c:pt idx="381">
                  <c:v>1648</c:v>
                </c:pt>
                <c:pt idx="382">
                  <c:v>1649</c:v>
                </c:pt>
                <c:pt idx="383">
                  <c:v>1650</c:v>
                </c:pt>
                <c:pt idx="384">
                  <c:v>1651</c:v>
                </c:pt>
                <c:pt idx="385">
                  <c:v>1652</c:v>
                </c:pt>
                <c:pt idx="386">
                  <c:v>1653</c:v>
                </c:pt>
                <c:pt idx="387">
                  <c:v>1654</c:v>
                </c:pt>
                <c:pt idx="388">
                  <c:v>1655</c:v>
                </c:pt>
                <c:pt idx="389">
                  <c:v>1656</c:v>
                </c:pt>
              </c:numCache>
            </c:numRef>
          </c:xVal>
          <c:yVal>
            <c:numRef>
              <c:f>Graph!$H$1269:$H$1656</c:f>
              <c:numCache>
                <c:formatCode>General</c:formatCode>
                <c:ptCount val="388"/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75A-4635-9C49-A992DEF81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55216"/>
        <c:axId val="128357136"/>
      </c:scatterChart>
      <c:valAx>
        <c:axId val="128355216"/>
        <c:scaling>
          <c:orientation val="minMax"/>
          <c:max val="1656"/>
          <c:min val="1267"/>
        </c:scaling>
        <c:delete val="0"/>
        <c:axPos val="b"/>
        <c:numFmt formatCode="General" sourceLinked="1"/>
        <c:majorTickMark val="out"/>
        <c:minorTickMark val="none"/>
        <c:tickLblPos val="nextTo"/>
        <c:crossAx val="128357136"/>
        <c:crosses val="autoZero"/>
        <c:crossBetween val="midCat"/>
      </c:valAx>
      <c:valAx>
        <c:axId val="1283571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283552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 5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RR</c:v>
          </c:tx>
          <c:spPr>
            <a:ln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Graph!$A$1659:$A$2087</c:f>
              <c:numCache>
                <c:formatCode>General</c:formatCode>
                <c:ptCount val="429"/>
                <c:pt idx="0">
                  <c:v>1658</c:v>
                </c:pt>
                <c:pt idx="1">
                  <c:v>1659</c:v>
                </c:pt>
                <c:pt idx="2">
                  <c:v>1660</c:v>
                </c:pt>
                <c:pt idx="3">
                  <c:v>1661</c:v>
                </c:pt>
                <c:pt idx="4">
                  <c:v>1662</c:v>
                </c:pt>
                <c:pt idx="5">
                  <c:v>1663</c:v>
                </c:pt>
                <c:pt idx="6">
                  <c:v>1664</c:v>
                </c:pt>
                <c:pt idx="7">
                  <c:v>1665</c:v>
                </c:pt>
                <c:pt idx="8">
                  <c:v>1666</c:v>
                </c:pt>
                <c:pt idx="9">
                  <c:v>1667</c:v>
                </c:pt>
                <c:pt idx="10">
                  <c:v>1668</c:v>
                </c:pt>
                <c:pt idx="11">
                  <c:v>1669</c:v>
                </c:pt>
                <c:pt idx="12">
                  <c:v>1670</c:v>
                </c:pt>
                <c:pt idx="13">
                  <c:v>1671</c:v>
                </c:pt>
                <c:pt idx="14">
                  <c:v>1672</c:v>
                </c:pt>
                <c:pt idx="15">
                  <c:v>1673</c:v>
                </c:pt>
                <c:pt idx="16">
                  <c:v>1674</c:v>
                </c:pt>
                <c:pt idx="17">
                  <c:v>1675</c:v>
                </c:pt>
                <c:pt idx="18">
                  <c:v>1676</c:v>
                </c:pt>
                <c:pt idx="19">
                  <c:v>1677</c:v>
                </c:pt>
                <c:pt idx="20">
                  <c:v>1678</c:v>
                </c:pt>
                <c:pt idx="21">
                  <c:v>1679</c:v>
                </c:pt>
                <c:pt idx="22">
                  <c:v>1680</c:v>
                </c:pt>
                <c:pt idx="23">
                  <c:v>1681</c:v>
                </c:pt>
                <c:pt idx="24">
                  <c:v>1682</c:v>
                </c:pt>
                <c:pt idx="25">
                  <c:v>1683</c:v>
                </c:pt>
                <c:pt idx="26">
                  <c:v>1684</c:v>
                </c:pt>
                <c:pt idx="27">
                  <c:v>1685</c:v>
                </c:pt>
                <c:pt idx="28">
                  <c:v>1686</c:v>
                </c:pt>
                <c:pt idx="29">
                  <c:v>1687</c:v>
                </c:pt>
                <c:pt idx="30">
                  <c:v>1688</c:v>
                </c:pt>
                <c:pt idx="31">
                  <c:v>1689</c:v>
                </c:pt>
                <c:pt idx="32">
                  <c:v>1690</c:v>
                </c:pt>
                <c:pt idx="33">
                  <c:v>1691</c:v>
                </c:pt>
                <c:pt idx="34">
                  <c:v>1692</c:v>
                </c:pt>
                <c:pt idx="35">
                  <c:v>1693</c:v>
                </c:pt>
                <c:pt idx="36">
                  <c:v>1694</c:v>
                </c:pt>
                <c:pt idx="37">
                  <c:v>1695</c:v>
                </c:pt>
                <c:pt idx="38">
                  <c:v>1696</c:v>
                </c:pt>
                <c:pt idx="39">
                  <c:v>1697</c:v>
                </c:pt>
                <c:pt idx="40">
                  <c:v>1698</c:v>
                </c:pt>
                <c:pt idx="41">
                  <c:v>1699</c:v>
                </c:pt>
                <c:pt idx="42">
                  <c:v>1700</c:v>
                </c:pt>
                <c:pt idx="43">
                  <c:v>1701</c:v>
                </c:pt>
                <c:pt idx="44">
                  <c:v>1702</c:v>
                </c:pt>
                <c:pt idx="45">
                  <c:v>1703</c:v>
                </c:pt>
                <c:pt idx="46">
                  <c:v>1704</c:v>
                </c:pt>
                <c:pt idx="47">
                  <c:v>1705</c:v>
                </c:pt>
                <c:pt idx="48">
                  <c:v>1706</c:v>
                </c:pt>
                <c:pt idx="49">
                  <c:v>1707</c:v>
                </c:pt>
                <c:pt idx="50">
                  <c:v>1708</c:v>
                </c:pt>
                <c:pt idx="51">
                  <c:v>1709</c:v>
                </c:pt>
                <c:pt idx="52">
                  <c:v>1710</c:v>
                </c:pt>
                <c:pt idx="53">
                  <c:v>1711</c:v>
                </c:pt>
                <c:pt idx="54">
                  <c:v>1712</c:v>
                </c:pt>
                <c:pt idx="55">
                  <c:v>1713</c:v>
                </c:pt>
                <c:pt idx="56">
                  <c:v>1714</c:v>
                </c:pt>
                <c:pt idx="57">
                  <c:v>1715</c:v>
                </c:pt>
                <c:pt idx="58">
                  <c:v>1716</c:v>
                </c:pt>
                <c:pt idx="59">
                  <c:v>1717</c:v>
                </c:pt>
                <c:pt idx="60">
                  <c:v>1718</c:v>
                </c:pt>
                <c:pt idx="61">
                  <c:v>1719</c:v>
                </c:pt>
                <c:pt idx="62">
                  <c:v>1720</c:v>
                </c:pt>
                <c:pt idx="63">
                  <c:v>1721</c:v>
                </c:pt>
                <c:pt idx="64">
                  <c:v>1722</c:v>
                </c:pt>
                <c:pt idx="65">
                  <c:v>1723</c:v>
                </c:pt>
                <c:pt idx="66">
                  <c:v>1724</c:v>
                </c:pt>
                <c:pt idx="67">
                  <c:v>1725</c:v>
                </c:pt>
                <c:pt idx="68">
                  <c:v>1726</c:v>
                </c:pt>
                <c:pt idx="69">
                  <c:v>1727</c:v>
                </c:pt>
                <c:pt idx="70">
                  <c:v>1728</c:v>
                </c:pt>
                <c:pt idx="71">
                  <c:v>1729</c:v>
                </c:pt>
                <c:pt idx="72">
                  <c:v>1730</c:v>
                </c:pt>
                <c:pt idx="73">
                  <c:v>1731</c:v>
                </c:pt>
                <c:pt idx="74">
                  <c:v>1732</c:v>
                </c:pt>
                <c:pt idx="75">
                  <c:v>1733</c:v>
                </c:pt>
                <c:pt idx="76">
                  <c:v>1734</c:v>
                </c:pt>
                <c:pt idx="77">
                  <c:v>1735</c:v>
                </c:pt>
                <c:pt idx="78">
                  <c:v>1736</c:v>
                </c:pt>
                <c:pt idx="79">
                  <c:v>1737</c:v>
                </c:pt>
                <c:pt idx="80">
                  <c:v>1738</c:v>
                </c:pt>
                <c:pt idx="81">
                  <c:v>1739</c:v>
                </c:pt>
                <c:pt idx="82">
                  <c:v>1740</c:v>
                </c:pt>
                <c:pt idx="83">
                  <c:v>1741</c:v>
                </c:pt>
                <c:pt idx="84">
                  <c:v>1742</c:v>
                </c:pt>
                <c:pt idx="85">
                  <c:v>1743</c:v>
                </c:pt>
                <c:pt idx="86">
                  <c:v>1744</c:v>
                </c:pt>
                <c:pt idx="87">
                  <c:v>1745</c:v>
                </c:pt>
                <c:pt idx="88">
                  <c:v>1746</c:v>
                </c:pt>
                <c:pt idx="89">
                  <c:v>1747</c:v>
                </c:pt>
                <c:pt idx="90">
                  <c:v>1748</c:v>
                </c:pt>
                <c:pt idx="91">
                  <c:v>1749</c:v>
                </c:pt>
                <c:pt idx="92">
                  <c:v>1750</c:v>
                </c:pt>
                <c:pt idx="93">
                  <c:v>1751</c:v>
                </c:pt>
                <c:pt idx="94">
                  <c:v>1752</c:v>
                </c:pt>
                <c:pt idx="95">
                  <c:v>1753</c:v>
                </c:pt>
                <c:pt idx="96">
                  <c:v>1754</c:v>
                </c:pt>
                <c:pt idx="97">
                  <c:v>1755</c:v>
                </c:pt>
                <c:pt idx="98">
                  <c:v>1756</c:v>
                </c:pt>
                <c:pt idx="99">
                  <c:v>1757</c:v>
                </c:pt>
                <c:pt idx="100">
                  <c:v>1758</c:v>
                </c:pt>
                <c:pt idx="101">
                  <c:v>1759</c:v>
                </c:pt>
                <c:pt idx="102">
                  <c:v>1760</c:v>
                </c:pt>
                <c:pt idx="103">
                  <c:v>1761</c:v>
                </c:pt>
                <c:pt idx="104">
                  <c:v>1762</c:v>
                </c:pt>
                <c:pt idx="105">
                  <c:v>1763</c:v>
                </c:pt>
                <c:pt idx="106">
                  <c:v>1764</c:v>
                </c:pt>
                <c:pt idx="107">
                  <c:v>1765</c:v>
                </c:pt>
                <c:pt idx="108">
                  <c:v>1766</c:v>
                </c:pt>
                <c:pt idx="109">
                  <c:v>1767</c:v>
                </c:pt>
                <c:pt idx="110">
                  <c:v>1768</c:v>
                </c:pt>
                <c:pt idx="111">
                  <c:v>1769</c:v>
                </c:pt>
                <c:pt idx="112">
                  <c:v>1770</c:v>
                </c:pt>
                <c:pt idx="113">
                  <c:v>1771</c:v>
                </c:pt>
                <c:pt idx="114">
                  <c:v>1772</c:v>
                </c:pt>
                <c:pt idx="115">
                  <c:v>1773</c:v>
                </c:pt>
                <c:pt idx="116">
                  <c:v>1774</c:v>
                </c:pt>
                <c:pt idx="117">
                  <c:v>1775</c:v>
                </c:pt>
                <c:pt idx="118">
                  <c:v>1776</c:v>
                </c:pt>
                <c:pt idx="119">
                  <c:v>1777</c:v>
                </c:pt>
                <c:pt idx="120">
                  <c:v>1778</c:v>
                </c:pt>
                <c:pt idx="121">
                  <c:v>1779</c:v>
                </c:pt>
                <c:pt idx="122">
                  <c:v>1780</c:v>
                </c:pt>
                <c:pt idx="123">
                  <c:v>1781</c:v>
                </c:pt>
                <c:pt idx="124">
                  <c:v>1782</c:v>
                </c:pt>
                <c:pt idx="125">
                  <c:v>1783</c:v>
                </c:pt>
                <c:pt idx="126">
                  <c:v>1784</c:v>
                </c:pt>
                <c:pt idx="127">
                  <c:v>1785</c:v>
                </c:pt>
                <c:pt idx="128">
                  <c:v>1786</c:v>
                </c:pt>
                <c:pt idx="129">
                  <c:v>1787</c:v>
                </c:pt>
                <c:pt idx="130">
                  <c:v>1788</c:v>
                </c:pt>
                <c:pt idx="131">
                  <c:v>1789</c:v>
                </c:pt>
                <c:pt idx="132">
                  <c:v>1790</c:v>
                </c:pt>
                <c:pt idx="133">
                  <c:v>1791</c:v>
                </c:pt>
                <c:pt idx="134">
                  <c:v>1792</c:v>
                </c:pt>
                <c:pt idx="135">
                  <c:v>1793</c:v>
                </c:pt>
                <c:pt idx="136">
                  <c:v>1794</c:v>
                </c:pt>
                <c:pt idx="137">
                  <c:v>1795</c:v>
                </c:pt>
                <c:pt idx="138">
                  <c:v>1796</c:v>
                </c:pt>
                <c:pt idx="139">
                  <c:v>1797</c:v>
                </c:pt>
                <c:pt idx="140">
                  <c:v>1798</c:v>
                </c:pt>
                <c:pt idx="141">
                  <c:v>1799</c:v>
                </c:pt>
                <c:pt idx="142">
                  <c:v>1800</c:v>
                </c:pt>
                <c:pt idx="143">
                  <c:v>1801</c:v>
                </c:pt>
                <c:pt idx="144">
                  <c:v>1802</c:v>
                </c:pt>
                <c:pt idx="145">
                  <c:v>1803</c:v>
                </c:pt>
                <c:pt idx="146">
                  <c:v>1804</c:v>
                </c:pt>
                <c:pt idx="147">
                  <c:v>1805</c:v>
                </c:pt>
                <c:pt idx="148">
                  <c:v>1806</c:v>
                </c:pt>
                <c:pt idx="149">
                  <c:v>1807</c:v>
                </c:pt>
                <c:pt idx="150">
                  <c:v>1808</c:v>
                </c:pt>
                <c:pt idx="151">
                  <c:v>1809</c:v>
                </c:pt>
                <c:pt idx="152">
                  <c:v>1810</c:v>
                </c:pt>
                <c:pt idx="153">
                  <c:v>1811</c:v>
                </c:pt>
                <c:pt idx="154">
                  <c:v>1812</c:v>
                </c:pt>
                <c:pt idx="155">
                  <c:v>1813</c:v>
                </c:pt>
                <c:pt idx="156">
                  <c:v>1814</c:v>
                </c:pt>
                <c:pt idx="157">
                  <c:v>1815</c:v>
                </c:pt>
                <c:pt idx="158">
                  <c:v>1816</c:v>
                </c:pt>
                <c:pt idx="159">
                  <c:v>1817</c:v>
                </c:pt>
                <c:pt idx="160">
                  <c:v>1818</c:v>
                </c:pt>
                <c:pt idx="161">
                  <c:v>1819</c:v>
                </c:pt>
                <c:pt idx="162">
                  <c:v>1820</c:v>
                </c:pt>
                <c:pt idx="163">
                  <c:v>1821</c:v>
                </c:pt>
                <c:pt idx="164">
                  <c:v>1822</c:v>
                </c:pt>
                <c:pt idx="165">
                  <c:v>1823</c:v>
                </c:pt>
                <c:pt idx="166">
                  <c:v>1824</c:v>
                </c:pt>
                <c:pt idx="167">
                  <c:v>1825</c:v>
                </c:pt>
                <c:pt idx="168">
                  <c:v>1826</c:v>
                </c:pt>
                <c:pt idx="169">
                  <c:v>1827</c:v>
                </c:pt>
                <c:pt idx="170">
                  <c:v>1828</c:v>
                </c:pt>
                <c:pt idx="171">
                  <c:v>1829</c:v>
                </c:pt>
                <c:pt idx="172">
                  <c:v>1830</c:v>
                </c:pt>
                <c:pt idx="173">
                  <c:v>1831</c:v>
                </c:pt>
                <c:pt idx="174">
                  <c:v>1832</c:v>
                </c:pt>
                <c:pt idx="175">
                  <c:v>1833</c:v>
                </c:pt>
                <c:pt idx="176">
                  <c:v>1834</c:v>
                </c:pt>
                <c:pt idx="177">
                  <c:v>1835</c:v>
                </c:pt>
                <c:pt idx="178">
                  <c:v>1836</c:v>
                </c:pt>
                <c:pt idx="179">
                  <c:v>1837</c:v>
                </c:pt>
                <c:pt idx="180">
                  <c:v>1838</c:v>
                </c:pt>
                <c:pt idx="181">
                  <c:v>1839</c:v>
                </c:pt>
                <c:pt idx="182">
                  <c:v>1840</c:v>
                </c:pt>
                <c:pt idx="183">
                  <c:v>1841</c:v>
                </c:pt>
                <c:pt idx="184">
                  <c:v>1842</c:v>
                </c:pt>
                <c:pt idx="185">
                  <c:v>1843</c:v>
                </c:pt>
                <c:pt idx="186">
                  <c:v>1844</c:v>
                </c:pt>
                <c:pt idx="187">
                  <c:v>1845</c:v>
                </c:pt>
                <c:pt idx="188">
                  <c:v>1846</c:v>
                </c:pt>
                <c:pt idx="189">
                  <c:v>1847</c:v>
                </c:pt>
                <c:pt idx="190">
                  <c:v>1848</c:v>
                </c:pt>
                <c:pt idx="191">
                  <c:v>1849</c:v>
                </c:pt>
                <c:pt idx="192">
                  <c:v>1850</c:v>
                </c:pt>
                <c:pt idx="193">
                  <c:v>1851</c:v>
                </c:pt>
                <c:pt idx="194">
                  <c:v>1852</c:v>
                </c:pt>
                <c:pt idx="195">
                  <c:v>1853</c:v>
                </c:pt>
                <c:pt idx="196">
                  <c:v>1854</c:v>
                </c:pt>
                <c:pt idx="197">
                  <c:v>1855</c:v>
                </c:pt>
                <c:pt idx="198">
                  <c:v>1856</c:v>
                </c:pt>
                <c:pt idx="199">
                  <c:v>1857</c:v>
                </c:pt>
                <c:pt idx="200">
                  <c:v>1858</c:v>
                </c:pt>
                <c:pt idx="201">
                  <c:v>1859</c:v>
                </c:pt>
                <c:pt idx="202">
                  <c:v>1860</c:v>
                </c:pt>
                <c:pt idx="203">
                  <c:v>1861</c:v>
                </c:pt>
                <c:pt idx="204">
                  <c:v>1862</c:v>
                </c:pt>
                <c:pt idx="205">
                  <c:v>1863</c:v>
                </c:pt>
                <c:pt idx="206">
                  <c:v>1864</c:v>
                </c:pt>
                <c:pt idx="207">
                  <c:v>1865</c:v>
                </c:pt>
                <c:pt idx="208">
                  <c:v>1866</c:v>
                </c:pt>
                <c:pt idx="209">
                  <c:v>1867</c:v>
                </c:pt>
                <c:pt idx="210">
                  <c:v>1868</c:v>
                </c:pt>
                <c:pt idx="211">
                  <c:v>1869</c:v>
                </c:pt>
                <c:pt idx="212">
                  <c:v>1870</c:v>
                </c:pt>
                <c:pt idx="213">
                  <c:v>1871</c:v>
                </c:pt>
                <c:pt idx="214">
                  <c:v>1872</c:v>
                </c:pt>
                <c:pt idx="215">
                  <c:v>1873</c:v>
                </c:pt>
                <c:pt idx="216">
                  <c:v>1874</c:v>
                </c:pt>
                <c:pt idx="217">
                  <c:v>1875</c:v>
                </c:pt>
                <c:pt idx="218">
                  <c:v>1876</c:v>
                </c:pt>
                <c:pt idx="219">
                  <c:v>1877</c:v>
                </c:pt>
                <c:pt idx="220">
                  <c:v>1878</c:v>
                </c:pt>
                <c:pt idx="221">
                  <c:v>1879</c:v>
                </c:pt>
                <c:pt idx="222">
                  <c:v>1880</c:v>
                </c:pt>
                <c:pt idx="223">
                  <c:v>1881</c:v>
                </c:pt>
                <c:pt idx="224">
                  <c:v>1882</c:v>
                </c:pt>
                <c:pt idx="225">
                  <c:v>1883</c:v>
                </c:pt>
                <c:pt idx="226">
                  <c:v>1884</c:v>
                </c:pt>
                <c:pt idx="227">
                  <c:v>1885</c:v>
                </c:pt>
                <c:pt idx="228">
                  <c:v>1886</c:v>
                </c:pt>
                <c:pt idx="229">
                  <c:v>1887</c:v>
                </c:pt>
                <c:pt idx="230">
                  <c:v>1888</c:v>
                </c:pt>
                <c:pt idx="231">
                  <c:v>1889</c:v>
                </c:pt>
                <c:pt idx="232">
                  <c:v>1890</c:v>
                </c:pt>
                <c:pt idx="233">
                  <c:v>1891</c:v>
                </c:pt>
                <c:pt idx="234">
                  <c:v>1892</c:v>
                </c:pt>
                <c:pt idx="235">
                  <c:v>1893</c:v>
                </c:pt>
                <c:pt idx="236">
                  <c:v>1894</c:v>
                </c:pt>
                <c:pt idx="237">
                  <c:v>1895</c:v>
                </c:pt>
                <c:pt idx="238">
                  <c:v>1896</c:v>
                </c:pt>
                <c:pt idx="239">
                  <c:v>1897</c:v>
                </c:pt>
                <c:pt idx="240">
                  <c:v>1898</c:v>
                </c:pt>
                <c:pt idx="241">
                  <c:v>1899</c:v>
                </c:pt>
                <c:pt idx="242">
                  <c:v>1900</c:v>
                </c:pt>
                <c:pt idx="243">
                  <c:v>1901</c:v>
                </c:pt>
                <c:pt idx="244">
                  <c:v>1902</c:v>
                </c:pt>
                <c:pt idx="245">
                  <c:v>1903</c:v>
                </c:pt>
                <c:pt idx="246">
                  <c:v>1904</c:v>
                </c:pt>
                <c:pt idx="247">
                  <c:v>1905</c:v>
                </c:pt>
                <c:pt idx="248">
                  <c:v>1906</c:v>
                </c:pt>
                <c:pt idx="249">
                  <c:v>1907</c:v>
                </c:pt>
                <c:pt idx="250">
                  <c:v>1908</c:v>
                </c:pt>
                <c:pt idx="251">
                  <c:v>1909</c:v>
                </c:pt>
                <c:pt idx="252">
                  <c:v>1910</c:v>
                </c:pt>
                <c:pt idx="253">
                  <c:v>1911</c:v>
                </c:pt>
                <c:pt idx="254">
                  <c:v>1912</c:v>
                </c:pt>
                <c:pt idx="255">
                  <c:v>1913</c:v>
                </c:pt>
                <c:pt idx="256">
                  <c:v>1914</c:v>
                </c:pt>
                <c:pt idx="257">
                  <c:v>1915</c:v>
                </c:pt>
                <c:pt idx="258">
                  <c:v>1916</c:v>
                </c:pt>
                <c:pt idx="259">
                  <c:v>1917</c:v>
                </c:pt>
                <c:pt idx="260">
                  <c:v>1918</c:v>
                </c:pt>
                <c:pt idx="261">
                  <c:v>1919</c:v>
                </c:pt>
                <c:pt idx="262">
                  <c:v>1920</c:v>
                </c:pt>
                <c:pt idx="263">
                  <c:v>1921</c:v>
                </c:pt>
                <c:pt idx="264">
                  <c:v>1922</c:v>
                </c:pt>
                <c:pt idx="265">
                  <c:v>1923</c:v>
                </c:pt>
                <c:pt idx="266">
                  <c:v>1924</c:v>
                </c:pt>
                <c:pt idx="267">
                  <c:v>1925</c:v>
                </c:pt>
                <c:pt idx="268">
                  <c:v>1926</c:v>
                </c:pt>
                <c:pt idx="269">
                  <c:v>1927</c:v>
                </c:pt>
                <c:pt idx="270">
                  <c:v>1928</c:v>
                </c:pt>
                <c:pt idx="271">
                  <c:v>1929</c:v>
                </c:pt>
                <c:pt idx="272">
                  <c:v>1930</c:v>
                </c:pt>
                <c:pt idx="273">
                  <c:v>1931</c:v>
                </c:pt>
                <c:pt idx="274">
                  <c:v>1932</c:v>
                </c:pt>
                <c:pt idx="275">
                  <c:v>1933</c:v>
                </c:pt>
                <c:pt idx="276">
                  <c:v>1934</c:v>
                </c:pt>
                <c:pt idx="277">
                  <c:v>1935</c:v>
                </c:pt>
                <c:pt idx="278">
                  <c:v>1936</c:v>
                </c:pt>
                <c:pt idx="279">
                  <c:v>1937</c:v>
                </c:pt>
                <c:pt idx="280">
                  <c:v>1938</c:v>
                </c:pt>
                <c:pt idx="281">
                  <c:v>1939</c:v>
                </c:pt>
                <c:pt idx="282">
                  <c:v>1940</c:v>
                </c:pt>
                <c:pt idx="283">
                  <c:v>1941</c:v>
                </c:pt>
                <c:pt idx="284">
                  <c:v>1942</c:v>
                </c:pt>
                <c:pt idx="285">
                  <c:v>1943</c:v>
                </c:pt>
                <c:pt idx="286">
                  <c:v>1944</c:v>
                </c:pt>
                <c:pt idx="287">
                  <c:v>1945</c:v>
                </c:pt>
                <c:pt idx="288">
                  <c:v>1946</c:v>
                </c:pt>
                <c:pt idx="289">
                  <c:v>1947</c:v>
                </c:pt>
                <c:pt idx="290">
                  <c:v>1948</c:v>
                </c:pt>
                <c:pt idx="291">
                  <c:v>1949</c:v>
                </c:pt>
                <c:pt idx="292">
                  <c:v>1950</c:v>
                </c:pt>
                <c:pt idx="293">
                  <c:v>1951</c:v>
                </c:pt>
                <c:pt idx="294">
                  <c:v>1952</c:v>
                </c:pt>
                <c:pt idx="295">
                  <c:v>1953</c:v>
                </c:pt>
                <c:pt idx="296">
                  <c:v>1954</c:v>
                </c:pt>
                <c:pt idx="297">
                  <c:v>1955</c:v>
                </c:pt>
                <c:pt idx="298">
                  <c:v>1956</c:v>
                </c:pt>
                <c:pt idx="299">
                  <c:v>1957</c:v>
                </c:pt>
                <c:pt idx="300">
                  <c:v>1958</c:v>
                </c:pt>
                <c:pt idx="301">
                  <c:v>1959</c:v>
                </c:pt>
                <c:pt idx="302">
                  <c:v>1960</c:v>
                </c:pt>
                <c:pt idx="303">
                  <c:v>1961</c:v>
                </c:pt>
                <c:pt idx="304">
                  <c:v>1962</c:v>
                </c:pt>
                <c:pt idx="305">
                  <c:v>1963</c:v>
                </c:pt>
                <c:pt idx="306">
                  <c:v>1964</c:v>
                </c:pt>
                <c:pt idx="307">
                  <c:v>1965</c:v>
                </c:pt>
                <c:pt idx="308">
                  <c:v>1966</c:v>
                </c:pt>
                <c:pt idx="309">
                  <c:v>1967</c:v>
                </c:pt>
                <c:pt idx="310">
                  <c:v>1968</c:v>
                </c:pt>
                <c:pt idx="311">
                  <c:v>1969</c:v>
                </c:pt>
                <c:pt idx="312">
                  <c:v>1970</c:v>
                </c:pt>
                <c:pt idx="313">
                  <c:v>1971</c:v>
                </c:pt>
                <c:pt idx="314">
                  <c:v>1972</c:v>
                </c:pt>
                <c:pt idx="315">
                  <c:v>1973</c:v>
                </c:pt>
                <c:pt idx="316">
                  <c:v>1974</c:v>
                </c:pt>
                <c:pt idx="317">
                  <c:v>1975</c:v>
                </c:pt>
                <c:pt idx="318">
                  <c:v>1976</c:v>
                </c:pt>
                <c:pt idx="319">
                  <c:v>1977</c:v>
                </c:pt>
                <c:pt idx="320">
                  <c:v>1978</c:v>
                </c:pt>
                <c:pt idx="321">
                  <c:v>1979</c:v>
                </c:pt>
                <c:pt idx="322">
                  <c:v>1980</c:v>
                </c:pt>
                <c:pt idx="323">
                  <c:v>1981</c:v>
                </c:pt>
                <c:pt idx="324">
                  <c:v>1982</c:v>
                </c:pt>
                <c:pt idx="325">
                  <c:v>1983</c:v>
                </c:pt>
                <c:pt idx="326">
                  <c:v>1984</c:v>
                </c:pt>
                <c:pt idx="327">
                  <c:v>1985</c:v>
                </c:pt>
                <c:pt idx="328">
                  <c:v>1986</c:v>
                </c:pt>
                <c:pt idx="329">
                  <c:v>1987</c:v>
                </c:pt>
                <c:pt idx="330">
                  <c:v>1988</c:v>
                </c:pt>
                <c:pt idx="331">
                  <c:v>1989</c:v>
                </c:pt>
                <c:pt idx="332">
                  <c:v>1990</c:v>
                </c:pt>
                <c:pt idx="333">
                  <c:v>1991</c:v>
                </c:pt>
                <c:pt idx="334">
                  <c:v>1992</c:v>
                </c:pt>
                <c:pt idx="335">
                  <c:v>1993</c:v>
                </c:pt>
                <c:pt idx="336">
                  <c:v>1994</c:v>
                </c:pt>
                <c:pt idx="337">
                  <c:v>1995</c:v>
                </c:pt>
                <c:pt idx="338">
                  <c:v>1996</c:v>
                </c:pt>
                <c:pt idx="339">
                  <c:v>1997</c:v>
                </c:pt>
                <c:pt idx="340">
                  <c:v>1998</c:v>
                </c:pt>
                <c:pt idx="341">
                  <c:v>1999</c:v>
                </c:pt>
                <c:pt idx="342">
                  <c:v>2000</c:v>
                </c:pt>
                <c:pt idx="343">
                  <c:v>2001</c:v>
                </c:pt>
                <c:pt idx="344">
                  <c:v>2002</c:v>
                </c:pt>
                <c:pt idx="345">
                  <c:v>2003</c:v>
                </c:pt>
                <c:pt idx="346">
                  <c:v>2004</c:v>
                </c:pt>
                <c:pt idx="347">
                  <c:v>2005</c:v>
                </c:pt>
                <c:pt idx="348">
                  <c:v>2006</c:v>
                </c:pt>
                <c:pt idx="349">
                  <c:v>2007</c:v>
                </c:pt>
                <c:pt idx="350">
                  <c:v>2008</c:v>
                </c:pt>
                <c:pt idx="351">
                  <c:v>2009</c:v>
                </c:pt>
                <c:pt idx="352">
                  <c:v>2010</c:v>
                </c:pt>
                <c:pt idx="353">
                  <c:v>2011</c:v>
                </c:pt>
                <c:pt idx="354">
                  <c:v>2012</c:v>
                </c:pt>
                <c:pt idx="355">
                  <c:v>2013</c:v>
                </c:pt>
                <c:pt idx="356">
                  <c:v>2014</c:v>
                </c:pt>
                <c:pt idx="357">
                  <c:v>2015</c:v>
                </c:pt>
                <c:pt idx="358">
                  <c:v>2016</c:v>
                </c:pt>
                <c:pt idx="359">
                  <c:v>2017</c:v>
                </c:pt>
                <c:pt idx="360">
                  <c:v>2018</c:v>
                </c:pt>
                <c:pt idx="361">
                  <c:v>2019</c:v>
                </c:pt>
                <c:pt idx="362">
                  <c:v>2020</c:v>
                </c:pt>
                <c:pt idx="363">
                  <c:v>2021</c:v>
                </c:pt>
                <c:pt idx="364">
                  <c:v>2022</c:v>
                </c:pt>
                <c:pt idx="365">
                  <c:v>2023</c:v>
                </c:pt>
                <c:pt idx="366">
                  <c:v>2024</c:v>
                </c:pt>
                <c:pt idx="367">
                  <c:v>2025</c:v>
                </c:pt>
                <c:pt idx="368">
                  <c:v>2026</c:v>
                </c:pt>
                <c:pt idx="369">
                  <c:v>2027</c:v>
                </c:pt>
                <c:pt idx="370">
                  <c:v>2028</c:v>
                </c:pt>
                <c:pt idx="371">
                  <c:v>2029</c:v>
                </c:pt>
                <c:pt idx="372">
                  <c:v>2030</c:v>
                </c:pt>
                <c:pt idx="373">
                  <c:v>2031</c:v>
                </c:pt>
                <c:pt idx="374">
                  <c:v>2032</c:v>
                </c:pt>
                <c:pt idx="375">
                  <c:v>2033</c:v>
                </c:pt>
                <c:pt idx="376">
                  <c:v>2034</c:v>
                </c:pt>
                <c:pt idx="377">
                  <c:v>2035</c:v>
                </c:pt>
                <c:pt idx="378">
                  <c:v>2036</c:v>
                </c:pt>
                <c:pt idx="379">
                  <c:v>2037</c:v>
                </c:pt>
                <c:pt idx="380">
                  <c:v>2038</c:v>
                </c:pt>
                <c:pt idx="381">
                  <c:v>2039</c:v>
                </c:pt>
                <c:pt idx="382">
                  <c:v>2040</c:v>
                </c:pt>
                <c:pt idx="383">
                  <c:v>2041</c:v>
                </c:pt>
                <c:pt idx="384">
                  <c:v>2042</c:v>
                </c:pt>
                <c:pt idx="385">
                  <c:v>2043</c:v>
                </c:pt>
                <c:pt idx="386">
                  <c:v>2044</c:v>
                </c:pt>
                <c:pt idx="387">
                  <c:v>2045</c:v>
                </c:pt>
                <c:pt idx="388">
                  <c:v>2046</c:v>
                </c:pt>
                <c:pt idx="389">
                  <c:v>2047</c:v>
                </c:pt>
                <c:pt idx="390">
                  <c:v>2048</c:v>
                </c:pt>
                <c:pt idx="391">
                  <c:v>2049</c:v>
                </c:pt>
                <c:pt idx="392">
                  <c:v>2050</c:v>
                </c:pt>
                <c:pt idx="393">
                  <c:v>2051</c:v>
                </c:pt>
                <c:pt idx="394">
                  <c:v>2052</c:v>
                </c:pt>
                <c:pt idx="395">
                  <c:v>2053</c:v>
                </c:pt>
                <c:pt idx="396">
                  <c:v>2054</c:v>
                </c:pt>
                <c:pt idx="397">
                  <c:v>2055</c:v>
                </c:pt>
                <c:pt idx="398">
                  <c:v>2056</c:v>
                </c:pt>
                <c:pt idx="399">
                  <c:v>2057</c:v>
                </c:pt>
                <c:pt idx="400">
                  <c:v>2058</c:v>
                </c:pt>
                <c:pt idx="401">
                  <c:v>2059</c:v>
                </c:pt>
                <c:pt idx="402">
                  <c:v>2060</c:v>
                </c:pt>
                <c:pt idx="403">
                  <c:v>2061</c:v>
                </c:pt>
                <c:pt idx="404">
                  <c:v>2062</c:v>
                </c:pt>
                <c:pt idx="405">
                  <c:v>2063</c:v>
                </c:pt>
                <c:pt idx="406">
                  <c:v>2064</c:v>
                </c:pt>
                <c:pt idx="407">
                  <c:v>2065</c:v>
                </c:pt>
                <c:pt idx="408">
                  <c:v>2066</c:v>
                </c:pt>
                <c:pt idx="409">
                  <c:v>2067</c:v>
                </c:pt>
                <c:pt idx="410">
                  <c:v>2068</c:v>
                </c:pt>
                <c:pt idx="411">
                  <c:v>2069</c:v>
                </c:pt>
                <c:pt idx="412">
                  <c:v>2070</c:v>
                </c:pt>
                <c:pt idx="413">
                  <c:v>2071</c:v>
                </c:pt>
                <c:pt idx="414">
                  <c:v>2072</c:v>
                </c:pt>
                <c:pt idx="415">
                  <c:v>2073</c:v>
                </c:pt>
                <c:pt idx="416">
                  <c:v>2074</c:v>
                </c:pt>
                <c:pt idx="417">
                  <c:v>2075</c:v>
                </c:pt>
                <c:pt idx="418">
                  <c:v>2076</c:v>
                </c:pt>
                <c:pt idx="419">
                  <c:v>2077</c:v>
                </c:pt>
                <c:pt idx="420">
                  <c:v>2078</c:v>
                </c:pt>
                <c:pt idx="421">
                  <c:v>2079</c:v>
                </c:pt>
                <c:pt idx="422">
                  <c:v>2080</c:v>
                </c:pt>
                <c:pt idx="423">
                  <c:v>2081</c:v>
                </c:pt>
                <c:pt idx="424">
                  <c:v>2082</c:v>
                </c:pt>
                <c:pt idx="425">
                  <c:v>2083</c:v>
                </c:pt>
                <c:pt idx="426">
                  <c:v>2084</c:v>
                </c:pt>
                <c:pt idx="427">
                  <c:v>2085</c:v>
                </c:pt>
                <c:pt idx="428">
                  <c:v>2086</c:v>
                </c:pt>
              </c:numCache>
            </c:numRef>
          </c:xVal>
          <c:yVal>
            <c:numRef>
              <c:f>Graph!$D$1660:$D$2086</c:f>
              <c:numCache>
                <c:formatCode>General</c:formatCode>
                <c:ptCount val="427"/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FB-4063-A77C-4C357E51DE1B}"/>
            </c:ext>
          </c:extLst>
        </c:ser>
        <c:ser>
          <c:idx val="1"/>
          <c:order val="1"/>
          <c:tx>
            <c:v>FR</c:v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Graph!$A$1659:$A$2087</c:f>
              <c:numCache>
                <c:formatCode>General</c:formatCode>
                <c:ptCount val="429"/>
                <c:pt idx="0">
                  <c:v>1658</c:v>
                </c:pt>
                <c:pt idx="1">
                  <c:v>1659</c:v>
                </c:pt>
                <c:pt idx="2">
                  <c:v>1660</c:v>
                </c:pt>
                <c:pt idx="3">
                  <c:v>1661</c:v>
                </c:pt>
                <c:pt idx="4">
                  <c:v>1662</c:v>
                </c:pt>
                <c:pt idx="5">
                  <c:v>1663</c:v>
                </c:pt>
                <c:pt idx="6">
                  <c:v>1664</c:v>
                </c:pt>
                <c:pt idx="7">
                  <c:v>1665</c:v>
                </c:pt>
                <c:pt idx="8">
                  <c:v>1666</c:v>
                </c:pt>
                <c:pt idx="9">
                  <c:v>1667</c:v>
                </c:pt>
                <c:pt idx="10">
                  <c:v>1668</c:v>
                </c:pt>
                <c:pt idx="11">
                  <c:v>1669</c:v>
                </c:pt>
                <c:pt idx="12">
                  <c:v>1670</c:v>
                </c:pt>
                <c:pt idx="13">
                  <c:v>1671</c:v>
                </c:pt>
                <c:pt idx="14">
                  <c:v>1672</c:v>
                </c:pt>
                <c:pt idx="15">
                  <c:v>1673</c:v>
                </c:pt>
                <c:pt idx="16">
                  <c:v>1674</c:v>
                </c:pt>
                <c:pt idx="17">
                  <c:v>1675</c:v>
                </c:pt>
                <c:pt idx="18">
                  <c:v>1676</c:v>
                </c:pt>
                <c:pt idx="19">
                  <c:v>1677</c:v>
                </c:pt>
                <c:pt idx="20">
                  <c:v>1678</c:v>
                </c:pt>
                <c:pt idx="21">
                  <c:v>1679</c:v>
                </c:pt>
                <c:pt idx="22">
                  <c:v>1680</c:v>
                </c:pt>
                <c:pt idx="23">
                  <c:v>1681</c:v>
                </c:pt>
                <c:pt idx="24">
                  <c:v>1682</c:v>
                </c:pt>
                <c:pt idx="25">
                  <c:v>1683</c:v>
                </c:pt>
                <c:pt idx="26">
                  <c:v>1684</c:v>
                </c:pt>
                <c:pt idx="27">
                  <c:v>1685</c:v>
                </c:pt>
                <c:pt idx="28">
                  <c:v>1686</c:v>
                </c:pt>
                <c:pt idx="29">
                  <c:v>1687</c:v>
                </c:pt>
                <c:pt idx="30">
                  <c:v>1688</c:v>
                </c:pt>
                <c:pt idx="31">
                  <c:v>1689</c:v>
                </c:pt>
                <c:pt idx="32">
                  <c:v>1690</c:v>
                </c:pt>
                <c:pt idx="33">
                  <c:v>1691</c:v>
                </c:pt>
                <c:pt idx="34">
                  <c:v>1692</c:v>
                </c:pt>
                <c:pt idx="35">
                  <c:v>1693</c:v>
                </c:pt>
                <c:pt idx="36">
                  <c:v>1694</c:v>
                </c:pt>
                <c:pt idx="37">
                  <c:v>1695</c:v>
                </c:pt>
                <c:pt idx="38">
                  <c:v>1696</c:v>
                </c:pt>
                <c:pt idx="39">
                  <c:v>1697</c:v>
                </c:pt>
                <c:pt idx="40">
                  <c:v>1698</c:v>
                </c:pt>
                <c:pt idx="41">
                  <c:v>1699</c:v>
                </c:pt>
                <c:pt idx="42">
                  <c:v>1700</c:v>
                </c:pt>
                <c:pt idx="43">
                  <c:v>1701</c:v>
                </c:pt>
                <c:pt idx="44">
                  <c:v>1702</c:v>
                </c:pt>
                <c:pt idx="45">
                  <c:v>1703</c:v>
                </c:pt>
                <c:pt idx="46">
                  <c:v>1704</c:v>
                </c:pt>
                <c:pt idx="47">
                  <c:v>1705</c:v>
                </c:pt>
                <c:pt idx="48">
                  <c:v>1706</c:v>
                </c:pt>
                <c:pt idx="49">
                  <c:v>1707</c:v>
                </c:pt>
                <c:pt idx="50">
                  <c:v>1708</c:v>
                </c:pt>
                <c:pt idx="51">
                  <c:v>1709</c:v>
                </c:pt>
                <c:pt idx="52">
                  <c:v>1710</c:v>
                </c:pt>
                <c:pt idx="53">
                  <c:v>1711</c:v>
                </c:pt>
                <c:pt idx="54">
                  <c:v>1712</c:v>
                </c:pt>
                <c:pt idx="55">
                  <c:v>1713</c:v>
                </c:pt>
                <c:pt idx="56">
                  <c:v>1714</c:v>
                </c:pt>
                <c:pt idx="57">
                  <c:v>1715</c:v>
                </c:pt>
                <c:pt idx="58">
                  <c:v>1716</c:v>
                </c:pt>
                <c:pt idx="59">
                  <c:v>1717</c:v>
                </c:pt>
                <c:pt idx="60">
                  <c:v>1718</c:v>
                </c:pt>
                <c:pt idx="61">
                  <c:v>1719</c:v>
                </c:pt>
                <c:pt idx="62">
                  <c:v>1720</c:v>
                </c:pt>
                <c:pt idx="63">
                  <c:v>1721</c:v>
                </c:pt>
                <c:pt idx="64">
                  <c:v>1722</c:v>
                </c:pt>
                <c:pt idx="65">
                  <c:v>1723</c:v>
                </c:pt>
                <c:pt idx="66">
                  <c:v>1724</c:v>
                </c:pt>
                <c:pt idx="67">
                  <c:v>1725</c:v>
                </c:pt>
                <c:pt idx="68">
                  <c:v>1726</c:v>
                </c:pt>
                <c:pt idx="69">
                  <c:v>1727</c:v>
                </c:pt>
                <c:pt idx="70">
                  <c:v>1728</c:v>
                </c:pt>
                <c:pt idx="71">
                  <c:v>1729</c:v>
                </c:pt>
                <c:pt idx="72">
                  <c:v>1730</c:v>
                </c:pt>
                <c:pt idx="73">
                  <c:v>1731</c:v>
                </c:pt>
                <c:pt idx="74">
                  <c:v>1732</c:v>
                </c:pt>
                <c:pt idx="75">
                  <c:v>1733</c:v>
                </c:pt>
                <c:pt idx="76">
                  <c:v>1734</c:v>
                </c:pt>
                <c:pt idx="77">
                  <c:v>1735</c:v>
                </c:pt>
                <c:pt idx="78">
                  <c:v>1736</c:v>
                </c:pt>
                <c:pt idx="79">
                  <c:v>1737</c:v>
                </c:pt>
                <c:pt idx="80">
                  <c:v>1738</c:v>
                </c:pt>
                <c:pt idx="81">
                  <c:v>1739</c:v>
                </c:pt>
                <c:pt idx="82">
                  <c:v>1740</c:v>
                </c:pt>
                <c:pt idx="83">
                  <c:v>1741</c:v>
                </c:pt>
                <c:pt idx="84">
                  <c:v>1742</c:v>
                </c:pt>
                <c:pt idx="85">
                  <c:v>1743</c:v>
                </c:pt>
                <c:pt idx="86">
                  <c:v>1744</c:v>
                </c:pt>
                <c:pt idx="87">
                  <c:v>1745</c:v>
                </c:pt>
                <c:pt idx="88">
                  <c:v>1746</c:v>
                </c:pt>
                <c:pt idx="89">
                  <c:v>1747</c:v>
                </c:pt>
                <c:pt idx="90">
                  <c:v>1748</c:v>
                </c:pt>
                <c:pt idx="91">
                  <c:v>1749</c:v>
                </c:pt>
                <c:pt idx="92">
                  <c:v>1750</c:v>
                </c:pt>
                <c:pt idx="93">
                  <c:v>1751</c:v>
                </c:pt>
                <c:pt idx="94">
                  <c:v>1752</c:v>
                </c:pt>
                <c:pt idx="95">
                  <c:v>1753</c:v>
                </c:pt>
                <c:pt idx="96">
                  <c:v>1754</c:v>
                </c:pt>
                <c:pt idx="97">
                  <c:v>1755</c:v>
                </c:pt>
                <c:pt idx="98">
                  <c:v>1756</c:v>
                </c:pt>
                <c:pt idx="99">
                  <c:v>1757</c:v>
                </c:pt>
                <c:pt idx="100">
                  <c:v>1758</c:v>
                </c:pt>
                <c:pt idx="101">
                  <c:v>1759</c:v>
                </c:pt>
                <c:pt idx="102">
                  <c:v>1760</c:v>
                </c:pt>
                <c:pt idx="103">
                  <c:v>1761</c:v>
                </c:pt>
                <c:pt idx="104">
                  <c:v>1762</c:v>
                </c:pt>
                <c:pt idx="105">
                  <c:v>1763</c:v>
                </c:pt>
                <c:pt idx="106">
                  <c:v>1764</c:v>
                </c:pt>
                <c:pt idx="107">
                  <c:v>1765</c:v>
                </c:pt>
                <c:pt idx="108">
                  <c:v>1766</c:v>
                </c:pt>
                <c:pt idx="109">
                  <c:v>1767</c:v>
                </c:pt>
                <c:pt idx="110">
                  <c:v>1768</c:v>
                </c:pt>
                <c:pt idx="111">
                  <c:v>1769</c:v>
                </c:pt>
                <c:pt idx="112">
                  <c:v>1770</c:v>
                </c:pt>
                <c:pt idx="113">
                  <c:v>1771</c:v>
                </c:pt>
                <c:pt idx="114">
                  <c:v>1772</c:v>
                </c:pt>
                <c:pt idx="115">
                  <c:v>1773</c:v>
                </c:pt>
                <c:pt idx="116">
                  <c:v>1774</c:v>
                </c:pt>
                <c:pt idx="117">
                  <c:v>1775</c:v>
                </c:pt>
                <c:pt idx="118">
                  <c:v>1776</c:v>
                </c:pt>
                <c:pt idx="119">
                  <c:v>1777</c:v>
                </c:pt>
                <c:pt idx="120">
                  <c:v>1778</c:v>
                </c:pt>
                <c:pt idx="121">
                  <c:v>1779</c:v>
                </c:pt>
                <c:pt idx="122">
                  <c:v>1780</c:v>
                </c:pt>
                <c:pt idx="123">
                  <c:v>1781</c:v>
                </c:pt>
                <c:pt idx="124">
                  <c:v>1782</c:v>
                </c:pt>
                <c:pt idx="125">
                  <c:v>1783</c:v>
                </c:pt>
                <c:pt idx="126">
                  <c:v>1784</c:v>
                </c:pt>
                <c:pt idx="127">
                  <c:v>1785</c:v>
                </c:pt>
                <c:pt idx="128">
                  <c:v>1786</c:v>
                </c:pt>
                <c:pt idx="129">
                  <c:v>1787</c:v>
                </c:pt>
                <c:pt idx="130">
                  <c:v>1788</c:v>
                </c:pt>
                <c:pt idx="131">
                  <c:v>1789</c:v>
                </c:pt>
                <c:pt idx="132">
                  <c:v>1790</c:v>
                </c:pt>
                <c:pt idx="133">
                  <c:v>1791</c:v>
                </c:pt>
                <c:pt idx="134">
                  <c:v>1792</c:v>
                </c:pt>
                <c:pt idx="135">
                  <c:v>1793</c:v>
                </c:pt>
                <c:pt idx="136">
                  <c:v>1794</c:v>
                </c:pt>
                <c:pt idx="137">
                  <c:v>1795</c:v>
                </c:pt>
                <c:pt idx="138">
                  <c:v>1796</c:v>
                </c:pt>
                <c:pt idx="139">
                  <c:v>1797</c:v>
                </c:pt>
                <c:pt idx="140">
                  <c:v>1798</c:v>
                </c:pt>
                <c:pt idx="141">
                  <c:v>1799</c:v>
                </c:pt>
                <c:pt idx="142">
                  <c:v>1800</c:v>
                </c:pt>
                <c:pt idx="143">
                  <c:v>1801</c:v>
                </c:pt>
                <c:pt idx="144">
                  <c:v>1802</c:v>
                </c:pt>
                <c:pt idx="145">
                  <c:v>1803</c:v>
                </c:pt>
                <c:pt idx="146">
                  <c:v>1804</c:v>
                </c:pt>
                <c:pt idx="147">
                  <c:v>1805</c:v>
                </c:pt>
                <c:pt idx="148">
                  <c:v>1806</c:v>
                </c:pt>
                <c:pt idx="149">
                  <c:v>1807</c:v>
                </c:pt>
                <c:pt idx="150">
                  <c:v>1808</c:v>
                </c:pt>
                <c:pt idx="151">
                  <c:v>1809</c:v>
                </c:pt>
                <c:pt idx="152">
                  <c:v>1810</c:v>
                </c:pt>
                <c:pt idx="153">
                  <c:v>1811</c:v>
                </c:pt>
                <c:pt idx="154">
                  <c:v>1812</c:v>
                </c:pt>
                <c:pt idx="155">
                  <c:v>1813</c:v>
                </c:pt>
                <c:pt idx="156">
                  <c:v>1814</c:v>
                </c:pt>
                <c:pt idx="157">
                  <c:v>1815</c:v>
                </c:pt>
                <c:pt idx="158">
                  <c:v>1816</c:v>
                </c:pt>
                <c:pt idx="159">
                  <c:v>1817</c:v>
                </c:pt>
                <c:pt idx="160">
                  <c:v>1818</c:v>
                </c:pt>
                <c:pt idx="161">
                  <c:v>1819</c:v>
                </c:pt>
                <c:pt idx="162">
                  <c:v>1820</c:v>
                </c:pt>
                <c:pt idx="163">
                  <c:v>1821</c:v>
                </c:pt>
                <c:pt idx="164">
                  <c:v>1822</c:v>
                </c:pt>
                <c:pt idx="165">
                  <c:v>1823</c:v>
                </c:pt>
                <c:pt idx="166">
                  <c:v>1824</c:v>
                </c:pt>
                <c:pt idx="167">
                  <c:v>1825</c:v>
                </c:pt>
                <c:pt idx="168">
                  <c:v>1826</c:v>
                </c:pt>
                <c:pt idx="169">
                  <c:v>1827</c:v>
                </c:pt>
                <c:pt idx="170">
                  <c:v>1828</c:v>
                </c:pt>
                <c:pt idx="171">
                  <c:v>1829</c:v>
                </c:pt>
                <c:pt idx="172">
                  <c:v>1830</c:v>
                </c:pt>
                <c:pt idx="173">
                  <c:v>1831</c:v>
                </c:pt>
                <c:pt idx="174">
                  <c:v>1832</c:v>
                </c:pt>
                <c:pt idx="175">
                  <c:v>1833</c:v>
                </c:pt>
                <c:pt idx="176">
                  <c:v>1834</c:v>
                </c:pt>
                <c:pt idx="177">
                  <c:v>1835</c:v>
                </c:pt>
                <c:pt idx="178">
                  <c:v>1836</c:v>
                </c:pt>
                <c:pt idx="179">
                  <c:v>1837</c:v>
                </c:pt>
                <c:pt idx="180">
                  <c:v>1838</c:v>
                </c:pt>
                <c:pt idx="181">
                  <c:v>1839</c:v>
                </c:pt>
                <c:pt idx="182">
                  <c:v>1840</c:v>
                </c:pt>
                <c:pt idx="183">
                  <c:v>1841</c:v>
                </c:pt>
                <c:pt idx="184">
                  <c:v>1842</c:v>
                </c:pt>
                <c:pt idx="185">
                  <c:v>1843</c:v>
                </c:pt>
                <c:pt idx="186">
                  <c:v>1844</c:v>
                </c:pt>
                <c:pt idx="187">
                  <c:v>1845</c:v>
                </c:pt>
                <c:pt idx="188">
                  <c:v>1846</c:v>
                </c:pt>
                <c:pt idx="189">
                  <c:v>1847</c:v>
                </c:pt>
                <c:pt idx="190">
                  <c:v>1848</c:v>
                </c:pt>
                <c:pt idx="191">
                  <c:v>1849</c:v>
                </c:pt>
                <c:pt idx="192">
                  <c:v>1850</c:v>
                </c:pt>
                <c:pt idx="193">
                  <c:v>1851</c:v>
                </c:pt>
                <c:pt idx="194">
                  <c:v>1852</c:v>
                </c:pt>
                <c:pt idx="195">
                  <c:v>1853</c:v>
                </c:pt>
                <c:pt idx="196">
                  <c:v>1854</c:v>
                </c:pt>
                <c:pt idx="197">
                  <c:v>1855</c:v>
                </c:pt>
                <c:pt idx="198">
                  <c:v>1856</c:v>
                </c:pt>
                <c:pt idx="199">
                  <c:v>1857</c:v>
                </c:pt>
                <c:pt idx="200">
                  <c:v>1858</c:v>
                </c:pt>
                <c:pt idx="201">
                  <c:v>1859</c:v>
                </c:pt>
                <c:pt idx="202">
                  <c:v>1860</c:v>
                </c:pt>
                <c:pt idx="203">
                  <c:v>1861</c:v>
                </c:pt>
                <c:pt idx="204">
                  <c:v>1862</c:v>
                </c:pt>
                <c:pt idx="205">
                  <c:v>1863</c:v>
                </c:pt>
                <c:pt idx="206">
                  <c:v>1864</c:v>
                </c:pt>
                <c:pt idx="207">
                  <c:v>1865</c:v>
                </c:pt>
                <c:pt idx="208">
                  <c:v>1866</c:v>
                </c:pt>
                <c:pt idx="209">
                  <c:v>1867</c:v>
                </c:pt>
                <c:pt idx="210">
                  <c:v>1868</c:v>
                </c:pt>
                <c:pt idx="211">
                  <c:v>1869</c:v>
                </c:pt>
                <c:pt idx="212">
                  <c:v>1870</c:v>
                </c:pt>
                <c:pt idx="213">
                  <c:v>1871</c:v>
                </c:pt>
                <c:pt idx="214">
                  <c:v>1872</c:v>
                </c:pt>
                <c:pt idx="215">
                  <c:v>1873</c:v>
                </c:pt>
                <c:pt idx="216">
                  <c:v>1874</c:v>
                </c:pt>
                <c:pt idx="217">
                  <c:v>1875</c:v>
                </c:pt>
                <c:pt idx="218">
                  <c:v>1876</c:v>
                </c:pt>
                <c:pt idx="219">
                  <c:v>1877</c:v>
                </c:pt>
                <c:pt idx="220">
                  <c:v>1878</c:v>
                </c:pt>
                <c:pt idx="221">
                  <c:v>1879</c:v>
                </c:pt>
                <c:pt idx="222">
                  <c:v>1880</c:v>
                </c:pt>
                <c:pt idx="223">
                  <c:v>1881</c:v>
                </c:pt>
                <c:pt idx="224">
                  <c:v>1882</c:v>
                </c:pt>
                <c:pt idx="225">
                  <c:v>1883</c:v>
                </c:pt>
                <c:pt idx="226">
                  <c:v>1884</c:v>
                </c:pt>
                <c:pt idx="227">
                  <c:v>1885</c:v>
                </c:pt>
                <c:pt idx="228">
                  <c:v>1886</c:v>
                </c:pt>
                <c:pt idx="229">
                  <c:v>1887</c:v>
                </c:pt>
                <c:pt idx="230">
                  <c:v>1888</c:v>
                </c:pt>
                <c:pt idx="231">
                  <c:v>1889</c:v>
                </c:pt>
                <c:pt idx="232">
                  <c:v>1890</c:v>
                </c:pt>
                <c:pt idx="233">
                  <c:v>1891</c:v>
                </c:pt>
                <c:pt idx="234">
                  <c:v>1892</c:v>
                </c:pt>
                <c:pt idx="235">
                  <c:v>1893</c:v>
                </c:pt>
                <c:pt idx="236">
                  <c:v>1894</c:v>
                </c:pt>
                <c:pt idx="237">
                  <c:v>1895</c:v>
                </c:pt>
                <c:pt idx="238">
                  <c:v>1896</c:v>
                </c:pt>
                <c:pt idx="239">
                  <c:v>1897</c:v>
                </c:pt>
                <c:pt idx="240">
                  <c:v>1898</c:v>
                </c:pt>
                <c:pt idx="241">
                  <c:v>1899</c:v>
                </c:pt>
                <c:pt idx="242">
                  <c:v>1900</c:v>
                </c:pt>
                <c:pt idx="243">
                  <c:v>1901</c:v>
                </c:pt>
                <c:pt idx="244">
                  <c:v>1902</c:v>
                </c:pt>
                <c:pt idx="245">
                  <c:v>1903</c:v>
                </c:pt>
                <c:pt idx="246">
                  <c:v>1904</c:v>
                </c:pt>
                <c:pt idx="247">
                  <c:v>1905</c:v>
                </c:pt>
                <c:pt idx="248">
                  <c:v>1906</c:v>
                </c:pt>
                <c:pt idx="249">
                  <c:v>1907</c:v>
                </c:pt>
                <c:pt idx="250">
                  <c:v>1908</c:v>
                </c:pt>
                <c:pt idx="251">
                  <c:v>1909</c:v>
                </c:pt>
                <c:pt idx="252">
                  <c:v>1910</c:v>
                </c:pt>
                <c:pt idx="253">
                  <c:v>1911</c:v>
                </c:pt>
                <c:pt idx="254">
                  <c:v>1912</c:v>
                </c:pt>
                <c:pt idx="255">
                  <c:v>1913</c:v>
                </c:pt>
                <c:pt idx="256">
                  <c:v>1914</c:v>
                </c:pt>
                <c:pt idx="257">
                  <c:v>1915</c:v>
                </c:pt>
                <c:pt idx="258">
                  <c:v>1916</c:v>
                </c:pt>
                <c:pt idx="259">
                  <c:v>1917</c:v>
                </c:pt>
                <c:pt idx="260">
                  <c:v>1918</c:v>
                </c:pt>
                <c:pt idx="261">
                  <c:v>1919</c:v>
                </c:pt>
                <c:pt idx="262">
                  <c:v>1920</c:v>
                </c:pt>
                <c:pt idx="263">
                  <c:v>1921</c:v>
                </c:pt>
                <c:pt idx="264">
                  <c:v>1922</c:v>
                </c:pt>
                <c:pt idx="265">
                  <c:v>1923</c:v>
                </c:pt>
                <c:pt idx="266">
                  <c:v>1924</c:v>
                </c:pt>
                <c:pt idx="267">
                  <c:v>1925</c:v>
                </c:pt>
                <c:pt idx="268">
                  <c:v>1926</c:v>
                </c:pt>
                <c:pt idx="269">
                  <c:v>1927</c:v>
                </c:pt>
                <c:pt idx="270">
                  <c:v>1928</c:v>
                </c:pt>
                <c:pt idx="271">
                  <c:v>1929</c:v>
                </c:pt>
                <c:pt idx="272">
                  <c:v>1930</c:v>
                </c:pt>
                <c:pt idx="273">
                  <c:v>1931</c:v>
                </c:pt>
                <c:pt idx="274">
                  <c:v>1932</c:v>
                </c:pt>
                <c:pt idx="275">
                  <c:v>1933</c:v>
                </c:pt>
                <c:pt idx="276">
                  <c:v>1934</c:v>
                </c:pt>
                <c:pt idx="277">
                  <c:v>1935</c:v>
                </c:pt>
                <c:pt idx="278">
                  <c:v>1936</c:v>
                </c:pt>
                <c:pt idx="279">
                  <c:v>1937</c:v>
                </c:pt>
                <c:pt idx="280">
                  <c:v>1938</c:v>
                </c:pt>
                <c:pt idx="281">
                  <c:v>1939</c:v>
                </c:pt>
                <c:pt idx="282">
                  <c:v>1940</c:v>
                </c:pt>
                <c:pt idx="283">
                  <c:v>1941</c:v>
                </c:pt>
                <c:pt idx="284">
                  <c:v>1942</c:v>
                </c:pt>
                <c:pt idx="285">
                  <c:v>1943</c:v>
                </c:pt>
                <c:pt idx="286">
                  <c:v>1944</c:v>
                </c:pt>
                <c:pt idx="287">
                  <c:v>1945</c:v>
                </c:pt>
                <c:pt idx="288">
                  <c:v>1946</c:v>
                </c:pt>
                <c:pt idx="289">
                  <c:v>1947</c:v>
                </c:pt>
                <c:pt idx="290">
                  <c:v>1948</c:v>
                </c:pt>
                <c:pt idx="291">
                  <c:v>1949</c:v>
                </c:pt>
                <c:pt idx="292">
                  <c:v>1950</c:v>
                </c:pt>
                <c:pt idx="293">
                  <c:v>1951</c:v>
                </c:pt>
                <c:pt idx="294">
                  <c:v>1952</c:v>
                </c:pt>
                <c:pt idx="295">
                  <c:v>1953</c:v>
                </c:pt>
                <c:pt idx="296">
                  <c:v>1954</c:v>
                </c:pt>
                <c:pt idx="297">
                  <c:v>1955</c:v>
                </c:pt>
                <c:pt idx="298">
                  <c:v>1956</c:v>
                </c:pt>
                <c:pt idx="299">
                  <c:v>1957</c:v>
                </c:pt>
                <c:pt idx="300">
                  <c:v>1958</c:v>
                </c:pt>
                <c:pt idx="301">
                  <c:v>1959</c:v>
                </c:pt>
                <c:pt idx="302">
                  <c:v>1960</c:v>
                </c:pt>
                <c:pt idx="303">
                  <c:v>1961</c:v>
                </c:pt>
                <c:pt idx="304">
                  <c:v>1962</c:v>
                </c:pt>
                <c:pt idx="305">
                  <c:v>1963</c:v>
                </c:pt>
                <c:pt idx="306">
                  <c:v>1964</c:v>
                </c:pt>
                <c:pt idx="307">
                  <c:v>1965</c:v>
                </c:pt>
                <c:pt idx="308">
                  <c:v>1966</c:v>
                </c:pt>
                <c:pt idx="309">
                  <c:v>1967</c:v>
                </c:pt>
                <c:pt idx="310">
                  <c:v>1968</c:v>
                </c:pt>
                <c:pt idx="311">
                  <c:v>1969</c:v>
                </c:pt>
                <c:pt idx="312">
                  <c:v>1970</c:v>
                </c:pt>
                <c:pt idx="313">
                  <c:v>1971</c:v>
                </c:pt>
                <c:pt idx="314">
                  <c:v>1972</c:v>
                </c:pt>
                <c:pt idx="315">
                  <c:v>1973</c:v>
                </c:pt>
                <c:pt idx="316">
                  <c:v>1974</c:v>
                </c:pt>
                <c:pt idx="317">
                  <c:v>1975</c:v>
                </c:pt>
                <c:pt idx="318">
                  <c:v>1976</c:v>
                </c:pt>
                <c:pt idx="319">
                  <c:v>1977</c:v>
                </c:pt>
                <c:pt idx="320">
                  <c:v>1978</c:v>
                </c:pt>
                <c:pt idx="321">
                  <c:v>1979</c:v>
                </c:pt>
                <c:pt idx="322">
                  <c:v>1980</c:v>
                </c:pt>
                <c:pt idx="323">
                  <c:v>1981</c:v>
                </c:pt>
                <c:pt idx="324">
                  <c:v>1982</c:v>
                </c:pt>
                <c:pt idx="325">
                  <c:v>1983</c:v>
                </c:pt>
                <c:pt idx="326">
                  <c:v>1984</c:v>
                </c:pt>
                <c:pt idx="327">
                  <c:v>1985</c:v>
                </c:pt>
                <c:pt idx="328">
                  <c:v>1986</c:v>
                </c:pt>
                <c:pt idx="329">
                  <c:v>1987</c:v>
                </c:pt>
                <c:pt idx="330">
                  <c:v>1988</c:v>
                </c:pt>
                <c:pt idx="331">
                  <c:v>1989</c:v>
                </c:pt>
                <c:pt idx="332">
                  <c:v>1990</c:v>
                </c:pt>
                <c:pt idx="333">
                  <c:v>1991</c:v>
                </c:pt>
                <c:pt idx="334">
                  <c:v>1992</c:v>
                </c:pt>
                <c:pt idx="335">
                  <c:v>1993</c:v>
                </c:pt>
                <c:pt idx="336">
                  <c:v>1994</c:v>
                </c:pt>
                <c:pt idx="337">
                  <c:v>1995</c:v>
                </c:pt>
                <c:pt idx="338">
                  <c:v>1996</c:v>
                </c:pt>
                <c:pt idx="339">
                  <c:v>1997</c:v>
                </c:pt>
                <c:pt idx="340">
                  <c:v>1998</c:v>
                </c:pt>
                <c:pt idx="341">
                  <c:v>1999</c:v>
                </c:pt>
                <c:pt idx="342">
                  <c:v>2000</c:v>
                </c:pt>
                <c:pt idx="343">
                  <c:v>2001</c:v>
                </c:pt>
                <c:pt idx="344">
                  <c:v>2002</c:v>
                </c:pt>
                <c:pt idx="345">
                  <c:v>2003</c:v>
                </c:pt>
                <c:pt idx="346">
                  <c:v>2004</c:v>
                </c:pt>
                <c:pt idx="347">
                  <c:v>2005</c:v>
                </c:pt>
                <c:pt idx="348">
                  <c:v>2006</c:v>
                </c:pt>
                <c:pt idx="349">
                  <c:v>2007</c:v>
                </c:pt>
                <c:pt idx="350">
                  <c:v>2008</c:v>
                </c:pt>
                <c:pt idx="351">
                  <c:v>2009</c:v>
                </c:pt>
                <c:pt idx="352">
                  <c:v>2010</c:v>
                </c:pt>
                <c:pt idx="353">
                  <c:v>2011</c:v>
                </c:pt>
                <c:pt idx="354">
                  <c:v>2012</c:v>
                </c:pt>
                <c:pt idx="355">
                  <c:v>2013</c:v>
                </c:pt>
                <c:pt idx="356">
                  <c:v>2014</c:v>
                </c:pt>
                <c:pt idx="357">
                  <c:v>2015</c:v>
                </c:pt>
                <c:pt idx="358">
                  <c:v>2016</c:v>
                </c:pt>
                <c:pt idx="359">
                  <c:v>2017</c:v>
                </c:pt>
                <c:pt idx="360">
                  <c:v>2018</c:v>
                </c:pt>
                <c:pt idx="361">
                  <c:v>2019</c:v>
                </c:pt>
                <c:pt idx="362">
                  <c:v>2020</c:v>
                </c:pt>
                <c:pt idx="363">
                  <c:v>2021</c:v>
                </c:pt>
                <c:pt idx="364">
                  <c:v>2022</c:v>
                </c:pt>
                <c:pt idx="365">
                  <c:v>2023</c:v>
                </c:pt>
                <c:pt idx="366">
                  <c:v>2024</c:v>
                </c:pt>
                <c:pt idx="367">
                  <c:v>2025</c:v>
                </c:pt>
                <c:pt idx="368">
                  <c:v>2026</c:v>
                </c:pt>
                <c:pt idx="369">
                  <c:v>2027</c:v>
                </c:pt>
                <c:pt idx="370">
                  <c:v>2028</c:v>
                </c:pt>
                <c:pt idx="371">
                  <c:v>2029</c:v>
                </c:pt>
                <c:pt idx="372">
                  <c:v>2030</c:v>
                </c:pt>
                <c:pt idx="373">
                  <c:v>2031</c:v>
                </c:pt>
                <c:pt idx="374">
                  <c:v>2032</c:v>
                </c:pt>
                <c:pt idx="375">
                  <c:v>2033</c:v>
                </c:pt>
                <c:pt idx="376">
                  <c:v>2034</c:v>
                </c:pt>
                <c:pt idx="377">
                  <c:v>2035</c:v>
                </c:pt>
                <c:pt idx="378">
                  <c:v>2036</c:v>
                </c:pt>
                <c:pt idx="379">
                  <c:v>2037</c:v>
                </c:pt>
                <c:pt idx="380">
                  <c:v>2038</c:v>
                </c:pt>
                <c:pt idx="381">
                  <c:v>2039</c:v>
                </c:pt>
                <c:pt idx="382">
                  <c:v>2040</c:v>
                </c:pt>
                <c:pt idx="383">
                  <c:v>2041</c:v>
                </c:pt>
                <c:pt idx="384">
                  <c:v>2042</c:v>
                </c:pt>
                <c:pt idx="385">
                  <c:v>2043</c:v>
                </c:pt>
                <c:pt idx="386">
                  <c:v>2044</c:v>
                </c:pt>
                <c:pt idx="387">
                  <c:v>2045</c:v>
                </c:pt>
                <c:pt idx="388">
                  <c:v>2046</c:v>
                </c:pt>
                <c:pt idx="389">
                  <c:v>2047</c:v>
                </c:pt>
                <c:pt idx="390">
                  <c:v>2048</c:v>
                </c:pt>
                <c:pt idx="391">
                  <c:v>2049</c:v>
                </c:pt>
                <c:pt idx="392">
                  <c:v>2050</c:v>
                </c:pt>
                <c:pt idx="393">
                  <c:v>2051</c:v>
                </c:pt>
                <c:pt idx="394">
                  <c:v>2052</c:v>
                </c:pt>
                <c:pt idx="395">
                  <c:v>2053</c:v>
                </c:pt>
                <c:pt idx="396">
                  <c:v>2054</c:v>
                </c:pt>
                <c:pt idx="397">
                  <c:v>2055</c:v>
                </c:pt>
                <c:pt idx="398">
                  <c:v>2056</c:v>
                </c:pt>
                <c:pt idx="399">
                  <c:v>2057</c:v>
                </c:pt>
                <c:pt idx="400">
                  <c:v>2058</c:v>
                </c:pt>
                <c:pt idx="401">
                  <c:v>2059</c:v>
                </c:pt>
                <c:pt idx="402">
                  <c:v>2060</c:v>
                </c:pt>
                <c:pt idx="403">
                  <c:v>2061</c:v>
                </c:pt>
                <c:pt idx="404">
                  <c:v>2062</c:v>
                </c:pt>
                <c:pt idx="405">
                  <c:v>2063</c:v>
                </c:pt>
                <c:pt idx="406">
                  <c:v>2064</c:v>
                </c:pt>
                <c:pt idx="407">
                  <c:v>2065</c:v>
                </c:pt>
                <c:pt idx="408">
                  <c:v>2066</c:v>
                </c:pt>
                <c:pt idx="409">
                  <c:v>2067</c:v>
                </c:pt>
                <c:pt idx="410">
                  <c:v>2068</c:v>
                </c:pt>
                <c:pt idx="411">
                  <c:v>2069</c:v>
                </c:pt>
                <c:pt idx="412">
                  <c:v>2070</c:v>
                </c:pt>
                <c:pt idx="413">
                  <c:v>2071</c:v>
                </c:pt>
                <c:pt idx="414">
                  <c:v>2072</c:v>
                </c:pt>
                <c:pt idx="415">
                  <c:v>2073</c:v>
                </c:pt>
                <c:pt idx="416">
                  <c:v>2074</c:v>
                </c:pt>
                <c:pt idx="417">
                  <c:v>2075</c:v>
                </c:pt>
                <c:pt idx="418">
                  <c:v>2076</c:v>
                </c:pt>
                <c:pt idx="419">
                  <c:v>2077</c:v>
                </c:pt>
                <c:pt idx="420">
                  <c:v>2078</c:v>
                </c:pt>
                <c:pt idx="421">
                  <c:v>2079</c:v>
                </c:pt>
                <c:pt idx="422">
                  <c:v>2080</c:v>
                </c:pt>
                <c:pt idx="423">
                  <c:v>2081</c:v>
                </c:pt>
                <c:pt idx="424">
                  <c:v>2082</c:v>
                </c:pt>
                <c:pt idx="425">
                  <c:v>2083</c:v>
                </c:pt>
                <c:pt idx="426">
                  <c:v>2084</c:v>
                </c:pt>
                <c:pt idx="427">
                  <c:v>2085</c:v>
                </c:pt>
                <c:pt idx="428">
                  <c:v>2086</c:v>
                </c:pt>
              </c:numCache>
            </c:numRef>
          </c:xVal>
          <c:yVal>
            <c:numRef>
              <c:f>Graph!$B$1660:$B$2086</c:f>
              <c:numCache>
                <c:formatCode>General</c:formatCode>
                <c:ptCount val="4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FB-4063-A77C-4C357E51DE1B}"/>
            </c:ext>
          </c:extLst>
        </c:ser>
        <c:ser>
          <c:idx val="2"/>
          <c:order val="2"/>
          <c:tx>
            <c:v>FL</c:v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Graph!$A$1659:$A$2087</c:f>
              <c:numCache>
                <c:formatCode>General</c:formatCode>
                <c:ptCount val="429"/>
                <c:pt idx="0">
                  <c:v>1658</c:v>
                </c:pt>
                <c:pt idx="1">
                  <c:v>1659</c:v>
                </c:pt>
                <c:pt idx="2">
                  <c:v>1660</c:v>
                </c:pt>
                <c:pt idx="3">
                  <c:v>1661</c:v>
                </c:pt>
                <c:pt idx="4">
                  <c:v>1662</c:v>
                </c:pt>
                <c:pt idx="5">
                  <c:v>1663</c:v>
                </c:pt>
                <c:pt idx="6">
                  <c:v>1664</c:v>
                </c:pt>
                <c:pt idx="7">
                  <c:v>1665</c:v>
                </c:pt>
                <c:pt idx="8">
                  <c:v>1666</c:v>
                </c:pt>
                <c:pt idx="9">
                  <c:v>1667</c:v>
                </c:pt>
                <c:pt idx="10">
                  <c:v>1668</c:v>
                </c:pt>
                <c:pt idx="11">
                  <c:v>1669</c:v>
                </c:pt>
                <c:pt idx="12">
                  <c:v>1670</c:v>
                </c:pt>
                <c:pt idx="13">
                  <c:v>1671</c:v>
                </c:pt>
                <c:pt idx="14">
                  <c:v>1672</c:v>
                </c:pt>
                <c:pt idx="15">
                  <c:v>1673</c:v>
                </c:pt>
                <c:pt idx="16">
                  <c:v>1674</c:v>
                </c:pt>
                <c:pt idx="17">
                  <c:v>1675</c:v>
                </c:pt>
                <c:pt idx="18">
                  <c:v>1676</c:v>
                </c:pt>
                <c:pt idx="19">
                  <c:v>1677</c:v>
                </c:pt>
                <c:pt idx="20">
                  <c:v>1678</c:v>
                </c:pt>
                <c:pt idx="21">
                  <c:v>1679</c:v>
                </c:pt>
                <c:pt idx="22">
                  <c:v>1680</c:v>
                </c:pt>
                <c:pt idx="23">
                  <c:v>1681</c:v>
                </c:pt>
                <c:pt idx="24">
                  <c:v>1682</c:v>
                </c:pt>
                <c:pt idx="25">
                  <c:v>1683</c:v>
                </c:pt>
                <c:pt idx="26">
                  <c:v>1684</c:v>
                </c:pt>
                <c:pt idx="27">
                  <c:v>1685</c:v>
                </c:pt>
                <c:pt idx="28">
                  <c:v>1686</c:v>
                </c:pt>
                <c:pt idx="29">
                  <c:v>1687</c:v>
                </c:pt>
                <c:pt idx="30">
                  <c:v>1688</c:v>
                </c:pt>
                <c:pt idx="31">
                  <c:v>1689</c:v>
                </c:pt>
                <c:pt idx="32">
                  <c:v>1690</c:v>
                </c:pt>
                <c:pt idx="33">
                  <c:v>1691</c:v>
                </c:pt>
                <c:pt idx="34">
                  <c:v>1692</c:v>
                </c:pt>
                <c:pt idx="35">
                  <c:v>1693</c:v>
                </c:pt>
                <c:pt idx="36">
                  <c:v>1694</c:v>
                </c:pt>
                <c:pt idx="37">
                  <c:v>1695</c:v>
                </c:pt>
                <c:pt idx="38">
                  <c:v>1696</c:v>
                </c:pt>
                <c:pt idx="39">
                  <c:v>1697</c:v>
                </c:pt>
                <c:pt idx="40">
                  <c:v>1698</c:v>
                </c:pt>
                <c:pt idx="41">
                  <c:v>1699</c:v>
                </c:pt>
                <c:pt idx="42">
                  <c:v>1700</c:v>
                </c:pt>
                <c:pt idx="43">
                  <c:v>1701</c:v>
                </c:pt>
                <c:pt idx="44">
                  <c:v>1702</c:v>
                </c:pt>
                <c:pt idx="45">
                  <c:v>1703</c:v>
                </c:pt>
                <c:pt idx="46">
                  <c:v>1704</c:v>
                </c:pt>
                <c:pt idx="47">
                  <c:v>1705</c:v>
                </c:pt>
                <c:pt idx="48">
                  <c:v>1706</c:v>
                </c:pt>
                <c:pt idx="49">
                  <c:v>1707</c:v>
                </c:pt>
                <c:pt idx="50">
                  <c:v>1708</c:v>
                </c:pt>
                <c:pt idx="51">
                  <c:v>1709</c:v>
                </c:pt>
                <c:pt idx="52">
                  <c:v>1710</c:v>
                </c:pt>
                <c:pt idx="53">
                  <c:v>1711</c:v>
                </c:pt>
                <c:pt idx="54">
                  <c:v>1712</c:v>
                </c:pt>
                <c:pt idx="55">
                  <c:v>1713</c:v>
                </c:pt>
                <c:pt idx="56">
                  <c:v>1714</c:v>
                </c:pt>
                <c:pt idx="57">
                  <c:v>1715</c:v>
                </c:pt>
                <c:pt idx="58">
                  <c:v>1716</c:v>
                </c:pt>
                <c:pt idx="59">
                  <c:v>1717</c:v>
                </c:pt>
                <c:pt idx="60">
                  <c:v>1718</c:v>
                </c:pt>
                <c:pt idx="61">
                  <c:v>1719</c:v>
                </c:pt>
                <c:pt idx="62">
                  <c:v>1720</c:v>
                </c:pt>
                <c:pt idx="63">
                  <c:v>1721</c:v>
                </c:pt>
                <c:pt idx="64">
                  <c:v>1722</c:v>
                </c:pt>
                <c:pt idx="65">
                  <c:v>1723</c:v>
                </c:pt>
                <c:pt idx="66">
                  <c:v>1724</c:v>
                </c:pt>
                <c:pt idx="67">
                  <c:v>1725</c:v>
                </c:pt>
                <c:pt idx="68">
                  <c:v>1726</c:v>
                </c:pt>
                <c:pt idx="69">
                  <c:v>1727</c:v>
                </c:pt>
                <c:pt idx="70">
                  <c:v>1728</c:v>
                </c:pt>
                <c:pt idx="71">
                  <c:v>1729</c:v>
                </c:pt>
                <c:pt idx="72">
                  <c:v>1730</c:v>
                </c:pt>
                <c:pt idx="73">
                  <c:v>1731</c:v>
                </c:pt>
                <c:pt idx="74">
                  <c:v>1732</c:v>
                </c:pt>
                <c:pt idx="75">
                  <c:v>1733</c:v>
                </c:pt>
                <c:pt idx="76">
                  <c:v>1734</c:v>
                </c:pt>
                <c:pt idx="77">
                  <c:v>1735</c:v>
                </c:pt>
                <c:pt idx="78">
                  <c:v>1736</c:v>
                </c:pt>
                <c:pt idx="79">
                  <c:v>1737</c:v>
                </c:pt>
                <c:pt idx="80">
                  <c:v>1738</c:v>
                </c:pt>
                <c:pt idx="81">
                  <c:v>1739</c:v>
                </c:pt>
                <c:pt idx="82">
                  <c:v>1740</c:v>
                </c:pt>
                <c:pt idx="83">
                  <c:v>1741</c:v>
                </c:pt>
                <c:pt idx="84">
                  <c:v>1742</c:v>
                </c:pt>
                <c:pt idx="85">
                  <c:v>1743</c:v>
                </c:pt>
                <c:pt idx="86">
                  <c:v>1744</c:v>
                </c:pt>
                <c:pt idx="87">
                  <c:v>1745</c:v>
                </c:pt>
                <c:pt idx="88">
                  <c:v>1746</c:v>
                </c:pt>
                <c:pt idx="89">
                  <c:v>1747</c:v>
                </c:pt>
                <c:pt idx="90">
                  <c:v>1748</c:v>
                </c:pt>
                <c:pt idx="91">
                  <c:v>1749</c:v>
                </c:pt>
                <c:pt idx="92">
                  <c:v>1750</c:v>
                </c:pt>
                <c:pt idx="93">
                  <c:v>1751</c:v>
                </c:pt>
                <c:pt idx="94">
                  <c:v>1752</c:v>
                </c:pt>
                <c:pt idx="95">
                  <c:v>1753</c:v>
                </c:pt>
                <c:pt idx="96">
                  <c:v>1754</c:v>
                </c:pt>
                <c:pt idx="97">
                  <c:v>1755</c:v>
                </c:pt>
                <c:pt idx="98">
                  <c:v>1756</c:v>
                </c:pt>
                <c:pt idx="99">
                  <c:v>1757</c:v>
                </c:pt>
                <c:pt idx="100">
                  <c:v>1758</c:v>
                </c:pt>
                <c:pt idx="101">
                  <c:v>1759</c:v>
                </c:pt>
                <c:pt idx="102">
                  <c:v>1760</c:v>
                </c:pt>
                <c:pt idx="103">
                  <c:v>1761</c:v>
                </c:pt>
                <c:pt idx="104">
                  <c:v>1762</c:v>
                </c:pt>
                <c:pt idx="105">
                  <c:v>1763</c:v>
                </c:pt>
                <c:pt idx="106">
                  <c:v>1764</c:v>
                </c:pt>
                <c:pt idx="107">
                  <c:v>1765</c:v>
                </c:pt>
                <c:pt idx="108">
                  <c:v>1766</c:v>
                </c:pt>
                <c:pt idx="109">
                  <c:v>1767</c:v>
                </c:pt>
                <c:pt idx="110">
                  <c:v>1768</c:v>
                </c:pt>
                <c:pt idx="111">
                  <c:v>1769</c:v>
                </c:pt>
                <c:pt idx="112">
                  <c:v>1770</c:v>
                </c:pt>
                <c:pt idx="113">
                  <c:v>1771</c:v>
                </c:pt>
                <c:pt idx="114">
                  <c:v>1772</c:v>
                </c:pt>
                <c:pt idx="115">
                  <c:v>1773</c:v>
                </c:pt>
                <c:pt idx="116">
                  <c:v>1774</c:v>
                </c:pt>
                <c:pt idx="117">
                  <c:v>1775</c:v>
                </c:pt>
                <c:pt idx="118">
                  <c:v>1776</c:v>
                </c:pt>
                <c:pt idx="119">
                  <c:v>1777</c:v>
                </c:pt>
                <c:pt idx="120">
                  <c:v>1778</c:v>
                </c:pt>
                <c:pt idx="121">
                  <c:v>1779</c:v>
                </c:pt>
                <c:pt idx="122">
                  <c:v>1780</c:v>
                </c:pt>
                <c:pt idx="123">
                  <c:v>1781</c:v>
                </c:pt>
                <c:pt idx="124">
                  <c:v>1782</c:v>
                </c:pt>
                <c:pt idx="125">
                  <c:v>1783</c:v>
                </c:pt>
                <c:pt idx="126">
                  <c:v>1784</c:v>
                </c:pt>
                <c:pt idx="127">
                  <c:v>1785</c:v>
                </c:pt>
                <c:pt idx="128">
                  <c:v>1786</c:v>
                </c:pt>
                <c:pt idx="129">
                  <c:v>1787</c:v>
                </c:pt>
                <c:pt idx="130">
                  <c:v>1788</c:v>
                </c:pt>
                <c:pt idx="131">
                  <c:v>1789</c:v>
                </c:pt>
                <c:pt idx="132">
                  <c:v>1790</c:v>
                </c:pt>
                <c:pt idx="133">
                  <c:v>1791</c:v>
                </c:pt>
                <c:pt idx="134">
                  <c:v>1792</c:v>
                </c:pt>
                <c:pt idx="135">
                  <c:v>1793</c:v>
                </c:pt>
                <c:pt idx="136">
                  <c:v>1794</c:v>
                </c:pt>
                <c:pt idx="137">
                  <c:v>1795</c:v>
                </c:pt>
                <c:pt idx="138">
                  <c:v>1796</c:v>
                </c:pt>
                <c:pt idx="139">
                  <c:v>1797</c:v>
                </c:pt>
                <c:pt idx="140">
                  <c:v>1798</c:v>
                </c:pt>
                <c:pt idx="141">
                  <c:v>1799</c:v>
                </c:pt>
                <c:pt idx="142">
                  <c:v>1800</c:v>
                </c:pt>
                <c:pt idx="143">
                  <c:v>1801</c:v>
                </c:pt>
                <c:pt idx="144">
                  <c:v>1802</c:v>
                </c:pt>
                <c:pt idx="145">
                  <c:v>1803</c:v>
                </c:pt>
                <c:pt idx="146">
                  <c:v>1804</c:v>
                </c:pt>
                <c:pt idx="147">
                  <c:v>1805</c:v>
                </c:pt>
                <c:pt idx="148">
                  <c:v>1806</c:v>
                </c:pt>
                <c:pt idx="149">
                  <c:v>1807</c:v>
                </c:pt>
                <c:pt idx="150">
                  <c:v>1808</c:v>
                </c:pt>
                <c:pt idx="151">
                  <c:v>1809</c:v>
                </c:pt>
                <c:pt idx="152">
                  <c:v>1810</c:v>
                </c:pt>
                <c:pt idx="153">
                  <c:v>1811</c:v>
                </c:pt>
                <c:pt idx="154">
                  <c:v>1812</c:v>
                </c:pt>
                <c:pt idx="155">
                  <c:v>1813</c:v>
                </c:pt>
                <c:pt idx="156">
                  <c:v>1814</c:v>
                </c:pt>
                <c:pt idx="157">
                  <c:v>1815</c:v>
                </c:pt>
                <c:pt idx="158">
                  <c:v>1816</c:v>
                </c:pt>
                <c:pt idx="159">
                  <c:v>1817</c:v>
                </c:pt>
                <c:pt idx="160">
                  <c:v>1818</c:v>
                </c:pt>
                <c:pt idx="161">
                  <c:v>1819</c:v>
                </c:pt>
                <c:pt idx="162">
                  <c:v>1820</c:v>
                </c:pt>
                <c:pt idx="163">
                  <c:v>1821</c:v>
                </c:pt>
                <c:pt idx="164">
                  <c:v>1822</c:v>
                </c:pt>
                <c:pt idx="165">
                  <c:v>1823</c:v>
                </c:pt>
                <c:pt idx="166">
                  <c:v>1824</c:v>
                </c:pt>
                <c:pt idx="167">
                  <c:v>1825</c:v>
                </c:pt>
                <c:pt idx="168">
                  <c:v>1826</c:v>
                </c:pt>
                <c:pt idx="169">
                  <c:v>1827</c:v>
                </c:pt>
                <c:pt idx="170">
                  <c:v>1828</c:v>
                </c:pt>
                <c:pt idx="171">
                  <c:v>1829</c:v>
                </c:pt>
                <c:pt idx="172">
                  <c:v>1830</c:v>
                </c:pt>
                <c:pt idx="173">
                  <c:v>1831</c:v>
                </c:pt>
                <c:pt idx="174">
                  <c:v>1832</c:v>
                </c:pt>
                <c:pt idx="175">
                  <c:v>1833</c:v>
                </c:pt>
                <c:pt idx="176">
                  <c:v>1834</c:v>
                </c:pt>
                <c:pt idx="177">
                  <c:v>1835</c:v>
                </c:pt>
                <c:pt idx="178">
                  <c:v>1836</c:v>
                </c:pt>
                <c:pt idx="179">
                  <c:v>1837</c:v>
                </c:pt>
                <c:pt idx="180">
                  <c:v>1838</c:v>
                </c:pt>
                <c:pt idx="181">
                  <c:v>1839</c:v>
                </c:pt>
                <c:pt idx="182">
                  <c:v>1840</c:v>
                </c:pt>
                <c:pt idx="183">
                  <c:v>1841</c:v>
                </c:pt>
                <c:pt idx="184">
                  <c:v>1842</c:v>
                </c:pt>
                <c:pt idx="185">
                  <c:v>1843</c:v>
                </c:pt>
                <c:pt idx="186">
                  <c:v>1844</c:v>
                </c:pt>
                <c:pt idx="187">
                  <c:v>1845</c:v>
                </c:pt>
                <c:pt idx="188">
                  <c:v>1846</c:v>
                </c:pt>
                <c:pt idx="189">
                  <c:v>1847</c:v>
                </c:pt>
                <c:pt idx="190">
                  <c:v>1848</c:v>
                </c:pt>
                <c:pt idx="191">
                  <c:v>1849</c:v>
                </c:pt>
                <c:pt idx="192">
                  <c:v>1850</c:v>
                </c:pt>
                <c:pt idx="193">
                  <c:v>1851</c:v>
                </c:pt>
                <c:pt idx="194">
                  <c:v>1852</c:v>
                </c:pt>
                <c:pt idx="195">
                  <c:v>1853</c:v>
                </c:pt>
                <c:pt idx="196">
                  <c:v>1854</c:v>
                </c:pt>
                <c:pt idx="197">
                  <c:v>1855</c:v>
                </c:pt>
                <c:pt idx="198">
                  <c:v>1856</c:v>
                </c:pt>
                <c:pt idx="199">
                  <c:v>1857</c:v>
                </c:pt>
                <c:pt idx="200">
                  <c:v>1858</c:v>
                </c:pt>
                <c:pt idx="201">
                  <c:v>1859</c:v>
                </c:pt>
                <c:pt idx="202">
                  <c:v>1860</c:v>
                </c:pt>
                <c:pt idx="203">
                  <c:v>1861</c:v>
                </c:pt>
                <c:pt idx="204">
                  <c:v>1862</c:v>
                </c:pt>
                <c:pt idx="205">
                  <c:v>1863</c:v>
                </c:pt>
                <c:pt idx="206">
                  <c:v>1864</c:v>
                </c:pt>
                <c:pt idx="207">
                  <c:v>1865</c:v>
                </c:pt>
                <c:pt idx="208">
                  <c:v>1866</c:v>
                </c:pt>
                <c:pt idx="209">
                  <c:v>1867</c:v>
                </c:pt>
                <c:pt idx="210">
                  <c:v>1868</c:v>
                </c:pt>
                <c:pt idx="211">
                  <c:v>1869</c:v>
                </c:pt>
                <c:pt idx="212">
                  <c:v>1870</c:v>
                </c:pt>
                <c:pt idx="213">
                  <c:v>1871</c:v>
                </c:pt>
                <c:pt idx="214">
                  <c:v>1872</c:v>
                </c:pt>
                <c:pt idx="215">
                  <c:v>1873</c:v>
                </c:pt>
                <c:pt idx="216">
                  <c:v>1874</c:v>
                </c:pt>
                <c:pt idx="217">
                  <c:v>1875</c:v>
                </c:pt>
                <c:pt idx="218">
                  <c:v>1876</c:v>
                </c:pt>
                <c:pt idx="219">
                  <c:v>1877</c:v>
                </c:pt>
                <c:pt idx="220">
                  <c:v>1878</c:v>
                </c:pt>
                <c:pt idx="221">
                  <c:v>1879</c:v>
                </c:pt>
                <c:pt idx="222">
                  <c:v>1880</c:v>
                </c:pt>
                <c:pt idx="223">
                  <c:v>1881</c:v>
                </c:pt>
                <c:pt idx="224">
                  <c:v>1882</c:v>
                </c:pt>
                <c:pt idx="225">
                  <c:v>1883</c:v>
                </c:pt>
                <c:pt idx="226">
                  <c:v>1884</c:v>
                </c:pt>
                <c:pt idx="227">
                  <c:v>1885</c:v>
                </c:pt>
                <c:pt idx="228">
                  <c:v>1886</c:v>
                </c:pt>
                <c:pt idx="229">
                  <c:v>1887</c:v>
                </c:pt>
                <c:pt idx="230">
                  <c:v>1888</c:v>
                </c:pt>
                <c:pt idx="231">
                  <c:v>1889</c:v>
                </c:pt>
                <c:pt idx="232">
                  <c:v>1890</c:v>
                </c:pt>
                <c:pt idx="233">
                  <c:v>1891</c:v>
                </c:pt>
                <c:pt idx="234">
                  <c:v>1892</c:v>
                </c:pt>
                <c:pt idx="235">
                  <c:v>1893</c:v>
                </c:pt>
                <c:pt idx="236">
                  <c:v>1894</c:v>
                </c:pt>
                <c:pt idx="237">
                  <c:v>1895</c:v>
                </c:pt>
                <c:pt idx="238">
                  <c:v>1896</c:v>
                </c:pt>
                <c:pt idx="239">
                  <c:v>1897</c:v>
                </c:pt>
                <c:pt idx="240">
                  <c:v>1898</c:v>
                </c:pt>
                <c:pt idx="241">
                  <c:v>1899</c:v>
                </c:pt>
                <c:pt idx="242">
                  <c:v>1900</c:v>
                </c:pt>
                <c:pt idx="243">
                  <c:v>1901</c:v>
                </c:pt>
                <c:pt idx="244">
                  <c:v>1902</c:v>
                </c:pt>
                <c:pt idx="245">
                  <c:v>1903</c:v>
                </c:pt>
                <c:pt idx="246">
                  <c:v>1904</c:v>
                </c:pt>
                <c:pt idx="247">
                  <c:v>1905</c:v>
                </c:pt>
                <c:pt idx="248">
                  <c:v>1906</c:v>
                </c:pt>
                <c:pt idx="249">
                  <c:v>1907</c:v>
                </c:pt>
                <c:pt idx="250">
                  <c:v>1908</c:v>
                </c:pt>
                <c:pt idx="251">
                  <c:v>1909</c:v>
                </c:pt>
                <c:pt idx="252">
                  <c:v>1910</c:v>
                </c:pt>
                <c:pt idx="253">
                  <c:v>1911</c:v>
                </c:pt>
                <c:pt idx="254">
                  <c:v>1912</c:v>
                </c:pt>
                <c:pt idx="255">
                  <c:v>1913</c:v>
                </c:pt>
                <c:pt idx="256">
                  <c:v>1914</c:v>
                </c:pt>
                <c:pt idx="257">
                  <c:v>1915</c:v>
                </c:pt>
                <c:pt idx="258">
                  <c:v>1916</c:v>
                </c:pt>
                <c:pt idx="259">
                  <c:v>1917</c:v>
                </c:pt>
                <c:pt idx="260">
                  <c:v>1918</c:v>
                </c:pt>
                <c:pt idx="261">
                  <c:v>1919</c:v>
                </c:pt>
                <c:pt idx="262">
                  <c:v>1920</c:v>
                </c:pt>
                <c:pt idx="263">
                  <c:v>1921</c:v>
                </c:pt>
                <c:pt idx="264">
                  <c:v>1922</c:v>
                </c:pt>
                <c:pt idx="265">
                  <c:v>1923</c:v>
                </c:pt>
                <c:pt idx="266">
                  <c:v>1924</c:v>
                </c:pt>
                <c:pt idx="267">
                  <c:v>1925</c:v>
                </c:pt>
                <c:pt idx="268">
                  <c:v>1926</c:v>
                </c:pt>
                <c:pt idx="269">
                  <c:v>1927</c:v>
                </c:pt>
                <c:pt idx="270">
                  <c:v>1928</c:v>
                </c:pt>
                <c:pt idx="271">
                  <c:v>1929</c:v>
                </c:pt>
                <c:pt idx="272">
                  <c:v>1930</c:v>
                </c:pt>
                <c:pt idx="273">
                  <c:v>1931</c:v>
                </c:pt>
                <c:pt idx="274">
                  <c:v>1932</c:v>
                </c:pt>
                <c:pt idx="275">
                  <c:v>1933</c:v>
                </c:pt>
                <c:pt idx="276">
                  <c:v>1934</c:v>
                </c:pt>
                <c:pt idx="277">
                  <c:v>1935</c:v>
                </c:pt>
                <c:pt idx="278">
                  <c:v>1936</c:v>
                </c:pt>
                <c:pt idx="279">
                  <c:v>1937</c:v>
                </c:pt>
                <c:pt idx="280">
                  <c:v>1938</c:v>
                </c:pt>
                <c:pt idx="281">
                  <c:v>1939</c:v>
                </c:pt>
                <c:pt idx="282">
                  <c:v>1940</c:v>
                </c:pt>
                <c:pt idx="283">
                  <c:v>1941</c:v>
                </c:pt>
                <c:pt idx="284">
                  <c:v>1942</c:v>
                </c:pt>
                <c:pt idx="285">
                  <c:v>1943</c:v>
                </c:pt>
                <c:pt idx="286">
                  <c:v>1944</c:v>
                </c:pt>
                <c:pt idx="287">
                  <c:v>1945</c:v>
                </c:pt>
                <c:pt idx="288">
                  <c:v>1946</c:v>
                </c:pt>
                <c:pt idx="289">
                  <c:v>1947</c:v>
                </c:pt>
                <c:pt idx="290">
                  <c:v>1948</c:v>
                </c:pt>
                <c:pt idx="291">
                  <c:v>1949</c:v>
                </c:pt>
                <c:pt idx="292">
                  <c:v>1950</c:v>
                </c:pt>
                <c:pt idx="293">
                  <c:v>1951</c:v>
                </c:pt>
                <c:pt idx="294">
                  <c:v>1952</c:v>
                </c:pt>
                <c:pt idx="295">
                  <c:v>1953</c:v>
                </c:pt>
                <c:pt idx="296">
                  <c:v>1954</c:v>
                </c:pt>
                <c:pt idx="297">
                  <c:v>1955</c:v>
                </c:pt>
                <c:pt idx="298">
                  <c:v>1956</c:v>
                </c:pt>
                <c:pt idx="299">
                  <c:v>1957</c:v>
                </c:pt>
                <c:pt idx="300">
                  <c:v>1958</c:v>
                </c:pt>
                <c:pt idx="301">
                  <c:v>1959</c:v>
                </c:pt>
                <c:pt idx="302">
                  <c:v>1960</c:v>
                </c:pt>
                <c:pt idx="303">
                  <c:v>1961</c:v>
                </c:pt>
                <c:pt idx="304">
                  <c:v>1962</c:v>
                </c:pt>
                <c:pt idx="305">
                  <c:v>1963</c:v>
                </c:pt>
                <c:pt idx="306">
                  <c:v>1964</c:v>
                </c:pt>
                <c:pt idx="307">
                  <c:v>1965</c:v>
                </c:pt>
                <c:pt idx="308">
                  <c:v>1966</c:v>
                </c:pt>
                <c:pt idx="309">
                  <c:v>1967</c:v>
                </c:pt>
                <c:pt idx="310">
                  <c:v>1968</c:v>
                </c:pt>
                <c:pt idx="311">
                  <c:v>1969</c:v>
                </c:pt>
                <c:pt idx="312">
                  <c:v>1970</c:v>
                </c:pt>
                <c:pt idx="313">
                  <c:v>1971</c:v>
                </c:pt>
                <c:pt idx="314">
                  <c:v>1972</c:v>
                </c:pt>
                <c:pt idx="315">
                  <c:v>1973</c:v>
                </c:pt>
                <c:pt idx="316">
                  <c:v>1974</c:v>
                </c:pt>
                <c:pt idx="317">
                  <c:v>1975</c:v>
                </c:pt>
                <c:pt idx="318">
                  <c:v>1976</c:v>
                </c:pt>
                <c:pt idx="319">
                  <c:v>1977</c:v>
                </c:pt>
                <c:pt idx="320">
                  <c:v>1978</c:v>
                </c:pt>
                <c:pt idx="321">
                  <c:v>1979</c:v>
                </c:pt>
                <c:pt idx="322">
                  <c:v>1980</c:v>
                </c:pt>
                <c:pt idx="323">
                  <c:v>1981</c:v>
                </c:pt>
                <c:pt idx="324">
                  <c:v>1982</c:v>
                </c:pt>
                <c:pt idx="325">
                  <c:v>1983</c:v>
                </c:pt>
                <c:pt idx="326">
                  <c:v>1984</c:v>
                </c:pt>
                <c:pt idx="327">
                  <c:v>1985</c:v>
                </c:pt>
                <c:pt idx="328">
                  <c:v>1986</c:v>
                </c:pt>
                <c:pt idx="329">
                  <c:v>1987</c:v>
                </c:pt>
                <c:pt idx="330">
                  <c:v>1988</c:v>
                </c:pt>
                <c:pt idx="331">
                  <c:v>1989</c:v>
                </c:pt>
                <c:pt idx="332">
                  <c:v>1990</c:v>
                </c:pt>
                <c:pt idx="333">
                  <c:v>1991</c:v>
                </c:pt>
                <c:pt idx="334">
                  <c:v>1992</c:v>
                </c:pt>
                <c:pt idx="335">
                  <c:v>1993</c:v>
                </c:pt>
                <c:pt idx="336">
                  <c:v>1994</c:v>
                </c:pt>
                <c:pt idx="337">
                  <c:v>1995</c:v>
                </c:pt>
                <c:pt idx="338">
                  <c:v>1996</c:v>
                </c:pt>
                <c:pt idx="339">
                  <c:v>1997</c:v>
                </c:pt>
                <c:pt idx="340">
                  <c:v>1998</c:v>
                </c:pt>
                <c:pt idx="341">
                  <c:v>1999</c:v>
                </c:pt>
                <c:pt idx="342">
                  <c:v>2000</c:v>
                </c:pt>
                <c:pt idx="343">
                  <c:v>2001</c:v>
                </c:pt>
                <c:pt idx="344">
                  <c:v>2002</c:v>
                </c:pt>
                <c:pt idx="345">
                  <c:v>2003</c:v>
                </c:pt>
                <c:pt idx="346">
                  <c:v>2004</c:v>
                </c:pt>
                <c:pt idx="347">
                  <c:v>2005</c:v>
                </c:pt>
                <c:pt idx="348">
                  <c:v>2006</c:v>
                </c:pt>
                <c:pt idx="349">
                  <c:v>2007</c:v>
                </c:pt>
                <c:pt idx="350">
                  <c:v>2008</c:v>
                </c:pt>
                <c:pt idx="351">
                  <c:v>2009</c:v>
                </c:pt>
                <c:pt idx="352">
                  <c:v>2010</c:v>
                </c:pt>
                <c:pt idx="353">
                  <c:v>2011</c:v>
                </c:pt>
                <c:pt idx="354">
                  <c:v>2012</c:v>
                </c:pt>
                <c:pt idx="355">
                  <c:v>2013</c:v>
                </c:pt>
                <c:pt idx="356">
                  <c:v>2014</c:v>
                </c:pt>
                <c:pt idx="357">
                  <c:v>2015</c:v>
                </c:pt>
                <c:pt idx="358">
                  <c:v>2016</c:v>
                </c:pt>
                <c:pt idx="359">
                  <c:v>2017</c:v>
                </c:pt>
                <c:pt idx="360">
                  <c:v>2018</c:v>
                </c:pt>
                <c:pt idx="361">
                  <c:v>2019</c:v>
                </c:pt>
                <c:pt idx="362">
                  <c:v>2020</c:v>
                </c:pt>
                <c:pt idx="363">
                  <c:v>2021</c:v>
                </c:pt>
                <c:pt idx="364">
                  <c:v>2022</c:v>
                </c:pt>
                <c:pt idx="365">
                  <c:v>2023</c:v>
                </c:pt>
                <c:pt idx="366">
                  <c:v>2024</c:v>
                </c:pt>
                <c:pt idx="367">
                  <c:v>2025</c:v>
                </c:pt>
                <c:pt idx="368">
                  <c:v>2026</c:v>
                </c:pt>
                <c:pt idx="369">
                  <c:v>2027</c:v>
                </c:pt>
                <c:pt idx="370">
                  <c:v>2028</c:v>
                </c:pt>
                <c:pt idx="371">
                  <c:v>2029</c:v>
                </c:pt>
                <c:pt idx="372">
                  <c:v>2030</c:v>
                </c:pt>
                <c:pt idx="373">
                  <c:v>2031</c:v>
                </c:pt>
                <c:pt idx="374">
                  <c:v>2032</c:v>
                </c:pt>
                <c:pt idx="375">
                  <c:v>2033</c:v>
                </c:pt>
                <c:pt idx="376">
                  <c:v>2034</c:v>
                </c:pt>
                <c:pt idx="377">
                  <c:v>2035</c:v>
                </c:pt>
                <c:pt idx="378">
                  <c:v>2036</c:v>
                </c:pt>
                <c:pt idx="379">
                  <c:v>2037</c:v>
                </c:pt>
                <c:pt idx="380">
                  <c:v>2038</c:v>
                </c:pt>
                <c:pt idx="381">
                  <c:v>2039</c:v>
                </c:pt>
                <c:pt idx="382">
                  <c:v>2040</c:v>
                </c:pt>
                <c:pt idx="383">
                  <c:v>2041</c:v>
                </c:pt>
                <c:pt idx="384">
                  <c:v>2042</c:v>
                </c:pt>
                <c:pt idx="385">
                  <c:v>2043</c:v>
                </c:pt>
                <c:pt idx="386">
                  <c:v>2044</c:v>
                </c:pt>
                <c:pt idx="387">
                  <c:v>2045</c:v>
                </c:pt>
                <c:pt idx="388">
                  <c:v>2046</c:v>
                </c:pt>
                <c:pt idx="389">
                  <c:v>2047</c:v>
                </c:pt>
                <c:pt idx="390">
                  <c:v>2048</c:v>
                </c:pt>
                <c:pt idx="391">
                  <c:v>2049</c:v>
                </c:pt>
                <c:pt idx="392">
                  <c:v>2050</c:v>
                </c:pt>
                <c:pt idx="393">
                  <c:v>2051</c:v>
                </c:pt>
                <c:pt idx="394">
                  <c:v>2052</c:v>
                </c:pt>
                <c:pt idx="395">
                  <c:v>2053</c:v>
                </c:pt>
                <c:pt idx="396">
                  <c:v>2054</c:v>
                </c:pt>
                <c:pt idx="397">
                  <c:v>2055</c:v>
                </c:pt>
                <c:pt idx="398">
                  <c:v>2056</c:v>
                </c:pt>
                <c:pt idx="399">
                  <c:v>2057</c:v>
                </c:pt>
                <c:pt idx="400">
                  <c:v>2058</c:v>
                </c:pt>
                <c:pt idx="401">
                  <c:v>2059</c:v>
                </c:pt>
                <c:pt idx="402">
                  <c:v>2060</c:v>
                </c:pt>
                <c:pt idx="403">
                  <c:v>2061</c:v>
                </c:pt>
                <c:pt idx="404">
                  <c:v>2062</c:v>
                </c:pt>
                <c:pt idx="405">
                  <c:v>2063</c:v>
                </c:pt>
                <c:pt idx="406">
                  <c:v>2064</c:v>
                </c:pt>
                <c:pt idx="407">
                  <c:v>2065</c:v>
                </c:pt>
                <c:pt idx="408">
                  <c:v>2066</c:v>
                </c:pt>
                <c:pt idx="409">
                  <c:v>2067</c:v>
                </c:pt>
                <c:pt idx="410">
                  <c:v>2068</c:v>
                </c:pt>
                <c:pt idx="411">
                  <c:v>2069</c:v>
                </c:pt>
                <c:pt idx="412">
                  <c:v>2070</c:v>
                </c:pt>
                <c:pt idx="413">
                  <c:v>2071</c:v>
                </c:pt>
                <c:pt idx="414">
                  <c:v>2072</c:v>
                </c:pt>
                <c:pt idx="415">
                  <c:v>2073</c:v>
                </c:pt>
                <c:pt idx="416">
                  <c:v>2074</c:v>
                </c:pt>
                <c:pt idx="417">
                  <c:v>2075</c:v>
                </c:pt>
                <c:pt idx="418">
                  <c:v>2076</c:v>
                </c:pt>
                <c:pt idx="419">
                  <c:v>2077</c:v>
                </c:pt>
                <c:pt idx="420">
                  <c:v>2078</c:v>
                </c:pt>
                <c:pt idx="421">
                  <c:v>2079</c:v>
                </c:pt>
                <c:pt idx="422">
                  <c:v>2080</c:v>
                </c:pt>
                <c:pt idx="423">
                  <c:v>2081</c:v>
                </c:pt>
                <c:pt idx="424">
                  <c:v>2082</c:v>
                </c:pt>
                <c:pt idx="425">
                  <c:v>2083</c:v>
                </c:pt>
                <c:pt idx="426">
                  <c:v>2084</c:v>
                </c:pt>
                <c:pt idx="427">
                  <c:v>2085</c:v>
                </c:pt>
                <c:pt idx="428">
                  <c:v>2086</c:v>
                </c:pt>
              </c:numCache>
            </c:numRef>
          </c:xVal>
          <c:yVal>
            <c:numRef>
              <c:f>Graph!$C$1660:$C$2086</c:f>
              <c:numCache>
                <c:formatCode>General</c:formatCode>
                <c:ptCount val="427"/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CFB-4063-A77C-4C357E51DE1B}"/>
            </c:ext>
          </c:extLst>
        </c:ser>
        <c:ser>
          <c:idx val="3"/>
          <c:order val="3"/>
          <c:tx>
            <c:v>RL</c:v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Graph!$A$1659:$A$2087</c:f>
              <c:numCache>
                <c:formatCode>General</c:formatCode>
                <c:ptCount val="429"/>
                <c:pt idx="0">
                  <c:v>1658</c:v>
                </c:pt>
                <c:pt idx="1">
                  <c:v>1659</c:v>
                </c:pt>
                <c:pt idx="2">
                  <c:v>1660</c:v>
                </c:pt>
                <c:pt idx="3">
                  <c:v>1661</c:v>
                </c:pt>
                <c:pt idx="4">
                  <c:v>1662</c:v>
                </c:pt>
                <c:pt idx="5">
                  <c:v>1663</c:v>
                </c:pt>
                <c:pt idx="6">
                  <c:v>1664</c:v>
                </c:pt>
                <c:pt idx="7">
                  <c:v>1665</c:v>
                </c:pt>
                <c:pt idx="8">
                  <c:v>1666</c:v>
                </c:pt>
                <c:pt idx="9">
                  <c:v>1667</c:v>
                </c:pt>
                <c:pt idx="10">
                  <c:v>1668</c:v>
                </c:pt>
                <c:pt idx="11">
                  <c:v>1669</c:v>
                </c:pt>
                <c:pt idx="12">
                  <c:v>1670</c:v>
                </c:pt>
                <c:pt idx="13">
                  <c:v>1671</c:v>
                </c:pt>
                <c:pt idx="14">
                  <c:v>1672</c:v>
                </c:pt>
                <c:pt idx="15">
                  <c:v>1673</c:v>
                </c:pt>
                <c:pt idx="16">
                  <c:v>1674</c:v>
                </c:pt>
                <c:pt idx="17">
                  <c:v>1675</c:v>
                </c:pt>
                <c:pt idx="18">
                  <c:v>1676</c:v>
                </c:pt>
                <c:pt idx="19">
                  <c:v>1677</c:v>
                </c:pt>
                <c:pt idx="20">
                  <c:v>1678</c:v>
                </c:pt>
                <c:pt idx="21">
                  <c:v>1679</c:v>
                </c:pt>
                <c:pt idx="22">
                  <c:v>1680</c:v>
                </c:pt>
                <c:pt idx="23">
                  <c:v>1681</c:v>
                </c:pt>
                <c:pt idx="24">
                  <c:v>1682</c:v>
                </c:pt>
                <c:pt idx="25">
                  <c:v>1683</c:v>
                </c:pt>
                <c:pt idx="26">
                  <c:v>1684</c:v>
                </c:pt>
                <c:pt idx="27">
                  <c:v>1685</c:v>
                </c:pt>
                <c:pt idx="28">
                  <c:v>1686</c:v>
                </c:pt>
                <c:pt idx="29">
                  <c:v>1687</c:v>
                </c:pt>
                <c:pt idx="30">
                  <c:v>1688</c:v>
                </c:pt>
                <c:pt idx="31">
                  <c:v>1689</c:v>
                </c:pt>
                <c:pt idx="32">
                  <c:v>1690</c:v>
                </c:pt>
                <c:pt idx="33">
                  <c:v>1691</c:v>
                </c:pt>
                <c:pt idx="34">
                  <c:v>1692</c:v>
                </c:pt>
                <c:pt idx="35">
                  <c:v>1693</c:v>
                </c:pt>
                <c:pt idx="36">
                  <c:v>1694</c:v>
                </c:pt>
                <c:pt idx="37">
                  <c:v>1695</c:v>
                </c:pt>
                <c:pt idx="38">
                  <c:v>1696</c:v>
                </c:pt>
                <c:pt idx="39">
                  <c:v>1697</c:v>
                </c:pt>
                <c:pt idx="40">
                  <c:v>1698</c:v>
                </c:pt>
                <c:pt idx="41">
                  <c:v>1699</c:v>
                </c:pt>
                <c:pt idx="42">
                  <c:v>1700</c:v>
                </c:pt>
                <c:pt idx="43">
                  <c:v>1701</c:v>
                </c:pt>
                <c:pt idx="44">
                  <c:v>1702</c:v>
                </c:pt>
                <c:pt idx="45">
                  <c:v>1703</c:v>
                </c:pt>
                <c:pt idx="46">
                  <c:v>1704</c:v>
                </c:pt>
                <c:pt idx="47">
                  <c:v>1705</c:v>
                </c:pt>
                <c:pt idx="48">
                  <c:v>1706</c:v>
                </c:pt>
                <c:pt idx="49">
                  <c:v>1707</c:v>
                </c:pt>
                <c:pt idx="50">
                  <c:v>1708</c:v>
                </c:pt>
                <c:pt idx="51">
                  <c:v>1709</c:v>
                </c:pt>
                <c:pt idx="52">
                  <c:v>1710</c:v>
                </c:pt>
                <c:pt idx="53">
                  <c:v>1711</c:v>
                </c:pt>
                <c:pt idx="54">
                  <c:v>1712</c:v>
                </c:pt>
                <c:pt idx="55">
                  <c:v>1713</c:v>
                </c:pt>
                <c:pt idx="56">
                  <c:v>1714</c:v>
                </c:pt>
                <c:pt idx="57">
                  <c:v>1715</c:v>
                </c:pt>
                <c:pt idx="58">
                  <c:v>1716</c:v>
                </c:pt>
                <c:pt idx="59">
                  <c:v>1717</c:v>
                </c:pt>
                <c:pt idx="60">
                  <c:v>1718</c:v>
                </c:pt>
                <c:pt idx="61">
                  <c:v>1719</c:v>
                </c:pt>
                <c:pt idx="62">
                  <c:v>1720</c:v>
                </c:pt>
                <c:pt idx="63">
                  <c:v>1721</c:v>
                </c:pt>
                <c:pt idx="64">
                  <c:v>1722</c:v>
                </c:pt>
                <c:pt idx="65">
                  <c:v>1723</c:v>
                </c:pt>
                <c:pt idx="66">
                  <c:v>1724</c:v>
                </c:pt>
                <c:pt idx="67">
                  <c:v>1725</c:v>
                </c:pt>
                <c:pt idx="68">
                  <c:v>1726</c:v>
                </c:pt>
                <c:pt idx="69">
                  <c:v>1727</c:v>
                </c:pt>
                <c:pt idx="70">
                  <c:v>1728</c:v>
                </c:pt>
                <c:pt idx="71">
                  <c:v>1729</c:v>
                </c:pt>
                <c:pt idx="72">
                  <c:v>1730</c:v>
                </c:pt>
                <c:pt idx="73">
                  <c:v>1731</c:v>
                </c:pt>
                <c:pt idx="74">
                  <c:v>1732</c:v>
                </c:pt>
                <c:pt idx="75">
                  <c:v>1733</c:v>
                </c:pt>
                <c:pt idx="76">
                  <c:v>1734</c:v>
                </c:pt>
                <c:pt idx="77">
                  <c:v>1735</c:v>
                </c:pt>
                <c:pt idx="78">
                  <c:v>1736</c:v>
                </c:pt>
                <c:pt idx="79">
                  <c:v>1737</c:v>
                </c:pt>
                <c:pt idx="80">
                  <c:v>1738</c:v>
                </c:pt>
                <c:pt idx="81">
                  <c:v>1739</c:v>
                </c:pt>
                <c:pt idx="82">
                  <c:v>1740</c:v>
                </c:pt>
                <c:pt idx="83">
                  <c:v>1741</c:v>
                </c:pt>
                <c:pt idx="84">
                  <c:v>1742</c:v>
                </c:pt>
                <c:pt idx="85">
                  <c:v>1743</c:v>
                </c:pt>
                <c:pt idx="86">
                  <c:v>1744</c:v>
                </c:pt>
                <c:pt idx="87">
                  <c:v>1745</c:v>
                </c:pt>
                <c:pt idx="88">
                  <c:v>1746</c:v>
                </c:pt>
                <c:pt idx="89">
                  <c:v>1747</c:v>
                </c:pt>
                <c:pt idx="90">
                  <c:v>1748</c:v>
                </c:pt>
                <c:pt idx="91">
                  <c:v>1749</c:v>
                </c:pt>
                <c:pt idx="92">
                  <c:v>1750</c:v>
                </c:pt>
                <c:pt idx="93">
                  <c:v>1751</c:v>
                </c:pt>
                <c:pt idx="94">
                  <c:v>1752</c:v>
                </c:pt>
                <c:pt idx="95">
                  <c:v>1753</c:v>
                </c:pt>
                <c:pt idx="96">
                  <c:v>1754</c:v>
                </c:pt>
                <c:pt idx="97">
                  <c:v>1755</c:v>
                </c:pt>
                <c:pt idx="98">
                  <c:v>1756</c:v>
                </c:pt>
                <c:pt idx="99">
                  <c:v>1757</c:v>
                </c:pt>
                <c:pt idx="100">
                  <c:v>1758</c:v>
                </c:pt>
                <c:pt idx="101">
                  <c:v>1759</c:v>
                </c:pt>
                <c:pt idx="102">
                  <c:v>1760</c:v>
                </c:pt>
                <c:pt idx="103">
                  <c:v>1761</c:v>
                </c:pt>
                <c:pt idx="104">
                  <c:v>1762</c:v>
                </c:pt>
                <c:pt idx="105">
                  <c:v>1763</c:v>
                </c:pt>
                <c:pt idx="106">
                  <c:v>1764</c:v>
                </c:pt>
                <c:pt idx="107">
                  <c:v>1765</c:v>
                </c:pt>
                <c:pt idx="108">
                  <c:v>1766</c:v>
                </c:pt>
                <c:pt idx="109">
                  <c:v>1767</c:v>
                </c:pt>
                <c:pt idx="110">
                  <c:v>1768</c:v>
                </c:pt>
                <c:pt idx="111">
                  <c:v>1769</c:v>
                </c:pt>
                <c:pt idx="112">
                  <c:v>1770</c:v>
                </c:pt>
                <c:pt idx="113">
                  <c:v>1771</c:v>
                </c:pt>
                <c:pt idx="114">
                  <c:v>1772</c:v>
                </c:pt>
                <c:pt idx="115">
                  <c:v>1773</c:v>
                </c:pt>
                <c:pt idx="116">
                  <c:v>1774</c:v>
                </c:pt>
                <c:pt idx="117">
                  <c:v>1775</c:v>
                </c:pt>
                <c:pt idx="118">
                  <c:v>1776</c:v>
                </c:pt>
                <c:pt idx="119">
                  <c:v>1777</c:v>
                </c:pt>
                <c:pt idx="120">
                  <c:v>1778</c:v>
                </c:pt>
                <c:pt idx="121">
                  <c:v>1779</c:v>
                </c:pt>
                <c:pt idx="122">
                  <c:v>1780</c:v>
                </c:pt>
                <c:pt idx="123">
                  <c:v>1781</c:v>
                </c:pt>
                <c:pt idx="124">
                  <c:v>1782</c:v>
                </c:pt>
                <c:pt idx="125">
                  <c:v>1783</c:v>
                </c:pt>
                <c:pt idx="126">
                  <c:v>1784</c:v>
                </c:pt>
                <c:pt idx="127">
                  <c:v>1785</c:v>
                </c:pt>
                <c:pt idx="128">
                  <c:v>1786</c:v>
                </c:pt>
                <c:pt idx="129">
                  <c:v>1787</c:v>
                </c:pt>
                <c:pt idx="130">
                  <c:v>1788</c:v>
                </c:pt>
                <c:pt idx="131">
                  <c:v>1789</c:v>
                </c:pt>
                <c:pt idx="132">
                  <c:v>1790</c:v>
                </c:pt>
                <c:pt idx="133">
                  <c:v>1791</c:v>
                </c:pt>
                <c:pt idx="134">
                  <c:v>1792</c:v>
                </c:pt>
                <c:pt idx="135">
                  <c:v>1793</c:v>
                </c:pt>
                <c:pt idx="136">
                  <c:v>1794</c:v>
                </c:pt>
                <c:pt idx="137">
                  <c:v>1795</c:v>
                </c:pt>
                <c:pt idx="138">
                  <c:v>1796</c:v>
                </c:pt>
                <c:pt idx="139">
                  <c:v>1797</c:v>
                </c:pt>
                <c:pt idx="140">
                  <c:v>1798</c:v>
                </c:pt>
                <c:pt idx="141">
                  <c:v>1799</c:v>
                </c:pt>
                <c:pt idx="142">
                  <c:v>1800</c:v>
                </c:pt>
                <c:pt idx="143">
                  <c:v>1801</c:v>
                </c:pt>
                <c:pt idx="144">
                  <c:v>1802</c:v>
                </c:pt>
                <c:pt idx="145">
                  <c:v>1803</c:v>
                </c:pt>
                <c:pt idx="146">
                  <c:v>1804</c:v>
                </c:pt>
                <c:pt idx="147">
                  <c:v>1805</c:v>
                </c:pt>
                <c:pt idx="148">
                  <c:v>1806</c:v>
                </c:pt>
                <c:pt idx="149">
                  <c:v>1807</c:v>
                </c:pt>
                <c:pt idx="150">
                  <c:v>1808</c:v>
                </c:pt>
                <c:pt idx="151">
                  <c:v>1809</c:v>
                </c:pt>
                <c:pt idx="152">
                  <c:v>1810</c:v>
                </c:pt>
                <c:pt idx="153">
                  <c:v>1811</c:v>
                </c:pt>
                <c:pt idx="154">
                  <c:v>1812</c:v>
                </c:pt>
                <c:pt idx="155">
                  <c:v>1813</c:v>
                </c:pt>
                <c:pt idx="156">
                  <c:v>1814</c:v>
                </c:pt>
                <c:pt idx="157">
                  <c:v>1815</c:v>
                </c:pt>
                <c:pt idx="158">
                  <c:v>1816</c:v>
                </c:pt>
                <c:pt idx="159">
                  <c:v>1817</c:v>
                </c:pt>
                <c:pt idx="160">
                  <c:v>1818</c:v>
                </c:pt>
                <c:pt idx="161">
                  <c:v>1819</c:v>
                </c:pt>
                <c:pt idx="162">
                  <c:v>1820</c:v>
                </c:pt>
                <c:pt idx="163">
                  <c:v>1821</c:v>
                </c:pt>
                <c:pt idx="164">
                  <c:v>1822</c:v>
                </c:pt>
                <c:pt idx="165">
                  <c:v>1823</c:v>
                </c:pt>
                <c:pt idx="166">
                  <c:v>1824</c:v>
                </c:pt>
                <c:pt idx="167">
                  <c:v>1825</c:v>
                </c:pt>
                <c:pt idx="168">
                  <c:v>1826</c:v>
                </c:pt>
                <c:pt idx="169">
                  <c:v>1827</c:v>
                </c:pt>
                <c:pt idx="170">
                  <c:v>1828</c:v>
                </c:pt>
                <c:pt idx="171">
                  <c:v>1829</c:v>
                </c:pt>
                <c:pt idx="172">
                  <c:v>1830</c:v>
                </c:pt>
                <c:pt idx="173">
                  <c:v>1831</c:v>
                </c:pt>
                <c:pt idx="174">
                  <c:v>1832</c:v>
                </c:pt>
                <c:pt idx="175">
                  <c:v>1833</c:v>
                </c:pt>
                <c:pt idx="176">
                  <c:v>1834</c:v>
                </c:pt>
                <c:pt idx="177">
                  <c:v>1835</c:v>
                </c:pt>
                <c:pt idx="178">
                  <c:v>1836</c:v>
                </c:pt>
                <c:pt idx="179">
                  <c:v>1837</c:v>
                </c:pt>
                <c:pt idx="180">
                  <c:v>1838</c:v>
                </c:pt>
                <c:pt idx="181">
                  <c:v>1839</c:v>
                </c:pt>
                <c:pt idx="182">
                  <c:v>1840</c:v>
                </c:pt>
                <c:pt idx="183">
                  <c:v>1841</c:v>
                </c:pt>
                <c:pt idx="184">
                  <c:v>1842</c:v>
                </c:pt>
                <c:pt idx="185">
                  <c:v>1843</c:v>
                </c:pt>
                <c:pt idx="186">
                  <c:v>1844</c:v>
                </c:pt>
                <c:pt idx="187">
                  <c:v>1845</c:v>
                </c:pt>
                <c:pt idx="188">
                  <c:v>1846</c:v>
                </c:pt>
                <c:pt idx="189">
                  <c:v>1847</c:v>
                </c:pt>
                <c:pt idx="190">
                  <c:v>1848</c:v>
                </c:pt>
                <c:pt idx="191">
                  <c:v>1849</c:v>
                </c:pt>
                <c:pt idx="192">
                  <c:v>1850</c:v>
                </c:pt>
                <c:pt idx="193">
                  <c:v>1851</c:v>
                </c:pt>
                <c:pt idx="194">
                  <c:v>1852</c:v>
                </c:pt>
                <c:pt idx="195">
                  <c:v>1853</c:v>
                </c:pt>
                <c:pt idx="196">
                  <c:v>1854</c:v>
                </c:pt>
                <c:pt idx="197">
                  <c:v>1855</c:v>
                </c:pt>
                <c:pt idx="198">
                  <c:v>1856</c:v>
                </c:pt>
                <c:pt idx="199">
                  <c:v>1857</c:v>
                </c:pt>
                <c:pt idx="200">
                  <c:v>1858</c:v>
                </c:pt>
                <c:pt idx="201">
                  <c:v>1859</c:v>
                </c:pt>
                <c:pt idx="202">
                  <c:v>1860</c:v>
                </c:pt>
                <c:pt idx="203">
                  <c:v>1861</c:v>
                </c:pt>
                <c:pt idx="204">
                  <c:v>1862</c:v>
                </c:pt>
                <c:pt idx="205">
                  <c:v>1863</c:v>
                </c:pt>
                <c:pt idx="206">
                  <c:v>1864</c:v>
                </c:pt>
                <c:pt idx="207">
                  <c:v>1865</c:v>
                </c:pt>
                <c:pt idx="208">
                  <c:v>1866</c:v>
                </c:pt>
                <c:pt idx="209">
                  <c:v>1867</c:v>
                </c:pt>
                <c:pt idx="210">
                  <c:v>1868</c:v>
                </c:pt>
                <c:pt idx="211">
                  <c:v>1869</c:v>
                </c:pt>
                <c:pt idx="212">
                  <c:v>1870</c:v>
                </c:pt>
                <c:pt idx="213">
                  <c:v>1871</c:v>
                </c:pt>
                <c:pt idx="214">
                  <c:v>1872</c:v>
                </c:pt>
                <c:pt idx="215">
                  <c:v>1873</c:v>
                </c:pt>
                <c:pt idx="216">
                  <c:v>1874</c:v>
                </c:pt>
                <c:pt idx="217">
                  <c:v>1875</c:v>
                </c:pt>
                <c:pt idx="218">
                  <c:v>1876</c:v>
                </c:pt>
                <c:pt idx="219">
                  <c:v>1877</c:v>
                </c:pt>
                <c:pt idx="220">
                  <c:v>1878</c:v>
                </c:pt>
                <c:pt idx="221">
                  <c:v>1879</c:v>
                </c:pt>
                <c:pt idx="222">
                  <c:v>1880</c:v>
                </c:pt>
                <c:pt idx="223">
                  <c:v>1881</c:v>
                </c:pt>
                <c:pt idx="224">
                  <c:v>1882</c:v>
                </c:pt>
                <c:pt idx="225">
                  <c:v>1883</c:v>
                </c:pt>
                <c:pt idx="226">
                  <c:v>1884</c:v>
                </c:pt>
                <c:pt idx="227">
                  <c:v>1885</c:v>
                </c:pt>
                <c:pt idx="228">
                  <c:v>1886</c:v>
                </c:pt>
                <c:pt idx="229">
                  <c:v>1887</c:v>
                </c:pt>
                <c:pt idx="230">
                  <c:v>1888</c:v>
                </c:pt>
                <c:pt idx="231">
                  <c:v>1889</c:v>
                </c:pt>
                <c:pt idx="232">
                  <c:v>1890</c:v>
                </c:pt>
                <c:pt idx="233">
                  <c:v>1891</c:v>
                </c:pt>
                <c:pt idx="234">
                  <c:v>1892</c:v>
                </c:pt>
                <c:pt idx="235">
                  <c:v>1893</c:v>
                </c:pt>
                <c:pt idx="236">
                  <c:v>1894</c:v>
                </c:pt>
                <c:pt idx="237">
                  <c:v>1895</c:v>
                </c:pt>
                <c:pt idx="238">
                  <c:v>1896</c:v>
                </c:pt>
                <c:pt idx="239">
                  <c:v>1897</c:v>
                </c:pt>
                <c:pt idx="240">
                  <c:v>1898</c:v>
                </c:pt>
                <c:pt idx="241">
                  <c:v>1899</c:v>
                </c:pt>
                <c:pt idx="242">
                  <c:v>1900</c:v>
                </c:pt>
                <c:pt idx="243">
                  <c:v>1901</c:v>
                </c:pt>
                <c:pt idx="244">
                  <c:v>1902</c:v>
                </c:pt>
                <c:pt idx="245">
                  <c:v>1903</c:v>
                </c:pt>
                <c:pt idx="246">
                  <c:v>1904</c:v>
                </c:pt>
                <c:pt idx="247">
                  <c:v>1905</c:v>
                </c:pt>
                <c:pt idx="248">
                  <c:v>1906</c:v>
                </c:pt>
                <c:pt idx="249">
                  <c:v>1907</c:v>
                </c:pt>
                <c:pt idx="250">
                  <c:v>1908</c:v>
                </c:pt>
                <c:pt idx="251">
                  <c:v>1909</c:v>
                </c:pt>
                <c:pt idx="252">
                  <c:v>1910</c:v>
                </c:pt>
                <c:pt idx="253">
                  <c:v>1911</c:v>
                </c:pt>
                <c:pt idx="254">
                  <c:v>1912</c:v>
                </c:pt>
                <c:pt idx="255">
                  <c:v>1913</c:v>
                </c:pt>
                <c:pt idx="256">
                  <c:v>1914</c:v>
                </c:pt>
                <c:pt idx="257">
                  <c:v>1915</c:v>
                </c:pt>
                <c:pt idx="258">
                  <c:v>1916</c:v>
                </c:pt>
                <c:pt idx="259">
                  <c:v>1917</c:v>
                </c:pt>
                <c:pt idx="260">
                  <c:v>1918</c:v>
                </c:pt>
                <c:pt idx="261">
                  <c:v>1919</c:v>
                </c:pt>
                <c:pt idx="262">
                  <c:v>1920</c:v>
                </c:pt>
                <c:pt idx="263">
                  <c:v>1921</c:v>
                </c:pt>
                <c:pt idx="264">
                  <c:v>1922</c:v>
                </c:pt>
                <c:pt idx="265">
                  <c:v>1923</c:v>
                </c:pt>
                <c:pt idx="266">
                  <c:v>1924</c:v>
                </c:pt>
                <c:pt idx="267">
                  <c:v>1925</c:v>
                </c:pt>
                <c:pt idx="268">
                  <c:v>1926</c:v>
                </c:pt>
                <c:pt idx="269">
                  <c:v>1927</c:v>
                </c:pt>
                <c:pt idx="270">
                  <c:v>1928</c:v>
                </c:pt>
                <c:pt idx="271">
                  <c:v>1929</c:v>
                </c:pt>
                <c:pt idx="272">
                  <c:v>1930</c:v>
                </c:pt>
                <c:pt idx="273">
                  <c:v>1931</c:v>
                </c:pt>
                <c:pt idx="274">
                  <c:v>1932</c:v>
                </c:pt>
                <c:pt idx="275">
                  <c:v>1933</c:v>
                </c:pt>
                <c:pt idx="276">
                  <c:v>1934</c:v>
                </c:pt>
                <c:pt idx="277">
                  <c:v>1935</c:v>
                </c:pt>
                <c:pt idx="278">
                  <c:v>1936</c:v>
                </c:pt>
                <c:pt idx="279">
                  <c:v>1937</c:v>
                </c:pt>
                <c:pt idx="280">
                  <c:v>1938</c:v>
                </c:pt>
                <c:pt idx="281">
                  <c:v>1939</c:v>
                </c:pt>
                <c:pt idx="282">
                  <c:v>1940</c:v>
                </c:pt>
                <c:pt idx="283">
                  <c:v>1941</c:v>
                </c:pt>
                <c:pt idx="284">
                  <c:v>1942</c:v>
                </c:pt>
                <c:pt idx="285">
                  <c:v>1943</c:v>
                </c:pt>
                <c:pt idx="286">
                  <c:v>1944</c:v>
                </c:pt>
                <c:pt idx="287">
                  <c:v>1945</c:v>
                </c:pt>
                <c:pt idx="288">
                  <c:v>1946</c:v>
                </c:pt>
                <c:pt idx="289">
                  <c:v>1947</c:v>
                </c:pt>
                <c:pt idx="290">
                  <c:v>1948</c:v>
                </c:pt>
                <c:pt idx="291">
                  <c:v>1949</c:v>
                </c:pt>
                <c:pt idx="292">
                  <c:v>1950</c:v>
                </c:pt>
                <c:pt idx="293">
                  <c:v>1951</c:v>
                </c:pt>
                <c:pt idx="294">
                  <c:v>1952</c:v>
                </c:pt>
                <c:pt idx="295">
                  <c:v>1953</c:v>
                </c:pt>
                <c:pt idx="296">
                  <c:v>1954</c:v>
                </c:pt>
                <c:pt idx="297">
                  <c:v>1955</c:v>
                </c:pt>
                <c:pt idx="298">
                  <c:v>1956</c:v>
                </c:pt>
                <c:pt idx="299">
                  <c:v>1957</c:v>
                </c:pt>
                <c:pt idx="300">
                  <c:v>1958</c:v>
                </c:pt>
                <c:pt idx="301">
                  <c:v>1959</c:v>
                </c:pt>
                <c:pt idx="302">
                  <c:v>1960</c:v>
                </c:pt>
                <c:pt idx="303">
                  <c:v>1961</c:v>
                </c:pt>
                <c:pt idx="304">
                  <c:v>1962</c:v>
                </c:pt>
                <c:pt idx="305">
                  <c:v>1963</c:v>
                </c:pt>
                <c:pt idx="306">
                  <c:v>1964</c:v>
                </c:pt>
                <c:pt idx="307">
                  <c:v>1965</c:v>
                </c:pt>
                <c:pt idx="308">
                  <c:v>1966</c:v>
                </c:pt>
                <c:pt idx="309">
                  <c:v>1967</c:v>
                </c:pt>
                <c:pt idx="310">
                  <c:v>1968</c:v>
                </c:pt>
                <c:pt idx="311">
                  <c:v>1969</c:v>
                </c:pt>
                <c:pt idx="312">
                  <c:v>1970</c:v>
                </c:pt>
                <c:pt idx="313">
                  <c:v>1971</c:v>
                </c:pt>
                <c:pt idx="314">
                  <c:v>1972</c:v>
                </c:pt>
                <c:pt idx="315">
                  <c:v>1973</c:v>
                </c:pt>
                <c:pt idx="316">
                  <c:v>1974</c:v>
                </c:pt>
                <c:pt idx="317">
                  <c:v>1975</c:v>
                </c:pt>
                <c:pt idx="318">
                  <c:v>1976</c:v>
                </c:pt>
                <c:pt idx="319">
                  <c:v>1977</c:v>
                </c:pt>
                <c:pt idx="320">
                  <c:v>1978</c:v>
                </c:pt>
                <c:pt idx="321">
                  <c:v>1979</c:v>
                </c:pt>
                <c:pt idx="322">
                  <c:v>1980</c:v>
                </c:pt>
                <c:pt idx="323">
                  <c:v>1981</c:v>
                </c:pt>
                <c:pt idx="324">
                  <c:v>1982</c:v>
                </c:pt>
                <c:pt idx="325">
                  <c:v>1983</c:v>
                </c:pt>
                <c:pt idx="326">
                  <c:v>1984</c:v>
                </c:pt>
                <c:pt idx="327">
                  <c:v>1985</c:v>
                </c:pt>
                <c:pt idx="328">
                  <c:v>1986</c:v>
                </c:pt>
                <c:pt idx="329">
                  <c:v>1987</c:v>
                </c:pt>
                <c:pt idx="330">
                  <c:v>1988</c:v>
                </c:pt>
                <c:pt idx="331">
                  <c:v>1989</c:v>
                </c:pt>
                <c:pt idx="332">
                  <c:v>1990</c:v>
                </c:pt>
                <c:pt idx="333">
                  <c:v>1991</c:v>
                </c:pt>
                <c:pt idx="334">
                  <c:v>1992</c:v>
                </c:pt>
                <c:pt idx="335">
                  <c:v>1993</c:v>
                </c:pt>
                <c:pt idx="336">
                  <c:v>1994</c:v>
                </c:pt>
                <c:pt idx="337">
                  <c:v>1995</c:v>
                </c:pt>
                <c:pt idx="338">
                  <c:v>1996</c:v>
                </c:pt>
                <c:pt idx="339">
                  <c:v>1997</c:v>
                </c:pt>
                <c:pt idx="340">
                  <c:v>1998</c:v>
                </c:pt>
                <c:pt idx="341">
                  <c:v>1999</c:v>
                </c:pt>
                <c:pt idx="342">
                  <c:v>2000</c:v>
                </c:pt>
                <c:pt idx="343">
                  <c:v>2001</c:v>
                </c:pt>
                <c:pt idx="344">
                  <c:v>2002</c:v>
                </c:pt>
                <c:pt idx="345">
                  <c:v>2003</c:v>
                </c:pt>
                <c:pt idx="346">
                  <c:v>2004</c:v>
                </c:pt>
                <c:pt idx="347">
                  <c:v>2005</c:v>
                </c:pt>
                <c:pt idx="348">
                  <c:v>2006</c:v>
                </c:pt>
                <c:pt idx="349">
                  <c:v>2007</c:v>
                </c:pt>
                <c:pt idx="350">
                  <c:v>2008</c:v>
                </c:pt>
                <c:pt idx="351">
                  <c:v>2009</c:v>
                </c:pt>
                <c:pt idx="352">
                  <c:v>2010</c:v>
                </c:pt>
                <c:pt idx="353">
                  <c:v>2011</c:v>
                </c:pt>
                <c:pt idx="354">
                  <c:v>2012</c:v>
                </c:pt>
                <c:pt idx="355">
                  <c:v>2013</c:v>
                </c:pt>
                <c:pt idx="356">
                  <c:v>2014</c:v>
                </c:pt>
                <c:pt idx="357">
                  <c:v>2015</c:v>
                </c:pt>
                <c:pt idx="358">
                  <c:v>2016</c:v>
                </c:pt>
                <c:pt idx="359">
                  <c:v>2017</c:v>
                </c:pt>
                <c:pt idx="360">
                  <c:v>2018</c:v>
                </c:pt>
                <c:pt idx="361">
                  <c:v>2019</c:v>
                </c:pt>
                <c:pt idx="362">
                  <c:v>2020</c:v>
                </c:pt>
                <c:pt idx="363">
                  <c:v>2021</c:v>
                </c:pt>
                <c:pt idx="364">
                  <c:v>2022</c:v>
                </c:pt>
                <c:pt idx="365">
                  <c:v>2023</c:v>
                </c:pt>
                <c:pt idx="366">
                  <c:v>2024</c:v>
                </c:pt>
                <c:pt idx="367">
                  <c:v>2025</c:v>
                </c:pt>
                <c:pt idx="368">
                  <c:v>2026</c:v>
                </c:pt>
                <c:pt idx="369">
                  <c:v>2027</c:v>
                </c:pt>
                <c:pt idx="370">
                  <c:v>2028</c:v>
                </c:pt>
                <c:pt idx="371">
                  <c:v>2029</c:v>
                </c:pt>
                <c:pt idx="372">
                  <c:v>2030</c:v>
                </c:pt>
                <c:pt idx="373">
                  <c:v>2031</c:v>
                </c:pt>
                <c:pt idx="374">
                  <c:v>2032</c:v>
                </c:pt>
                <c:pt idx="375">
                  <c:v>2033</c:v>
                </c:pt>
                <c:pt idx="376">
                  <c:v>2034</c:v>
                </c:pt>
                <c:pt idx="377">
                  <c:v>2035</c:v>
                </c:pt>
                <c:pt idx="378">
                  <c:v>2036</c:v>
                </c:pt>
                <c:pt idx="379">
                  <c:v>2037</c:v>
                </c:pt>
                <c:pt idx="380">
                  <c:v>2038</c:v>
                </c:pt>
                <c:pt idx="381">
                  <c:v>2039</c:v>
                </c:pt>
                <c:pt idx="382">
                  <c:v>2040</c:v>
                </c:pt>
                <c:pt idx="383">
                  <c:v>2041</c:v>
                </c:pt>
                <c:pt idx="384">
                  <c:v>2042</c:v>
                </c:pt>
                <c:pt idx="385">
                  <c:v>2043</c:v>
                </c:pt>
                <c:pt idx="386">
                  <c:v>2044</c:v>
                </c:pt>
                <c:pt idx="387">
                  <c:v>2045</c:v>
                </c:pt>
                <c:pt idx="388">
                  <c:v>2046</c:v>
                </c:pt>
                <c:pt idx="389">
                  <c:v>2047</c:v>
                </c:pt>
                <c:pt idx="390">
                  <c:v>2048</c:v>
                </c:pt>
                <c:pt idx="391">
                  <c:v>2049</c:v>
                </c:pt>
                <c:pt idx="392">
                  <c:v>2050</c:v>
                </c:pt>
                <c:pt idx="393">
                  <c:v>2051</c:v>
                </c:pt>
                <c:pt idx="394">
                  <c:v>2052</c:v>
                </c:pt>
                <c:pt idx="395">
                  <c:v>2053</c:v>
                </c:pt>
                <c:pt idx="396">
                  <c:v>2054</c:v>
                </c:pt>
                <c:pt idx="397">
                  <c:v>2055</c:v>
                </c:pt>
                <c:pt idx="398">
                  <c:v>2056</c:v>
                </c:pt>
                <c:pt idx="399">
                  <c:v>2057</c:v>
                </c:pt>
                <c:pt idx="400">
                  <c:v>2058</c:v>
                </c:pt>
                <c:pt idx="401">
                  <c:v>2059</c:v>
                </c:pt>
                <c:pt idx="402">
                  <c:v>2060</c:v>
                </c:pt>
                <c:pt idx="403">
                  <c:v>2061</c:v>
                </c:pt>
                <c:pt idx="404">
                  <c:v>2062</c:v>
                </c:pt>
                <c:pt idx="405">
                  <c:v>2063</c:v>
                </c:pt>
                <c:pt idx="406">
                  <c:v>2064</c:v>
                </c:pt>
                <c:pt idx="407">
                  <c:v>2065</c:v>
                </c:pt>
                <c:pt idx="408">
                  <c:v>2066</c:v>
                </c:pt>
                <c:pt idx="409">
                  <c:v>2067</c:v>
                </c:pt>
                <c:pt idx="410">
                  <c:v>2068</c:v>
                </c:pt>
                <c:pt idx="411">
                  <c:v>2069</c:v>
                </c:pt>
                <c:pt idx="412">
                  <c:v>2070</c:v>
                </c:pt>
                <c:pt idx="413">
                  <c:v>2071</c:v>
                </c:pt>
                <c:pt idx="414">
                  <c:v>2072</c:v>
                </c:pt>
                <c:pt idx="415">
                  <c:v>2073</c:v>
                </c:pt>
                <c:pt idx="416">
                  <c:v>2074</c:v>
                </c:pt>
                <c:pt idx="417">
                  <c:v>2075</c:v>
                </c:pt>
                <c:pt idx="418">
                  <c:v>2076</c:v>
                </c:pt>
                <c:pt idx="419">
                  <c:v>2077</c:v>
                </c:pt>
                <c:pt idx="420">
                  <c:v>2078</c:v>
                </c:pt>
                <c:pt idx="421">
                  <c:v>2079</c:v>
                </c:pt>
                <c:pt idx="422">
                  <c:v>2080</c:v>
                </c:pt>
                <c:pt idx="423">
                  <c:v>2081</c:v>
                </c:pt>
                <c:pt idx="424">
                  <c:v>2082</c:v>
                </c:pt>
                <c:pt idx="425">
                  <c:v>2083</c:v>
                </c:pt>
                <c:pt idx="426">
                  <c:v>2084</c:v>
                </c:pt>
                <c:pt idx="427">
                  <c:v>2085</c:v>
                </c:pt>
                <c:pt idx="428">
                  <c:v>2086</c:v>
                </c:pt>
              </c:numCache>
            </c:numRef>
          </c:xVal>
          <c:yVal>
            <c:numRef>
              <c:f>Graph!$E$1660:$E$2086</c:f>
              <c:numCache>
                <c:formatCode>General</c:formatCode>
                <c:ptCount val="427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CFB-4063-A77C-4C357E51DE1B}"/>
            </c:ext>
          </c:extLst>
        </c:ser>
        <c:ser>
          <c:idx val="4"/>
          <c:order val="4"/>
          <c:tx>
            <c:v>RRD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Graph!$A$1659:$A$2087</c:f>
              <c:numCache>
                <c:formatCode>General</c:formatCode>
                <c:ptCount val="429"/>
                <c:pt idx="0">
                  <c:v>1658</c:v>
                </c:pt>
                <c:pt idx="1">
                  <c:v>1659</c:v>
                </c:pt>
                <c:pt idx="2">
                  <c:v>1660</c:v>
                </c:pt>
                <c:pt idx="3">
                  <c:v>1661</c:v>
                </c:pt>
                <c:pt idx="4">
                  <c:v>1662</c:v>
                </c:pt>
                <c:pt idx="5">
                  <c:v>1663</c:v>
                </c:pt>
                <c:pt idx="6">
                  <c:v>1664</c:v>
                </c:pt>
                <c:pt idx="7">
                  <c:v>1665</c:v>
                </c:pt>
                <c:pt idx="8">
                  <c:v>1666</c:v>
                </c:pt>
                <c:pt idx="9">
                  <c:v>1667</c:v>
                </c:pt>
                <c:pt idx="10">
                  <c:v>1668</c:v>
                </c:pt>
                <c:pt idx="11">
                  <c:v>1669</c:v>
                </c:pt>
                <c:pt idx="12">
                  <c:v>1670</c:v>
                </c:pt>
                <c:pt idx="13">
                  <c:v>1671</c:v>
                </c:pt>
                <c:pt idx="14">
                  <c:v>1672</c:v>
                </c:pt>
                <c:pt idx="15">
                  <c:v>1673</c:v>
                </c:pt>
                <c:pt idx="16">
                  <c:v>1674</c:v>
                </c:pt>
                <c:pt idx="17">
                  <c:v>1675</c:v>
                </c:pt>
                <c:pt idx="18">
                  <c:v>1676</c:v>
                </c:pt>
                <c:pt idx="19">
                  <c:v>1677</c:v>
                </c:pt>
                <c:pt idx="20">
                  <c:v>1678</c:v>
                </c:pt>
                <c:pt idx="21">
                  <c:v>1679</c:v>
                </c:pt>
                <c:pt idx="22">
                  <c:v>1680</c:v>
                </c:pt>
                <c:pt idx="23">
                  <c:v>1681</c:v>
                </c:pt>
                <c:pt idx="24">
                  <c:v>1682</c:v>
                </c:pt>
                <c:pt idx="25">
                  <c:v>1683</c:v>
                </c:pt>
                <c:pt idx="26">
                  <c:v>1684</c:v>
                </c:pt>
                <c:pt idx="27">
                  <c:v>1685</c:v>
                </c:pt>
                <c:pt idx="28">
                  <c:v>1686</c:v>
                </c:pt>
                <c:pt idx="29">
                  <c:v>1687</c:v>
                </c:pt>
                <c:pt idx="30">
                  <c:v>1688</c:v>
                </c:pt>
                <c:pt idx="31">
                  <c:v>1689</c:v>
                </c:pt>
                <c:pt idx="32">
                  <c:v>1690</c:v>
                </c:pt>
                <c:pt idx="33">
                  <c:v>1691</c:v>
                </c:pt>
                <c:pt idx="34">
                  <c:v>1692</c:v>
                </c:pt>
                <c:pt idx="35">
                  <c:v>1693</c:v>
                </c:pt>
                <c:pt idx="36">
                  <c:v>1694</c:v>
                </c:pt>
                <c:pt idx="37">
                  <c:v>1695</c:v>
                </c:pt>
                <c:pt idx="38">
                  <c:v>1696</c:v>
                </c:pt>
                <c:pt idx="39">
                  <c:v>1697</c:v>
                </c:pt>
                <c:pt idx="40">
                  <c:v>1698</c:v>
                </c:pt>
                <c:pt idx="41">
                  <c:v>1699</c:v>
                </c:pt>
                <c:pt idx="42">
                  <c:v>1700</c:v>
                </c:pt>
                <c:pt idx="43">
                  <c:v>1701</c:v>
                </c:pt>
                <c:pt idx="44">
                  <c:v>1702</c:v>
                </c:pt>
                <c:pt idx="45">
                  <c:v>1703</c:v>
                </c:pt>
                <c:pt idx="46">
                  <c:v>1704</c:v>
                </c:pt>
                <c:pt idx="47">
                  <c:v>1705</c:v>
                </c:pt>
                <c:pt idx="48">
                  <c:v>1706</c:v>
                </c:pt>
                <c:pt idx="49">
                  <c:v>1707</c:v>
                </c:pt>
                <c:pt idx="50">
                  <c:v>1708</c:v>
                </c:pt>
                <c:pt idx="51">
                  <c:v>1709</c:v>
                </c:pt>
                <c:pt idx="52">
                  <c:v>1710</c:v>
                </c:pt>
                <c:pt idx="53">
                  <c:v>1711</c:v>
                </c:pt>
                <c:pt idx="54">
                  <c:v>1712</c:v>
                </c:pt>
                <c:pt idx="55">
                  <c:v>1713</c:v>
                </c:pt>
                <c:pt idx="56">
                  <c:v>1714</c:v>
                </c:pt>
                <c:pt idx="57">
                  <c:v>1715</c:v>
                </c:pt>
                <c:pt idx="58">
                  <c:v>1716</c:v>
                </c:pt>
                <c:pt idx="59">
                  <c:v>1717</c:v>
                </c:pt>
                <c:pt idx="60">
                  <c:v>1718</c:v>
                </c:pt>
                <c:pt idx="61">
                  <c:v>1719</c:v>
                </c:pt>
                <c:pt idx="62">
                  <c:v>1720</c:v>
                </c:pt>
                <c:pt idx="63">
                  <c:v>1721</c:v>
                </c:pt>
                <c:pt idx="64">
                  <c:v>1722</c:v>
                </c:pt>
                <c:pt idx="65">
                  <c:v>1723</c:v>
                </c:pt>
                <c:pt idx="66">
                  <c:v>1724</c:v>
                </c:pt>
                <c:pt idx="67">
                  <c:v>1725</c:v>
                </c:pt>
                <c:pt idx="68">
                  <c:v>1726</c:v>
                </c:pt>
                <c:pt idx="69">
                  <c:v>1727</c:v>
                </c:pt>
                <c:pt idx="70">
                  <c:v>1728</c:v>
                </c:pt>
                <c:pt idx="71">
                  <c:v>1729</c:v>
                </c:pt>
                <c:pt idx="72">
                  <c:v>1730</c:v>
                </c:pt>
                <c:pt idx="73">
                  <c:v>1731</c:v>
                </c:pt>
                <c:pt idx="74">
                  <c:v>1732</c:v>
                </c:pt>
                <c:pt idx="75">
                  <c:v>1733</c:v>
                </c:pt>
                <c:pt idx="76">
                  <c:v>1734</c:v>
                </c:pt>
                <c:pt idx="77">
                  <c:v>1735</c:v>
                </c:pt>
                <c:pt idx="78">
                  <c:v>1736</c:v>
                </c:pt>
                <c:pt idx="79">
                  <c:v>1737</c:v>
                </c:pt>
                <c:pt idx="80">
                  <c:v>1738</c:v>
                </c:pt>
                <c:pt idx="81">
                  <c:v>1739</c:v>
                </c:pt>
                <c:pt idx="82">
                  <c:v>1740</c:v>
                </c:pt>
                <c:pt idx="83">
                  <c:v>1741</c:v>
                </c:pt>
                <c:pt idx="84">
                  <c:v>1742</c:v>
                </c:pt>
                <c:pt idx="85">
                  <c:v>1743</c:v>
                </c:pt>
                <c:pt idx="86">
                  <c:v>1744</c:v>
                </c:pt>
                <c:pt idx="87">
                  <c:v>1745</c:v>
                </c:pt>
                <c:pt idx="88">
                  <c:v>1746</c:v>
                </c:pt>
                <c:pt idx="89">
                  <c:v>1747</c:v>
                </c:pt>
                <c:pt idx="90">
                  <c:v>1748</c:v>
                </c:pt>
                <c:pt idx="91">
                  <c:v>1749</c:v>
                </c:pt>
                <c:pt idx="92">
                  <c:v>1750</c:v>
                </c:pt>
                <c:pt idx="93">
                  <c:v>1751</c:v>
                </c:pt>
                <c:pt idx="94">
                  <c:v>1752</c:v>
                </c:pt>
                <c:pt idx="95">
                  <c:v>1753</c:v>
                </c:pt>
                <c:pt idx="96">
                  <c:v>1754</c:v>
                </c:pt>
                <c:pt idx="97">
                  <c:v>1755</c:v>
                </c:pt>
                <c:pt idx="98">
                  <c:v>1756</c:v>
                </c:pt>
                <c:pt idx="99">
                  <c:v>1757</c:v>
                </c:pt>
                <c:pt idx="100">
                  <c:v>1758</c:v>
                </c:pt>
                <c:pt idx="101">
                  <c:v>1759</c:v>
                </c:pt>
                <c:pt idx="102">
                  <c:v>1760</c:v>
                </c:pt>
                <c:pt idx="103">
                  <c:v>1761</c:v>
                </c:pt>
                <c:pt idx="104">
                  <c:v>1762</c:v>
                </c:pt>
                <c:pt idx="105">
                  <c:v>1763</c:v>
                </c:pt>
                <c:pt idx="106">
                  <c:v>1764</c:v>
                </c:pt>
                <c:pt idx="107">
                  <c:v>1765</c:v>
                </c:pt>
                <c:pt idx="108">
                  <c:v>1766</c:v>
                </c:pt>
                <c:pt idx="109">
                  <c:v>1767</c:v>
                </c:pt>
                <c:pt idx="110">
                  <c:v>1768</c:v>
                </c:pt>
                <c:pt idx="111">
                  <c:v>1769</c:v>
                </c:pt>
                <c:pt idx="112">
                  <c:v>1770</c:v>
                </c:pt>
                <c:pt idx="113">
                  <c:v>1771</c:v>
                </c:pt>
                <c:pt idx="114">
                  <c:v>1772</c:v>
                </c:pt>
                <c:pt idx="115">
                  <c:v>1773</c:v>
                </c:pt>
                <c:pt idx="116">
                  <c:v>1774</c:v>
                </c:pt>
                <c:pt idx="117">
                  <c:v>1775</c:v>
                </c:pt>
                <c:pt idx="118">
                  <c:v>1776</c:v>
                </c:pt>
                <c:pt idx="119">
                  <c:v>1777</c:v>
                </c:pt>
                <c:pt idx="120">
                  <c:v>1778</c:v>
                </c:pt>
                <c:pt idx="121">
                  <c:v>1779</c:v>
                </c:pt>
                <c:pt idx="122">
                  <c:v>1780</c:v>
                </c:pt>
                <c:pt idx="123">
                  <c:v>1781</c:v>
                </c:pt>
                <c:pt idx="124">
                  <c:v>1782</c:v>
                </c:pt>
                <c:pt idx="125">
                  <c:v>1783</c:v>
                </c:pt>
                <c:pt idx="126">
                  <c:v>1784</c:v>
                </c:pt>
                <c:pt idx="127">
                  <c:v>1785</c:v>
                </c:pt>
                <c:pt idx="128">
                  <c:v>1786</c:v>
                </c:pt>
                <c:pt idx="129">
                  <c:v>1787</c:v>
                </c:pt>
                <c:pt idx="130">
                  <c:v>1788</c:v>
                </c:pt>
                <c:pt idx="131">
                  <c:v>1789</c:v>
                </c:pt>
                <c:pt idx="132">
                  <c:v>1790</c:v>
                </c:pt>
                <c:pt idx="133">
                  <c:v>1791</c:v>
                </c:pt>
                <c:pt idx="134">
                  <c:v>1792</c:v>
                </c:pt>
                <c:pt idx="135">
                  <c:v>1793</c:v>
                </c:pt>
                <c:pt idx="136">
                  <c:v>1794</c:v>
                </c:pt>
                <c:pt idx="137">
                  <c:v>1795</c:v>
                </c:pt>
                <c:pt idx="138">
                  <c:v>1796</c:v>
                </c:pt>
                <c:pt idx="139">
                  <c:v>1797</c:v>
                </c:pt>
                <c:pt idx="140">
                  <c:v>1798</c:v>
                </c:pt>
                <c:pt idx="141">
                  <c:v>1799</c:v>
                </c:pt>
                <c:pt idx="142">
                  <c:v>1800</c:v>
                </c:pt>
                <c:pt idx="143">
                  <c:v>1801</c:v>
                </c:pt>
                <c:pt idx="144">
                  <c:v>1802</c:v>
                </c:pt>
                <c:pt idx="145">
                  <c:v>1803</c:v>
                </c:pt>
                <c:pt idx="146">
                  <c:v>1804</c:v>
                </c:pt>
                <c:pt idx="147">
                  <c:v>1805</c:v>
                </c:pt>
                <c:pt idx="148">
                  <c:v>1806</c:v>
                </c:pt>
                <c:pt idx="149">
                  <c:v>1807</c:v>
                </c:pt>
                <c:pt idx="150">
                  <c:v>1808</c:v>
                </c:pt>
                <c:pt idx="151">
                  <c:v>1809</c:v>
                </c:pt>
                <c:pt idx="152">
                  <c:v>1810</c:v>
                </c:pt>
                <c:pt idx="153">
                  <c:v>1811</c:v>
                </c:pt>
                <c:pt idx="154">
                  <c:v>1812</c:v>
                </c:pt>
                <c:pt idx="155">
                  <c:v>1813</c:v>
                </c:pt>
                <c:pt idx="156">
                  <c:v>1814</c:v>
                </c:pt>
                <c:pt idx="157">
                  <c:v>1815</c:v>
                </c:pt>
                <c:pt idx="158">
                  <c:v>1816</c:v>
                </c:pt>
                <c:pt idx="159">
                  <c:v>1817</c:v>
                </c:pt>
                <c:pt idx="160">
                  <c:v>1818</c:v>
                </c:pt>
                <c:pt idx="161">
                  <c:v>1819</c:v>
                </c:pt>
                <c:pt idx="162">
                  <c:v>1820</c:v>
                </c:pt>
                <c:pt idx="163">
                  <c:v>1821</c:v>
                </c:pt>
                <c:pt idx="164">
                  <c:v>1822</c:v>
                </c:pt>
                <c:pt idx="165">
                  <c:v>1823</c:v>
                </c:pt>
                <c:pt idx="166">
                  <c:v>1824</c:v>
                </c:pt>
                <c:pt idx="167">
                  <c:v>1825</c:v>
                </c:pt>
                <c:pt idx="168">
                  <c:v>1826</c:v>
                </c:pt>
                <c:pt idx="169">
                  <c:v>1827</c:v>
                </c:pt>
                <c:pt idx="170">
                  <c:v>1828</c:v>
                </c:pt>
                <c:pt idx="171">
                  <c:v>1829</c:v>
                </c:pt>
                <c:pt idx="172">
                  <c:v>1830</c:v>
                </c:pt>
                <c:pt idx="173">
                  <c:v>1831</c:v>
                </c:pt>
                <c:pt idx="174">
                  <c:v>1832</c:v>
                </c:pt>
                <c:pt idx="175">
                  <c:v>1833</c:v>
                </c:pt>
                <c:pt idx="176">
                  <c:v>1834</c:v>
                </c:pt>
                <c:pt idx="177">
                  <c:v>1835</c:v>
                </c:pt>
                <c:pt idx="178">
                  <c:v>1836</c:v>
                </c:pt>
                <c:pt idx="179">
                  <c:v>1837</c:v>
                </c:pt>
                <c:pt idx="180">
                  <c:v>1838</c:v>
                </c:pt>
                <c:pt idx="181">
                  <c:v>1839</c:v>
                </c:pt>
                <c:pt idx="182">
                  <c:v>1840</c:v>
                </c:pt>
                <c:pt idx="183">
                  <c:v>1841</c:v>
                </c:pt>
                <c:pt idx="184">
                  <c:v>1842</c:v>
                </c:pt>
                <c:pt idx="185">
                  <c:v>1843</c:v>
                </c:pt>
                <c:pt idx="186">
                  <c:v>1844</c:v>
                </c:pt>
                <c:pt idx="187">
                  <c:v>1845</c:v>
                </c:pt>
                <c:pt idx="188">
                  <c:v>1846</c:v>
                </c:pt>
                <c:pt idx="189">
                  <c:v>1847</c:v>
                </c:pt>
                <c:pt idx="190">
                  <c:v>1848</c:v>
                </c:pt>
                <c:pt idx="191">
                  <c:v>1849</c:v>
                </c:pt>
                <c:pt idx="192">
                  <c:v>1850</c:v>
                </c:pt>
                <c:pt idx="193">
                  <c:v>1851</c:v>
                </c:pt>
                <c:pt idx="194">
                  <c:v>1852</c:v>
                </c:pt>
                <c:pt idx="195">
                  <c:v>1853</c:v>
                </c:pt>
                <c:pt idx="196">
                  <c:v>1854</c:v>
                </c:pt>
                <c:pt idx="197">
                  <c:v>1855</c:v>
                </c:pt>
                <c:pt idx="198">
                  <c:v>1856</c:v>
                </c:pt>
                <c:pt idx="199">
                  <c:v>1857</c:v>
                </c:pt>
                <c:pt idx="200">
                  <c:v>1858</c:v>
                </c:pt>
                <c:pt idx="201">
                  <c:v>1859</c:v>
                </c:pt>
                <c:pt idx="202">
                  <c:v>1860</c:v>
                </c:pt>
                <c:pt idx="203">
                  <c:v>1861</c:v>
                </c:pt>
                <c:pt idx="204">
                  <c:v>1862</c:v>
                </c:pt>
                <c:pt idx="205">
                  <c:v>1863</c:v>
                </c:pt>
                <c:pt idx="206">
                  <c:v>1864</c:v>
                </c:pt>
                <c:pt idx="207">
                  <c:v>1865</c:v>
                </c:pt>
                <c:pt idx="208">
                  <c:v>1866</c:v>
                </c:pt>
                <c:pt idx="209">
                  <c:v>1867</c:v>
                </c:pt>
                <c:pt idx="210">
                  <c:v>1868</c:v>
                </c:pt>
                <c:pt idx="211">
                  <c:v>1869</c:v>
                </c:pt>
                <c:pt idx="212">
                  <c:v>1870</c:v>
                </c:pt>
                <c:pt idx="213">
                  <c:v>1871</c:v>
                </c:pt>
                <c:pt idx="214">
                  <c:v>1872</c:v>
                </c:pt>
                <c:pt idx="215">
                  <c:v>1873</c:v>
                </c:pt>
                <c:pt idx="216">
                  <c:v>1874</c:v>
                </c:pt>
                <c:pt idx="217">
                  <c:v>1875</c:v>
                </c:pt>
                <c:pt idx="218">
                  <c:v>1876</c:v>
                </c:pt>
                <c:pt idx="219">
                  <c:v>1877</c:v>
                </c:pt>
                <c:pt idx="220">
                  <c:v>1878</c:v>
                </c:pt>
                <c:pt idx="221">
                  <c:v>1879</c:v>
                </c:pt>
                <c:pt idx="222">
                  <c:v>1880</c:v>
                </c:pt>
                <c:pt idx="223">
                  <c:v>1881</c:v>
                </c:pt>
                <c:pt idx="224">
                  <c:v>1882</c:v>
                </c:pt>
                <c:pt idx="225">
                  <c:v>1883</c:v>
                </c:pt>
                <c:pt idx="226">
                  <c:v>1884</c:v>
                </c:pt>
                <c:pt idx="227">
                  <c:v>1885</c:v>
                </c:pt>
                <c:pt idx="228">
                  <c:v>1886</c:v>
                </c:pt>
                <c:pt idx="229">
                  <c:v>1887</c:v>
                </c:pt>
                <c:pt idx="230">
                  <c:v>1888</c:v>
                </c:pt>
                <c:pt idx="231">
                  <c:v>1889</c:v>
                </c:pt>
                <c:pt idx="232">
                  <c:v>1890</c:v>
                </c:pt>
                <c:pt idx="233">
                  <c:v>1891</c:v>
                </c:pt>
                <c:pt idx="234">
                  <c:v>1892</c:v>
                </c:pt>
                <c:pt idx="235">
                  <c:v>1893</c:v>
                </c:pt>
                <c:pt idx="236">
                  <c:v>1894</c:v>
                </c:pt>
                <c:pt idx="237">
                  <c:v>1895</c:v>
                </c:pt>
                <c:pt idx="238">
                  <c:v>1896</c:v>
                </c:pt>
                <c:pt idx="239">
                  <c:v>1897</c:v>
                </c:pt>
                <c:pt idx="240">
                  <c:v>1898</c:v>
                </c:pt>
                <c:pt idx="241">
                  <c:v>1899</c:v>
                </c:pt>
                <c:pt idx="242">
                  <c:v>1900</c:v>
                </c:pt>
                <c:pt idx="243">
                  <c:v>1901</c:v>
                </c:pt>
                <c:pt idx="244">
                  <c:v>1902</c:v>
                </c:pt>
                <c:pt idx="245">
                  <c:v>1903</c:v>
                </c:pt>
                <c:pt idx="246">
                  <c:v>1904</c:v>
                </c:pt>
                <c:pt idx="247">
                  <c:v>1905</c:v>
                </c:pt>
                <c:pt idx="248">
                  <c:v>1906</c:v>
                </c:pt>
                <c:pt idx="249">
                  <c:v>1907</c:v>
                </c:pt>
                <c:pt idx="250">
                  <c:v>1908</c:v>
                </c:pt>
                <c:pt idx="251">
                  <c:v>1909</c:v>
                </c:pt>
                <c:pt idx="252">
                  <c:v>1910</c:v>
                </c:pt>
                <c:pt idx="253">
                  <c:v>1911</c:v>
                </c:pt>
                <c:pt idx="254">
                  <c:v>1912</c:v>
                </c:pt>
                <c:pt idx="255">
                  <c:v>1913</c:v>
                </c:pt>
                <c:pt idx="256">
                  <c:v>1914</c:v>
                </c:pt>
                <c:pt idx="257">
                  <c:v>1915</c:v>
                </c:pt>
                <c:pt idx="258">
                  <c:v>1916</c:v>
                </c:pt>
                <c:pt idx="259">
                  <c:v>1917</c:v>
                </c:pt>
                <c:pt idx="260">
                  <c:v>1918</c:v>
                </c:pt>
                <c:pt idx="261">
                  <c:v>1919</c:v>
                </c:pt>
                <c:pt idx="262">
                  <c:v>1920</c:v>
                </c:pt>
                <c:pt idx="263">
                  <c:v>1921</c:v>
                </c:pt>
                <c:pt idx="264">
                  <c:v>1922</c:v>
                </c:pt>
                <c:pt idx="265">
                  <c:v>1923</c:v>
                </c:pt>
                <c:pt idx="266">
                  <c:v>1924</c:v>
                </c:pt>
                <c:pt idx="267">
                  <c:v>1925</c:v>
                </c:pt>
                <c:pt idx="268">
                  <c:v>1926</c:v>
                </c:pt>
                <c:pt idx="269">
                  <c:v>1927</c:v>
                </c:pt>
                <c:pt idx="270">
                  <c:v>1928</c:v>
                </c:pt>
                <c:pt idx="271">
                  <c:v>1929</c:v>
                </c:pt>
                <c:pt idx="272">
                  <c:v>1930</c:v>
                </c:pt>
                <c:pt idx="273">
                  <c:v>1931</c:v>
                </c:pt>
                <c:pt idx="274">
                  <c:v>1932</c:v>
                </c:pt>
                <c:pt idx="275">
                  <c:v>1933</c:v>
                </c:pt>
                <c:pt idx="276">
                  <c:v>1934</c:v>
                </c:pt>
                <c:pt idx="277">
                  <c:v>1935</c:v>
                </c:pt>
                <c:pt idx="278">
                  <c:v>1936</c:v>
                </c:pt>
                <c:pt idx="279">
                  <c:v>1937</c:v>
                </c:pt>
                <c:pt idx="280">
                  <c:v>1938</c:v>
                </c:pt>
                <c:pt idx="281">
                  <c:v>1939</c:v>
                </c:pt>
                <c:pt idx="282">
                  <c:v>1940</c:v>
                </c:pt>
                <c:pt idx="283">
                  <c:v>1941</c:v>
                </c:pt>
                <c:pt idx="284">
                  <c:v>1942</c:v>
                </c:pt>
                <c:pt idx="285">
                  <c:v>1943</c:v>
                </c:pt>
                <c:pt idx="286">
                  <c:v>1944</c:v>
                </c:pt>
                <c:pt idx="287">
                  <c:v>1945</c:v>
                </c:pt>
                <c:pt idx="288">
                  <c:v>1946</c:v>
                </c:pt>
                <c:pt idx="289">
                  <c:v>1947</c:v>
                </c:pt>
                <c:pt idx="290">
                  <c:v>1948</c:v>
                </c:pt>
                <c:pt idx="291">
                  <c:v>1949</c:v>
                </c:pt>
                <c:pt idx="292">
                  <c:v>1950</c:v>
                </c:pt>
                <c:pt idx="293">
                  <c:v>1951</c:v>
                </c:pt>
                <c:pt idx="294">
                  <c:v>1952</c:v>
                </c:pt>
                <c:pt idx="295">
                  <c:v>1953</c:v>
                </c:pt>
                <c:pt idx="296">
                  <c:v>1954</c:v>
                </c:pt>
                <c:pt idx="297">
                  <c:v>1955</c:v>
                </c:pt>
                <c:pt idx="298">
                  <c:v>1956</c:v>
                </c:pt>
                <c:pt idx="299">
                  <c:v>1957</c:v>
                </c:pt>
                <c:pt idx="300">
                  <c:v>1958</c:v>
                </c:pt>
                <c:pt idx="301">
                  <c:v>1959</c:v>
                </c:pt>
                <c:pt idx="302">
                  <c:v>1960</c:v>
                </c:pt>
                <c:pt idx="303">
                  <c:v>1961</c:v>
                </c:pt>
                <c:pt idx="304">
                  <c:v>1962</c:v>
                </c:pt>
                <c:pt idx="305">
                  <c:v>1963</c:v>
                </c:pt>
                <c:pt idx="306">
                  <c:v>1964</c:v>
                </c:pt>
                <c:pt idx="307">
                  <c:v>1965</c:v>
                </c:pt>
                <c:pt idx="308">
                  <c:v>1966</c:v>
                </c:pt>
                <c:pt idx="309">
                  <c:v>1967</c:v>
                </c:pt>
                <c:pt idx="310">
                  <c:v>1968</c:v>
                </c:pt>
                <c:pt idx="311">
                  <c:v>1969</c:v>
                </c:pt>
                <c:pt idx="312">
                  <c:v>1970</c:v>
                </c:pt>
                <c:pt idx="313">
                  <c:v>1971</c:v>
                </c:pt>
                <c:pt idx="314">
                  <c:v>1972</c:v>
                </c:pt>
                <c:pt idx="315">
                  <c:v>1973</c:v>
                </c:pt>
                <c:pt idx="316">
                  <c:v>1974</c:v>
                </c:pt>
                <c:pt idx="317">
                  <c:v>1975</c:v>
                </c:pt>
                <c:pt idx="318">
                  <c:v>1976</c:v>
                </c:pt>
                <c:pt idx="319">
                  <c:v>1977</c:v>
                </c:pt>
                <c:pt idx="320">
                  <c:v>1978</c:v>
                </c:pt>
                <c:pt idx="321">
                  <c:v>1979</c:v>
                </c:pt>
                <c:pt idx="322">
                  <c:v>1980</c:v>
                </c:pt>
                <c:pt idx="323">
                  <c:v>1981</c:v>
                </c:pt>
                <c:pt idx="324">
                  <c:v>1982</c:v>
                </c:pt>
                <c:pt idx="325">
                  <c:v>1983</c:v>
                </c:pt>
                <c:pt idx="326">
                  <c:v>1984</c:v>
                </c:pt>
                <c:pt idx="327">
                  <c:v>1985</c:v>
                </c:pt>
                <c:pt idx="328">
                  <c:v>1986</c:v>
                </c:pt>
                <c:pt idx="329">
                  <c:v>1987</c:v>
                </c:pt>
                <c:pt idx="330">
                  <c:v>1988</c:v>
                </c:pt>
                <c:pt idx="331">
                  <c:v>1989</c:v>
                </c:pt>
                <c:pt idx="332">
                  <c:v>1990</c:v>
                </c:pt>
                <c:pt idx="333">
                  <c:v>1991</c:v>
                </c:pt>
                <c:pt idx="334">
                  <c:v>1992</c:v>
                </c:pt>
                <c:pt idx="335">
                  <c:v>1993</c:v>
                </c:pt>
                <c:pt idx="336">
                  <c:v>1994</c:v>
                </c:pt>
                <c:pt idx="337">
                  <c:v>1995</c:v>
                </c:pt>
                <c:pt idx="338">
                  <c:v>1996</c:v>
                </c:pt>
                <c:pt idx="339">
                  <c:v>1997</c:v>
                </c:pt>
                <c:pt idx="340">
                  <c:v>1998</c:v>
                </c:pt>
                <c:pt idx="341">
                  <c:v>1999</c:v>
                </c:pt>
                <c:pt idx="342">
                  <c:v>2000</c:v>
                </c:pt>
                <c:pt idx="343">
                  <c:v>2001</c:v>
                </c:pt>
                <c:pt idx="344">
                  <c:v>2002</c:v>
                </c:pt>
                <c:pt idx="345">
                  <c:v>2003</c:v>
                </c:pt>
                <c:pt idx="346">
                  <c:v>2004</c:v>
                </c:pt>
                <c:pt idx="347">
                  <c:v>2005</c:v>
                </c:pt>
                <c:pt idx="348">
                  <c:v>2006</c:v>
                </c:pt>
                <c:pt idx="349">
                  <c:v>2007</c:v>
                </c:pt>
                <c:pt idx="350">
                  <c:v>2008</c:v>
                </c:pt>
                <c:pt idx="351">
                  <c:v>2009</c:v>
                </c:pt>
                <c:pt idx="352">
                  <c:v>2010</c:v>
                </c:pt>
                <c:pt idx="353">
                  <c:v>2011</c:v>
                </c:pt>
                <c:pt idx="354">
                  <c:v>2012</c:v>
                </c:pt>
                <c:pt idx="355">
                  <c:v>2013</c:v>
                </c:pt>
                <c:pt idx="356">
                  <c:v>2014</c:v>
                </c:pt>
                <c:pt idx="357">
                  <c:v>2015</c:v>
                </c:pt>
                <c:pt idx="358">
                  <c:v>2016</c:v>
                </c:pt>
                <c:pt idx="359">
                  <c:v>2017</c:v>
                </c:pt>
                <c:pt idx="360">
                  <c:v>2018</c:v>
                </c:pt>
                <c:pt idx="361">
                  <c:v>2019</c:v>
                </c:pt>
                <c:pt idx="362">
                  <c:v>2020</c:v>
                </c:pt>
                <c:pt idx="363">
                  <c:v>2021</c:v>
                </c:pt>
                <c:pt idx="364">
                  <c:v>2022</c:v>
                </c:pt>
                <c:pt idx="365">
                  <c:v>2023</c:v>
                </c:pt>
                <c:pt idx="366">
                  <c:v>2024</c:v>
                </c:pt>
                <c:pt idx="367">
                  <c:v>2025</c:v>
                </c:pt>
                <c:pt idx="368">
                  <c:v>2026</c:v>
                </c:pt>
                <c:pt idx="369">
                  <c:v>2027</c:v>
                </c:pt>
                <c:pt idx="370">
                  <c:v>2028</c:v>
                </c:pt>
                <c:pt idx="371">
                  <c:v>2029</c:v>
                </c:pt>
                <c:pt idx="372">
                  <c:v>2030</c:v>
                </c:pt>
                <c:pt idx="373">
                  <c:v>2031</c:v>
                </c:pt>
                <c:pt idx="374">
                  <c:v>2032</c:v>
                </c:pt>
                <c:pt idx="375">
                  <c:v>2033</c:v>
                </c:pt>
                <c:pt idx="376">
                  <c:v>2034</c:v>
                </c:pt>
                <c:pt idx="377">
                  <c:v>2035</c:v>
                </c:pt>
                <c:pt idx="378">
                  <c:v>2036</c:v>
                </c:pt>
                <c:pt idx="379">
                  <c:v>2037</c:v>
                </c:pt>
                <c:pt idx="380">
                  <c:v>2038</c:v>
                </c:pt>
                <c:pt idx="381">
                  <c:v>2039</c:v>
                </c:pt>
                <c:pt idx="382">
                  <c:v>2040</c:v>
                </c:pt>
                <c:pt idx="383">
                  <c:v>2041</c:v>
                </c:pt>
                <c:pt idx="384">
                  <c:v>2042</c:v>
                </c:pt>
                <c:pt idx="385">
                  <c:v>2043</c:v>
                </c:pt>
                <c:pt idx="386">
                  <c:v>2044</c:v>
                </c:pt>
                <c:pt idx="387">
                  <c:v>2045</c:v>
                </c:pt>
                <c:pt idx="388">
                  <c:v>2046</c:v>
                </c:pt>
                <c:pt idx="389">
                  <c:v>2047</c:v>
                </c:pt>
                <c:pt idx="390">
                  <c:v>2048</c:v>
                </c:pt>
                <c:pt idx="391">
                  <c:v>2049</c:v>
                </c:pt>
                <c:pt idx="392">
                  <c:v>2050</c:v>
                </c:pt>
                <c:pt idx="393">
                  <c:v>2051</c:v>
                </c:pt>
                <c:pt idx="394">
                  <c:v>2052</c:v>
                </c:pt>
                <c:pt idx="395">
                  <c:v>2053</c:v>
                </c:pt>
                <c:pt idx="396">
                  <c:v>2054</c:v>
                </c:pt>
                <c:pt idx="397">
                  <c:v>2055</c:v>
                </c:pt>
                <c:pt idx="398">
                  <c:v>2056</c:v>
                </c:pt>
                <c:pt idx="399">
                  <c:v>2057</c:v>
                </c:pt>
                <c:pt idx="400">
                  <c:v>2058</c:v>
                </c:pt>
                <c:pt idx="401">
                  <c:v>2059</c:v>
                </c:pt>
                <c:pt idx="402">
                  <c:v>2060</c:v>
                </c:pt>
                <c:pt idx="403">
                  <c:v>2061</c:v>
                </c:pt>
                <c:pt idx="404">
                  <c:v>2062</c:v>
                </c:pt>
                <c:pt idx="405">
                  <c:v>2063</c:v>
                </c:pt>
                <c:pt idx="406">
                  <c:v>2064</c:v>
                </c:pt>
                <c:pt idx="407">
                  <c:v>2065</c:v>
                </c:pt>
                <c:pt idx="408">
                  <c:v>2066</c:v>
                </c:pt>
                <c:pt idx="409">
                  <c:v>2067</c:v>
                </c:pt>
                <c:pt idx="410">
                  <c:v>2068</c:v>
                </c:pt>
                <c:pt idx="411">
                  <c:v>2069</c:v>
                </c:pt>
                <c:pt idx="412">
                  <c:v>2070</c:v>
                </c:pt>
                <c:pt idx="413">
                  <c:v>2071</c:v>
                </c:pt>
                <c:pt idx="414">
                  <c:v>2072</c:v>
                </c:pt>
                <c:pt idx="415">
                  <c:v>2073</c:v>
                </c:pt>
                <c:pt idx="416">
                  <c:v>2074</c:v>
                </c:pt>
                <c:pt idx="417">
                  <c:v>2075</c:v>
                </c:pt>
                <c:pt idx="418">
                  <c:v>2076</c:v>
                </c:pt>
                <c:pt idx="419">
                  <c:v>2077</c:v>
                </c:pt>
                <c:pt idx="420">
                  <c:v>2078</c:v>
                </c:pt>
                <c:pt idx="421">
                  <c:v>2079</c:v>
                </c:pt>
                <c:pt idx="422">
                  <c:v>2080</c:v>
                </c:pt>
                <c:pt idx="423">
                  <c:v>2081</c:v>
                </c:pt>
                <c:pt idx="424">
                  <c:v>2082</c:v>
                </c:pt>
                <c:pt idx="425">
                  <c:v>2083</c:v>
                </c:pt>
                <c:pt idx="426">
                  <c:v>2084</c:v>
                </c:pt>
                <c:pt idx="427">
                  <c:v>2085</c:v>
                </c:pt>
                <c:pt idx="428">
                  <c:v>2086</c:v>
                </c:pt>
              </c:numCache>
            </c:numRef>
          </c:xVal>
          <c:yVal>
            <c:numRef>
              <c:f>Graph!$G$1660:$G$2086</c:f>
              <c:numCache>
                <c:formatCode>General</c:formatCode>
                <c:ptCount val="427"/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CFB-4063-A77C-4C357E51DE1B}"/>
            </c:ext>
          </c:extLst>
        </c:ser>
        <c:ser>
          <c:idx val="5"/>
          <c:order val="5"/>
          <c:tx>
            <c:v>RLD</c:v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Graph!$A$1659:$A$2087</c:f>
              <c:numCache>
                <c:formatCode>General</c:formatCode>
                <c:ptCount val="429"/>
                <c:pt idx="0">
                  <c:v>1658</c:v>
                </c:pt>
                <c:pt idx="1">
                  <c:v>1659</c:v>
                </c:pt>
                <c:pt idx="2">
                  <c:v>1660</c:v>
                </c:pt>
                <c:pt idx="3">
                  <c:v>1661</c:v>
                </c:pt>
                <c:pt idx="4">
                  <c:v>1662</c:v>
                </c:pt>
                <c:pt idx="5">
                  <c:v>1663</c:v>
                </c:pt>
                <c:pt idx="6">
                  <c:v>1664</c:v>
                </c:pt>
                <c:pt idx="7">
                  <c:v>1665</c:v>
                </c:pt>
                <c:pt idx="8">
                  <c:v>1666</c:v>
                </c:pt>
                <c:pt idx="9">
                  <c:v>1667</c:v>
                </c:pt>
                <c:pt idx="10">
                  <c:v>1668</c:v>
                </c:pt>
                <c:pt idx="11">
                  <c:v>1669</c:v>
                </c:pt>
                <c:pt idx="12">
                  <c:v>1670</c:v>
                </c:pt>
                <c:pt idx="13">
                  <c:v>1671</c:v>
                </c:pt>
                <c:pt idx="14">
                  <c:v>1672</c:v>
                </c:pt>
                <c:pt idx="15">
                  <c:v>1673</c:v>
                </c:pt>
                <c:pt idx="16">
                  <c:v>1674</c:v>
                </c:pt>
                <c:pt idx="17">
                  <c:v>1675</c:v>
                </c:pt>
                <c:pt idx="18">
                  <c:v>1676</c:v>
                </c:pt>
                <c:pt idx="19">
                  <c:v>1677</c:v>
                </c:pt>
                <c:pt idx="20">
                  <c:v>1678</c:v>
                </c:pt>
                <c:pt idx="21">
                  <c:v>1679</c:v>
                </c:pt>
                <c:pt idx="22">
                  <c:v>1680</c:v>
                </c:pt>
                <c:pt idx="23">
                  <c:v>1681</c:v>
                </c:pt>
                <c:pt idx="24">
                  <c:v>1682</c:v>
                </c:pt>
                <c:pt idx="25">
                  <c:v>1683</c:v>
                </c:pt>
                <c:pt idx="26">
                  <c:v>1684</c:v>
                </c:pt>
                <c:pt idx="27">
                  <c:v>1685</c:v>
                </c:pt>
                <c:pt idx="28">
                  <c:v>1686</c:v>
                </c:pt>
                <c:pt idx="29">
                  <c:v>1687</c:v>
                </c:pt>
                <c:pt idx="30">
                  <c:v>1688</c:v>
                </c:pt>
                <c:pt idx="31">
                  <c:v>1689</c:v>
                </c:pt>
                <c:pt idx="32">
                  <c:v>1690</c:v>
                </c:pt>
                <c:pt idx="33">
                  <c:v>1691</c:v>
                </c:pt>
                <c:pt idx="34">
                  <c:v>1692</c:v>
                </c:pt>
                <c:pt idx="35">
                  <c:v>1693</c:v>
                </c:pt>
                <c:pt idx="36">
                  <c:v>1694</c:v>
                </c:pt>
                <c:pt idx="37">
                  <c:v>1695</c:v>
                </c:pt>
                <c:pt idx="38">
                  <c:v>1696</c:v>
                </c:pt>
                <c:pt idx="39">
                  <c:v>1697</c:v>
                </c:pt>
                <c:pt idx="40">
                  <c:v>1698</c:v>
                </c:pt>
                <c:pt idx="41">
                  <c:v>1699</c:v>
                </c:pt>
                <c:pt idx="42">
                  <c:v>1700</c:v>
                </c:pt>
                <c:pt idx="43">
                  <c:v>1701</c:v>
                </c:pt>
                <c:pt idx="44">
                  <c:v>1702</c:v>
                </c:pt>
                <c:pt idx="45">
                  <c:v>1703</c:v>
                </c:pt>
                <c:pt idx="46">
                  <c:v>1704</c:v>
                </c:pt>
                <c:pt idx="47">
                  <c:v>1705</c:v>
                </c:pt>
                <c:pt idx="48">
                  <c:v>1706</c:v>
                </c:pt>
                <c:pt idx="49">
                  <c:v>1707</c:v>
                </c:pt>
                <c:pt idx="50">
                  <c:v>1708</c:v>
                </c:pt>
                <c:pt idx="51">
                  <c:v>1709</c:v>
                </c:pt>
                <c:pt idx="52">
                  <c:v>1710</c:v>
                </c:pt>
                <c:pt idx="53">
                  <c:v>1711</c:v>
                </c:pt>
                <c:pt idx="54">
                  <c:v>1712</c:v>
                </c:pt>
                <c:pt idx="55">
                  <c:v>1713</c:v>
                </c:pt>
                <c:pt idx="56">
                  <c:v>1714</c:v>
                </c:pt>
                <c:pt idx="57">
                  <c:v>1715</c:v>
                </c:pt>
                <c:pt idx="58">
                  <c:v>1716</c:v>
                </c:pt>
                <c:pt idx="59">
                  <c:v>1717</c:v>
                </c:pt>
                <c:pt idx="60">
                  <c:v>1718</c:v>
                </c:pt>
                <c:pt idx="61">
                  <c:v>1719</c:v>
                </c:pt>
                <c:pt idx="62">
                  <c:v>1720</c:v>
                </c:pt>
                <c:pt idx="63">
                  <c:v>1721</c:v>
                </c:pt>
                <c:pt idx="64">
                  <c:v>1722</c:v>
                </c:pt>
                <c:pt idx="65">
                  <c:v>1723</c:v>
                </c:pt>
                <c:pt idx="66">
                  <c:v>1724</c:v>
                </c:pt>
                <c:pt idx="67">
                  <c:v>1725</c:v>
                </c:pt>
                <c:pt idx="68">
                  <c:v>1726</c:v>
                </c:pt>
                <c:pt idx="69">
                  <c:v>1727</c:v>
                </c:pt>
                <c:pt idx="70">
                  <c:v>1728</c:v>
                </c:pt>
                <c:pt idx="71">
                  <c:v>1729</c:v>
                </c:pt>
                <c:pt idx="72">
                  <c:v>1730</c:v>
                </c:pt>
                <c:pt idx="73">
                  <c:v>1731</c:v>
                </c:pt>
                <c:pt idx="74">
                  <c:v>1732</c:v>
                </c:pt>
                <c:pt idx="75">
                  <c:v>1733</c:v>
                </c:pt>
                <c:pt idx="76">
                  <c:v>1734</c:v>
                </c:pt>
                <c:pt idx="77">
                  <c:v>1735</c:v>
                </c:pt>
                <c:pt idx="78">
                  <c:v>1736</c:v>
                </c:pt>
                <c:pt idx="79">
                  <c:v>1737</c:v>
                </c:pt>
                <c:pt idx="80">
                  <c:v>1738</c:v>
                </c:pt>
                <c:pt idx="81">
                  <c:v>1739</c:v>
                </c:pt>
                <c:pt idx="82">
                  <c:v>1740</c:v>
                </c:pt>
                <c:pt idx="83">
                  <c:v>1741</c:v>
                </c:pt>
                <c:pt idx="84">
                  <c:v>1742</c:v>
                </c:pt>
                <c:pt idx="85">
                  <c:v>1743</c:v>
                </c:pt>
                <c:pt idx="86">
                  <c:v>1744</c:v>
                </c:pt>
                <c:pt idx="87">
                  <c:v>1745</c:v>
                </c:pt>
                <c:pt idx="88">
                  <c:v>1746</c:v>
                </c:pt>
                <c:pt idx="89">
                  <c:v>1747</c:v>
                </c:pt>
                <c:pt idx="90">
                  <c:v>1748</c:v>
                </c:pt>
                <c:pt idx="91">
                  <c:v>1749</c:v>
                </c:pt>
                <c:pt idx="92">
                  <c:v>1750</c:v>
                </c:pt>
                <c:pt idx="93">
                  <c:v>1751</c:v>
                </c:pt>
                <c:pt idx="94">
                  <c:v>1752</c:v>
                </c:pt>
                <c:pt idx="95">
                  <c:v>1753</c:v>
                </c:pt>
                <c:pt idx="96">
                  <c:v>1754</c:v>
                </c:pt>
                <c:pt idx="97">
                  <c:v>1755</c:v>
                </c:pt>
                <c:pt idx="98">
                  <c:v>1756</c:v>
                </c:pt>
                <c:pt idx="99">
                  <c:v>1757</c:v>
                </c:pt>
                <c:pt idx="100">
                  <c:v>1758</c:v>
                </c:pt>
                <c:pt idx="101">
                  <c:v>1759</c:v>
                </c:pt>
                <c:pt idx="102">
                  <c:v>1760</c:v>
                </c:pt>
                <c:pt idx="103">
                  <c:v>1761</c:v>
                </c:pt>
                <c:pt idx="104">
                  <c:v>1762</c:v>
                </c:pt>
                <c:pt idx="105">
                  <c:v>1763</c:v>
                </c:pt>
                <c:pt idx="106">
                  <c:v>1764</c:v>
                </c:pt>
                <c:pt idx="107">
                  <c:v>1765</c:v>
                </c:pt>
                <c:pt idx="108">
                  <c:v>1766</c:v>
                </c:pt>
                <c:pt idx="109">
                  <c:v>1767</c:v>
                </c:pt>
                <c:pt idx="110">
                  <c:v>1768</c:v>
                </c:pt>
                <c:pt idx="111">
                  <c:v>1769</c:v>
                </c:pt>
                <c:pt idx="112">
                  <c:v>1770</c:v>
                </c:pt>
                <c:pt idx="113">
                  <c:v>1771</c:v>
                </c:pt>
                <c:pt idx="114">
                  <c:v>1772</c:v>
                </c:pt>
                <c:pt idx="115">
                  <c:v>1773</c:v>
                </c:pt>
                <c:pt idx="116">
                  <c:v>1774</c:v>
                </c:pt>
                <c:pt idx="117">
                  <c:v>1775</c:v>
                </c:pt>
                <c:pt idx="118">
                  <c:v>1776</c:v>
                </c:pt>
                <c:pt idx="119">
                  <c:v>1777</c:v>
                </c:pt>
                <c:pt idx="120">
                  <c:v>1778</c:v>
                </c:pt>
                <c:pt idx="121">
                  <c:v>1779</c:v>
                </c:pt>
                <c:pt idx="122">
                  <c:v>1780</c:v>
                </c:pt>
                <c:pt idx="123">
                  <c:v>1781</c:v>
                </c:pt>
                <c:pt idx="124">
                  <c:v>1782</c:v>
                </c:pt>
                <c:pt idx="125">
                  <c:v>1783</c:v>
                </c:pt>
                <c:pt idx="126">
                  <c:v>1784</c:v>
                </c:pt>
                <c:pt idx="127">
                  <c:v>1785</c:v>
                </c:pt>
                <c:pt idx="128">
                  <c:v>1786</c:v>
                </c:pt>
                <c:pt idx="129">
                  <c:v>1787</c:v>
                </c:pt>
                <c:pt idx="130">
                  <c:v>1788</c:v>
                </c:pt>
                <c:pt idx="131">
                  <c:v>1789</c:v>
                </c:pt>
                <c:pt idx="132">
                  <c:v>1790</c:v>
                </c:pt>
                <c:pt idx="133">
                  <c:v>1791</c:v>
                </c:pt>
                <c:pt idx="134">
                  <c:v>1792</c:v>
                </c:pt>
                <c:pt idx="135">
                  <c:v>1793</c:v>
                </c:pt>
                <c:pt idx="136">
                  <c:v>1794</c:v>
                </c:pt>
                <c:pt idx="137">
                  <c:v>1795</c:v>
                </c:pt>
                <c:pt idx="138">
                  <c:v>1796</c:v>
                </c:pt>
                <c:pt idx="139">
                  <c:v>1797</c:v>
                </c:pt>
                <c:pt idx="140">
                  <c:v>1798</c:v>
                </c:pt>
                <c:pt idx="141">
                  <c:v>1799</c:v>
                </c:pt>
                <c:pt idx="142">
                  <c:v>1800</c:v>
                </c:pt>
                <c:pt idx="143">
                  <c:v>1801</c:v>
                </c:pt>
                <c:pt idx="144">
                  <c:v>1802</c:v>
                </c:pt>
                <c:pt idx="145">
                  <c:v>1803</c:v>
                </c:pt>
                <c:pt idx="146">
                  <c:v>1804</c:v>
                </c:pt>
                <c:pt idx="147">
                  <c:v>1805</c:v>
                </c:pt>
                <c:pt idx="148">
                  <c:v>1806</c:v>
                </c:pt>
                <c:pt idx="149">
                  <c:v>1807</c:v>
                </c:pt>
                <c:pt idx="150">
                  <c:v>1808</c:v>
                </c:pt>
                <c:pt idx="151">
                  <c:v>1809</c:v>
                </c:pt>
                <c:pt idx="152">
                  <c:v>1810</c:v>
                </c:pt>
                <c:pt idx="153">
                  <c:v>1811</c:v>
                </c:pt>
                <c:pt idx="154">
                  <c:v>1812</c:v>
                </c:pt>
                <c:pt idx="155">
                  <c:v>1813</c:v>
                </c:pt>
                <c:pt idx="156">
                  <c:v>1814</c:v>
                </c:pt>
                <c:pt idx="157">
                  <c:v>1815</c:v>
                </c:pt>
                <c:pt idx="158">
                  <c:v>1816</c:v>
                </c:pt>
                <c:pt idx="159">
                  <c:v>1817</c:v>
                </c:pt>
                <c:pt idx="160">
                  <c:v>1818</c:v>
                </c:pt>
                <c:pt idx="161">
                  <c:v>1819</c:v>
                </c:pt>
                <c:pt idx="162">
                  <c:v>1820</c:v>
                </c:pt>
                <c:pt idx="163">
                  <c:v>1821</c:v>
                </c:pt>
                <c:pt idx="164">
                  <c:v>1822</c:v>
                </c:pt>
                <c:pt idx="165">
                  <c:v>1823</c:v>
                </c:pt>
                <c:pt idx="166">
                  <c:v>1824</c:v>
                </c:pt>
                <c:pt idx="167">
                  <c:v>1825</c:v>
                </c:pt>
                <c:pt idx="168">
                  <c:v>1826</c:v>
                </c:pt>
                <c:pt idx="169">
                  <c:v>1827</c:v>
                </c:pt>
                <c:pt idx="170">
                  <c:v>1828</c:v>
                </c:pt>
                <c:pt idx="171">
                  <c:v>1829</c:v>
                </c:pt>
                <c:pt idx="172">
                  <c:v>1830</c:v>
                </c:pt>
                <c:pt idx="173">
                  <c:v>1831</c:v>
                </c:pt>
                <c:pt idx="174">
                  <c:v>1832</c:v>
                </c:pt>
                <c:pt idx="175">
                  <c:v>1833</c:v>
                </c:pt>
                <c:pt idx="176">
                  <c:v>1834</c:v>
                </c:pt>
                <c:pt idx="177">
                  <c:v>1835</c:v>
                </c:pt>
                <c:pt idx="178">
                  <c:v>1836</c:v>
                </c:pt>
                <c:pt idx="179">
                  <c:v>1837</c:v>
                </c:pt>
                <c:pt idx="180">
                  <c:v>1838</c:v>
                </c:pt>
                <c:pt idx="181">
                  <c:v>1839</c:v>
                </c:pt>
                <c:pt idx="182">
                  <c:v>1840</c:v>
                </c:pt>
                <c:pt idx="183">
                  <c:v>1841</c:v>
                </c:pt>
                <c:pt idx="184">
                  <c:v>1842</c:v>
                </c:pt>
                <c:pt idx="185">
                  <c:v>1843</c:v>
                </c:pt>
                <c:pt idx="186">
                  <c:v>1844</c:v>
                </c:pt>
                <c:pt idx="187">
                  <c:v>1845</c:v>
                </c:pt>
                <c:pt idx="188">
                  <c:v>1846</c:v>
                </c:pt>
                <c:pt idx="189">
                  <c:v>1847</c:v>
                </c:pt>
                <c:pt idx="190">
                  <c:v>1848</c:v>
                </c:pt>
                <c:pt idx="191">
                  <c:v>1849</c:v>
                </c:pt>
                <c:pt idx="192">
                  <c:v>1850</c:v>
                </c:pt>
                <c:pt idx="193">
                  <c:v>1851</c:v>
                </c:pt>
                <c:pt idx="194">
                  <c:v>1852</c:v>
                </c:pt>
                <c:pt idx="195">
                  <c:v>1853</c:v>
                </c:pt>
                <c:pt idx="196">
                  <c:v>1854</c:v>
                </c:pt>
                <c:pt idx="197">
                  <c:v>1855</c:v>
                </c:pt>
                <c:pt idx="198">
                  <c:v>1856</c:v>
                </c:pt>
                <c:pt idx="199">
                  <c:v>1857</c:v>
                </c:pt>
                <c:pt idx="200">
                  <c:v>1858</c:v>
                </c:pt>
                <c:pt idx="201">
                  <c:v>1859</c:v>
                </c:pt>
                <c:pt idx="202">
                  <c:v>1860</c:v>
                </c:pt>
                <c:pt idx="203">
                  <c:v>1861</c:v>
                </c:pt>
                <c:pt idx="204">
                  <c:v>1862</c:v>
                </c:pt>
                <c:pt idx="205">
                  <c:v>1863</c:v>
                </c:pt>
                <c:pt idx="206">
                  <c:v>1864</c:v>
                </c:pt>
                <c:pt idx="207">
                  <c:v>1865</c:v>
                </c:pt>
                <c:pt idx="208">
                  <c:v>1866</c:v>
                </c:pt>
                <c:pt idx="209">
                  <c:v>1867</c:v>
                </c:pt>
                <c:pt idx="210">
                  <c:v>1868</c:v>
                </c:pt>
                <c:pt idx="211">
                  <c:v>1869</c:v>
                </c:pt>
                <c:pt idx="212">
                  <c:v>1870</c:v>
                </c:pt>
                <c:pt idx="213">
                  <c:v>1871</c:v>
                </c:pt>
                <c:pt idx="214">
                  <c:v>1872</c:v>
                </c:pt>
                <c:pt idx="215">
                  <c:v>1873</c:v>
                </c:pt>
                <c:pt idx="216">
                  <c:v>1874</c:v>
                </c:pt>
                <c:pt idx="217">
                  <c:v>1875</c:v>
                </c:pt>
                <c:pt idx="218">
                  <c:v>1876</c:v>
                </c:pt>
                <c:pt idx="219">
                  <c:v>1877</c:v>
                </c:pt>
                <c:pt idx="220">
                  <c:v>1878</c:v>
                </c:pt>
                <c:pt idx="221">
                  <c:v>1879</c:v>
                </c:pt>
                <c:pt idx="222">
                  <c:v>1880</c:v>
                </c:pt>
                <c:pt idx="223">
                  <c:v>1881</c:v>
                </c:pt>
                <c:pt idx="224">
                  <c:v>1882</c:v>
                </c:pt>
                <c:pt idx="225">
                  <c:v>1883</c:v>
                </c:pt>
                <c:pt idx="226">
                  <c:v>1884</c:v>
                </c:pt>
                <c:pt idx="227">
                  <c:v>1885</c:v>
                </c:pt>
                <c:pt idx="228">
                  <c:v>1886</c:v>
                </c:pt>
                <c:pt idx="229">
                  <c:v>1887</c:v>
                </c:pt>
                <c:pt idx="230">
                  <c:v>1888</c:v>
                </c:pt>
                <c:pt idx="231">
                  <c:v>1889</c:v>
                </c:pt>
                <c:pt idx="232">
                  <c:v>1890</c:v>
                </c:pt>
                <c:pt idx="233">
                  <c:v>1891</c:v>
                </c:pt>
                <c:pt idx="234">
                  <c:v>1892</c:v>
                </c:pt>
                <c:pt idx="235">
                  <c:v>1893</c:v>
                </c:pt>
                <c:pt idx="236">
                  <c:v>1894</c:v>
                </c:pt>
                <c:pt idx="237">
                  <c:v>1895</c:v>
                </c:pt>
                <c:pt idx="238">
                  <c:v>1896</c:v>
                </c:pt>
                <c:pt idx="239">
                  <c:v>1897</c:v>
                </c:pt>
                <c:pt idx="240">
                  <c:v>1898</c:v>
                </c:pt>
                <c:pt idx="241">
                  <c:v>1899</c:v>
                </c:pt>
                <c:pt idx="242">
                  <c:v>1900</c:v>
                </c:pt>
                <c:pt idx="243">
                  <c:v>1901</c:v>
                </c:pt>
                <c:pt idx="244">
                  <c:v>1902</c:v>
                </c:pt>
                <c:pt idx="245">
                  <c:v>1903</c:v>
                </c:pt>
                <c:pt idx="246">
                  <c:v>1904</c:v>
                </c:pt>
                <c:pt idx="247">
                  <c:v>1905</c:v>
                </c:pt>
                <c:pt idx="248">
                  <c:v>1906</c:v>
                </c:pt>
                <c:pt idx="249">
                  <c:v>1907</c:v>
                </c:pt>
                <c:pt idx="250">
                  <c:v>1908</c:v>
                </c:pt>
                <c:pt idx="251">
                  <c:v>1909</c:v>
                </c:pt>
                <c:pt idx="252">
                  <c:v>1910</c:v>
                </c:pt>
                <c:pt idx="253">
                  <c:v>1911</c:v>
                </c:pt>
                <c:pt idx="254">
                  <c:v>1912</c:v>
                </c:pt>
                <c:pt idx="255">
                  <c:v>1913</c:v>
                </c:pt>
                <c:pt idx="256">
                  <c:v>1914</c:v>
                </c:pt>
                <c:pt idx="257">
                  <c:v>1915</c:v>
                </c:pt>
                <c:pt idx="258">
                  <c:v>1916</c:v>
                </c:pt>
                <c:pt idx="259">
                  <c:v>1917</c:v>
                </c:pt>
                <c:pt idx="260">
                  <c:v>1918</c:v>
                </c:pt>
                <c:pt idx="261">
                  <c:v>1919</c:v>
                </c:pt>
                <c:pt idx="262">
                  <c:v>1920</c:v>
                </c:pt>
                <c:pt idx="263">
                  <c:v>1921</c:v>
                </c:pt>
                <c:pt idx="264">
                  <c:v>1922</c:v>
                </c:pt>
                <c:pt idx="265">
                  <c:v>1923</c:v>
                </c:pt>
                <c:pt idx="266">
                  <c:v>1924</c:v>
                </c:pt>
                <c:pt idx="267">
                  <c:v>1925</c:v>
                </c:pt>
                <c:pt idx="268">
                  <c:v>1926</c:v>
                </c:pt>
                <c:pt idx="269">
                  <c:v>1927</c:v>
                </c:pt>
                <c:pt idx="270">
                  <c:v>1928</c:v>
                </c:pt>
                <c:pt idx="271">
                  <c:v>1929</c:v>
                </c:pt>
                <c:pt idx="272">
                  <c:v>1930</c:v>
                </c:pt>
                <c:pt idx="273">
                  <c:v>1931</c:v>
                </c:pt>
                <c:pt idx="274">
                  <c:v>1932</c:v>
                </c:pt>
                <c:pt idx="275">
                  <c:v>1933</c:v>
                </c:pt>
                <c:pt idx="276">
                  <c:v>1934</c:v>
                </c:pt>
                <c:pt idx="277">
                  <c:v>1935</c:v>
                </c:pt>
                <c:pt idx="278">
                  <c:v>1936</c:v>
                </c:pt>
                <c:pt idx="279">
                  <c:v>1937</c:v>
                </c:pt>
                <c:pt idx="280">
                  <c:v>1938</c:v>
                </c:pt>
                <c:pt idx="281">
                  <c:v>1939</c:v>
                </c:pt>
                <c:pt idx="282">
                  <c:v>1940</c:v>
                </c:pt>
                <c:pt idx="283">
                  <c:v>1941</c:v>
                </c:pt>
                <c:pt idx="284">
                  <c:v>1942</c:v>
                </c:pt>
                <c:pt idx="285">
                  <c:v>1943</c:v>
                </c:pt>
                <c:pt idx="286">
                  <c:v>1944</c:v>
                </c:pt>
                <c:pt idx="287">
                  <c:v>1945</c:v>
                </c:pt>
                <c:pt idx="288">
                  <c:v>1946</c:v>
                </c:pt>
                <c:pt idx="289">
                  <c:v>1947</c:v>
                </c:pt>
                <c:pt idx="290">
                  <c:v>1948</c:v>
                </c:pt>
                <c:pt idx="291">
                  <c:v>1949</c:v>
                </c:pt>
                <c:pt idx="292">
                  <c:v>1950</c:v>
                </c:pt>
                <c:pt idx="293">
                  <c:v>1951</c:v>
                </c:pt>
                <c:pt idx="294">
                  <c:v>1952</c:v>
                </c:pt>
                <c:pt idx="295">
                  <c:v>1953</c:v>
                </c:pt>
                <c:pt idx="296">
                  <c:v>1954</c:v>
                </c:pt>
                <c:pt idx="297">
                  <c:v>1955</c:v>
                </c:pt>
                <c:pt idx="298">
                  <c:v>1956</c:v>
                </c:pt>
                <c:pt idx="299">
                  <c:v>1957</c:v>
                </c:pt>
                <c:pt idx="300">
                  <c:v>1958</c:v>
                </c:pt>
                <c:pt idx="301">
                  <c:v>1959</c:v>
                </c:pt>
                <c:pt idx="302">
                  <c:v>1960</c:v>
                </c:pt>
                <c:pt idx="303">
                  <c:v>1961</c:v>
                </c:pt>
                <c:pt idx="304">
                  <c:v>1962</c:v>
                </c:pt>
                <c:pt idx="305">
                  <c:v>1963</c:v>
                </c:pt>
                <c:pt idx="306">
                  <c:v>1964</c:v>
                </c:pt>
                <c:pt idx="307">
                  <c:v>1965</c:v>
                </c:pt>
                <c:pt idx="308">
                  <c:v>1966</c:v>
                </c:pt>
                <c:pt idx="309">
                  <c:v>1967</c:v>
                </c:pt>
                <c:pt idx="310">
                  <c:v>1968</c:v>
                </c:pt>
                <c:pt idx="311">
                  <c:v>1969</c:v>
                </c:pt>
                <c:pt idx="312">
                  <c:v>1970</c:v>
                </c:pt>
                <c:pt idx="313">
                  <c:v>1971</c:v>
                </c:pt>
                <c:pt idx="314">
                  <c:v>1972</c:v>
                </c:pt>
                <c:pt idx="315">
                  <c:v>1973</c:v>
                </c:pt>
                <c:pt idx="316">
                  <c:v>1974</c:v>
                </c:pt>
                <c:pt idx="317">
                  <c:v>1975</c:v>
                </c:pt>
                <c:pt idx="318">
                  <c:v>1976</c:v>
                </c:pt>
                <c:pt idx="319">
                  <c:v>1977</c:v>
                </c:pt>
                <c:pt idx="320">
                  <c:v>1978</c:v>
                </c:pt>
                <c:pt idx="321">
                  <c:v>1979</c:v>
                </c:pt>
                <c:pt idx="322">
                  <c:v>1980</c:v>
                </c:pt>
                <c:pt idx="323">
                  <c:v>1981</c:v>
                </c:pt>
                <c:pt idx="324">
                  <c:v>1982</c:v>
                </c:pt>
                <c:pt idx="325">
                  <c:v>1983</c:v>
                </c:pt>
                <c:pt idx="326">
                  <c:v>1984</c:v>
                </c:pt>
                <c:pt idx="327">
                  <c:v>1985</c:v>
                </c:pt>
                <c:pt idx="328">
                  <c:v>1986</c:v>
                </c:pt>
                <c:pt idx="329">
                  <c:v>1987</c:v>
                </c:pt>
                <c:pt idx="330">
                  <c:v>1988</c:v>
                </c:pt>
                <c:pt idx="331">
                  <c:v>1989</c:v>
                </c:pt>
                <c:pt idx="332">
                  <c:v>1990</c:v>
                </c:pt>
                <c:pt idx="333">
                  <c:v>1991</c:v>
                </c:pt>
                <c:pt idx="334">
                  <c:v>1992</c:v>
                </c:pt>
                <c:pt idx="335">
                  <c:v>1993</c:v>
                </c:pt>
                <c:pt idx="336">
                  <c:v>1994</c:v>
                </c:pt>
                <c:pt idx="337">
                  <c:v>1995</c:v>
                </c:pt>
                <c:pt idx="338">
                  <c:v>1996</c:v>
                </c:pt>
                <c:pt idx="339">
                  <c:v>1997</c:v>
                </c:pt>
                <c:pt idx="340">
                  <c:v>1998</c:v>
                </c:pt>
                <c:pt idx="341">
                  <c:v>1999</c:v>
                </c:pt>
                <c:pt idx="342">
                  <c:v>2000</c:v>
                </c:pt>
                <c:pt idx="343">
                  <c:v>2001</c:v>
                </c:pt>
                <c:pt idx="344">
                  <c:v>2002</c:v>
                </c:pt>
                <c:pt idx="345">
                  <c:v>2003</c:v>
                </c:pt>
                <c:pt idx="346">
                  <c:v>2004</c:v>
                </c:pt>
                <c:pt idx="347">
                  <c:v>2005</c:v>
                </c:pt>
                <c:pt idx="348">
                  <c:v>2006</c:v>
                </c:pt>
                <c:pt idx="349">
                  <c:v>2007</c:v>
                </c:pt>
                <c:pt idx="350">
                  <c:v>2008</c:v>
                </c:pt>
                <c:pt idx="351">
                  <c:v>2009</c:v>
                </c:pt>
                <c:pt idx="352">
                  <c:v>2010</c:v>
                </c:pt>
                <c:pt idx="353">
                  <c:v>2011</c:v>
                </c:pt>
                <c:pt idx="354">
                  <c:v>2012</c:v>
                </c:pt>
                <c:pt idx="355">
                  <c:v>2013</c:v>
                </c:pt>
                <c:pt idx="356">
                  <c:v>2014</c:v>
                </c:pt>
                <c:pt idx="357">
                  <c:v>2015</c:v>
                </c:pt>
                <c:pt idx="358">
                  <c:v>2016</c:v>
                </c:pt>
                <c:pt idx="359">
                  <c:v>2017</c:v>
                </c:pt>
                <c:pt idx="360">
                  <c:v>2018</c:v>
                </c:pt>
                <c:pt idx="361">
                  <c:v>2019</c:v>
                </c:pt>
                <c:pt idx="362">
                  <c:v>2020</c:v>
                </c:pt>
                <c:pt idx="363">
                  <c:v>2021</c:v>
                </c:pt>
                <c:pt idx="364">
                  <c:v>2022</c:v>
                </c:pt>
                <c:pt idx="365">
                  <c:v>2023</c:v>
                </c:pt>
                <c:pt idx="366">
                  <c:v>2024</c:v>
                </c:pt>
                <c:pt idx="367">
                  <c:v>2025</c:v>
                </c:pt>
                <c:pt idx="368">
                  <c:v>2026</c:v>
                </c:pt>
                <c:pt idx="369">
                  <c:v>2027</c:v>
                </c:pt>
                <c:pt idx="370">
                  <c:v>2028</c:v>
                </c:pt>
                <c:pt idx="371">
                  <c:v>2029</c:v>
                </c:pt>
                <c:pt idx="372">
                  <c:v>2030</c:v>
                </c:pt>
                <c:pt idx="373">
                  <c:v>2031</c:v>
                </c:pt>
                <c:pt idx="374">
                  <c:v>2032</c:v>
                </c:pt>
                <c:pt idx="375">
                  <c:v>2033</c:v>
                </c:pt>
                <c:pt idx="376">
                  <c:v>2034</c:v>
                </c:pt>
                <c:pt idx="377">
                  <c:v>2035</c:v>
                </c:pt>
                <c:pt idx="378">
                  <c:v>2036</c:v>
                </c:pt>
                <c:pt idx="379">
                  <c:v>2037</c:v>
                </c:pt>
                <c:pt idx="380">
                  <c:v>2038</c:v>
                </c:pt>
                <c:pt idx="381">
                  <c:v>2039</c:v>
                </c:pt>
                <c:pt idx="382">
                  <c:v>2040</c:v>
                </c:pt>
                <c:pt idx="383">
                  <c:v>2041</c:v>
                </c:pt>
                <c:pt idx="384">
                  <c:v>2042</c:v>
                </c:pt>
                <c:pt idx="385">
                  <c:v>2043</c:v>
                </c:pt>
                <c:pt idx="386">
                  <c:v>2044</c:v>
                </c:pt>
                <c:pt idx="387">
                  <c:v>2045</c:v>
                </c:pt>
                <c:pt idx="388">
                  <c:v>2046</c:v>
                </c:pt>
                <c:pt idx="389">
                  <c:v>2047</c:v>
                </c:pt>
                <c:pt idx="390">
                  <c:v>2048</c:v>
                </c:pt>
                <c:pt idx="391">
                  <c:v>2049</c:v>
                </c:pt>
                <c:pt idx="392">
                  <c:v>2050</c:v>
                </c:pt>
                <c:pt idx="393">
                  <c:v>2051</c:v>
                </c:pt>
                <c:pt idx="394">
                  <c:v>2052</c:v>
                </c:pt>
                <c:pt idx="395">
                  <c:v>2053</c:v>
                </c:pt>
                <c:pt idx="396">
                  <c:v>2054</c:v>
                </c:pt>
                <c:pt idx="397">
                  <c:v>2055</c:v>
                </c:pt>
                <c:pt idx="398">
                  <c:v>2056</c:v>
                </c:pt>
                <c:pt idx="399">
                  <c:v>2057</c:v>
                </c:pt>
                <c:pt idx="400">
                  <c:v>2058</c:v>
                </c:pt>
                <c:pt idx="401">
                  <c:v>2059</c:v>
                </c:pt>
                <c:pt idx="402">
                  <c:v>2060</c:v>
                </c:pt>
                <c:pt idx="403">
                  <c:v>2061</c:v>
                </c:pt>
                <c:pt idx="404">
                  <c:v>2062</c:v>
                </c:pt>
                <c:pt idx="405">
                  <c:v>2063</c:v>
                </c:pt>
                <c:pt idx="406">
                  <c:v>2064</c:v>
                </c:pt>
                <c:pt idx="407">
                  <c:v>2065</c:v>
                </c:pt>
                <c:pt idx="408">
                  <c:v>2066</c:v>
                </c:pt>
                <c:pt idx="409">
                  <c:v>2067</c:v>
                </c:pt>
                <c:pt idx="410">
                  <c:v>2068</c:v>
                </c:pt>
                <c:pt idx="411">
                  <c:v>2069</c:v>
                </c:pt>
                <c:pt idx="412">
                  <c:v>2070</c:v>
                </c:pt>
                <c:pt idx="413">
                  <c:v>2071</c:v>
                </c:pt>
                <c:pt idx="414">
                  <c:v>2072</c:v>
                </c:pt>
                <c:pt idx="415">
                  <c:v>2073</c:v>
                </c:pt>
                <c:pt idx="416">
                  <c:v>2074</c:v>
                </c:pt>
                <c:pt idx="417">
                  <c:v>2075</c:v>
                </c:pt>
                <c:pt idx="418">
                  <c:v>2076</c:v>
                </c:pt>
                <c:pt idx="419">
                  <c:v>2077</c:v>
                </c:pt>
                <c:pt idx="420">
                  <c:v>2078</c:v>
                </c:pt>
                <c:pt idx="421">
                  <c:v>2079</c:v>
                </c:pt>
                <c:pt idx="422">
                  <c:v>2080</c:v>
                </c:pt>
                <c:pt idx="423">
                  <c:v>2081</c:v>
                </c:pt>
                <c:pt idx="424">
                  <c:v>2082</c:v>
                </c:pt>
                <c:pt idx="425">
                  <c:v>2083</c:v>
                </c:pt>
                <c:pt idx="426">
                  <c:v>2084</c:v>
                </c:pt>
                <c:pt idx="427">
                  <c:v>2085</c:v>
                </c:pt>
                <c:pt idx="428">
                  <c:v>2086</c:v>
                </c:pt>
              </c:numCache>
            </c:numRef>
          </c:xVal>
          <c:yVal>
            <c:numRef>
              <c:f>Graph!$H$1660:$H$2086</c:f>
              <c:numCache>
                <c:formatCode>General</c:formatCode>
                <c:ptCount val="427"/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CFB-4063-A77C-4C357E51D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1664"/>
        <c:axId val="13856912"/>
      </c:scatterChart>
      <c:valAx>
        <c:axId val="13941664"/>
        <c:scaling>
          <c:orientation val="minMax"/>
          <c:max val="2086"/>
          <c:min val="1658"/>
        </c:scaling>
        <c:delete val="0"/>
        <c:axPos val="b"/>
        <c:numFmt formatCode="General" sourceLinked="1"/>
        <c:majorTickMark val="out"/>
        <c:minorTickMark val="none"/>
        <c:tickLblPos val="nextTo"/>
        <c:crossAx val="13856912"/>
        <c:crosses val="autoZero"/>
        <c:crossBetween val="midCat"/>
      </c:valAx>
      <c:valAx>
        <c:axId val="138569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9416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14</xdr:col>
      <xdr:colOff>304800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87A205-4126-AA15-70DE-3D0C514907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449</xdr:row>
      <xdr:rowOff>0</xdr:rowOff>
    </xdr:from>
    <xdr:to>
      <xdr:col>14</xdr:col>
      <xdr:colOff>304800</xdr:colOff>
      <xdr:row>463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ED9E32-5E68-3F07-F42A-53CCF1AA11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857</xdr:row>
      <xdr:rowOff>0</xdr:rowOff>
    </xdr:from>
    <xdr:to>
      <xdr:col>14</xdr:col>
      <xdr:colOff>304800</xdr:colOff>
      <xdr:row>871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234AFE-9F94-5A41-1D34-253CBC436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1267</xdr:row>
      <xdr:rowOff>0</xdr:rowOff>
    </xdr:from>
    <xdr:to>
      <xdr:col>14</xdr:col>
      <xdr:colOff>304800</xdr:colOff>
      <xdr:row>1281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C51942-36F4-FF12-549A-B09DA3267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1658</xdr:row>
      <xdr:rowOff>0</xdr:rowOff>
    </xdr:from>
    <xdr:to>
      <xdr:col>14</xdr:col>
      <xdr:colOff>304800</xdr:colOff>
      <xdr:row>1672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8FF38B2-079B-EFD3-C9D6-85B11372B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C6E93-BDD2-474B-8C04-84575E2FA560}">
  <dimension ref="A1:BH2089"/>
  <sheetViews>
    <sheetView tabSelected="1" topLeftCell="A412" workbookViewId="0">
      <selection activeCell="B317" sqref="B317:O446"/>
    </sheetView>
  </sheetViews>
  <sheetFormatPr defaultRowHeight="15" x14ac:dyDescent="0.25"/>
  <cols>
    <col min="1" max="1" width="5" bestFit="1" customWidth="1"/>
    <col min="2" max="2" width="11" bestFit="1" customWidth="1"/>
    <col min="3" max="3" width="10" bestFit="1" customWidth="1"/>
    <col min="4" max="4" width="11" bestFit="1" customWidth="1"/>
    <col min="5" max="5" width="10" bestFit="1" customWidth="1"/>
    <col min="6" max="6" width="11" bestFit="1" customWidth="1"/>
    <col min="7" max="7" width="10" bestFit="1" customWidth="1"/>
    <col min="8" max="8" width="11" bestFit="1" customWidth="1"/>
    <col min="9" max="9" width="10" bestFit="1" customWidth="1"/>
    <col min="10" max="10" width="11" bestFit="1" customWidth="1"/>
    <col min="11" max="11" width="10" bestFit="1" customWidth="1"/>
    <col min="12" max="12" width="11" bestFit="1" customWidth="1"/>
    <col min="13" max="13" width="9" bestFit="1" customWidth="1"/>
    <col min="14" max="14" width="11" bestFit="1" customWidth="1"/>
    <col min="15" max="15" width="10" bestFit="1" customWidth="1"/>
    <col min="57" max="57" width="11" bestFit="1" customWidth="1"/>
    <col min="58" max="58" width="9" bestFit="1" customWidth="1"/>
    <col min="59" max="59" width="11" bestFit="1" customWidth="1"/>
    <col min="60" max="60" width="10" bestFit="1" customWidth="1"/>
  </cols>
  <sheetData>
    <row r="1" spans="1:60" x14ac:dyDescent="0.25">
      <c r="A1">
        <v>200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BE1" t="s">
        <v>10</v>
      </c>
      <c r="BF1" t="s">
        <v>11</v>
      </c>
      <c r="BG1" t="s">
        <v>12</v>
      </c>
      <c r="BH1" t="s">
        <v>13</v>
      </c>
    </row>
    <row r="2" spans="1:60" x14ac:dyDescent="0.25">
      <c r="A2">
        <v>1</v>
      </c>
    </row>
    <row r="3" spans="1:60" x14ac:dyDescent="0.25">
      <c r="A3">
        <v>2</v>
      </c>
      <c r="J3">
        <v>38.569896000000007</v>
      </c>
      <c r="K3">
        <v>13.999382000000001</v>
      </c>
    </row>
    <row r="4" spans="1:60" x14ac:dyDescent="0.25">
      <c r="A4">
        <v>3</v>
      </c>
      <c r="D4">
        <v>48.586547000000003</v>
      </c>
      <c r="E4">
        <v>7.3521650000000003</v>
      </c>
    </row>
    <row r="5" spans="1:60" x14ac:dyDescent="0.25">
      <c r="A5">
        <v>4</v>
      </c>
      <c r="D5">
        <v>48.754074000000003</v>
      </c>
      <c r="E5">
        <v>7.3827829999999999</v>
      </c>
    </row>
    <row r="6" spans="1:60" x14ac:dyDescent="0.25">
      <c r="A6">
        <v>5</v>
      </c>
      <c r="D6">
        <v>48.754074000000003</v>
      </c>
      <c r="E6">
        <v>7.3827829999999999</v>
      </c>
    </row>
    <row r="7" spans="1:60" x14ac:dyDescent="0.25">
      <c r="A7">
        <v>6</v>
      </c>
      <c r="D7">
        <v>48.754074000000003</v>
      </c>
      <c r="E7">
        <v>7.3827829999999999</v>
      </c>
    </row>
    <row r="8" spans="1:60" x14ac:dyDescent="0.25">
      <c r="A8">
        <v>7</v>
      </c>
      <c r="D8">
        <v>48.754074000000003</v>
      </c>
      <c r="E8">
        <v>7.3827829999999999</v>
      </c>
    </row>
    <row r="9" spans="1:60" x14ac:dyDescent="0.25">
      <c r="A9">
        <v>8</v>
      </c>
      <c r="D9">
        <v>48.754074000000003</v>
      </c>
      <c r="E9">
        <v>7.3827829999999999</v>
      </c>
    </row>
    <row r="10" spans="1:60" x14ac:dyDescent="0.25">
      <c r="A10">
        <v>9</v>
      </c>
      <c r="D10">
        <v>48.754074000000003</v>
      </c>
      <c r="E10">
        <v>7.3827829999999999</v>
      </c>
    </row>
    <row r="11" spans="1:60" x14ac:dyDescent="0.25">
      <c r="A11">
        <v>10</v>
      </c>
      <c r="D11">
        <v>48.754074000000003</v>
      </c>
      <c r="E11">
        <v>7.3827829999999999</v>
      </c>
    </row>
    <row r="12" spans="1:60" x14ac:dyDescent="0.25">
      <c r="A12">
        <v>11</v>
      </c>
      <c r="D12">
        <v>48.754074000000003</v>
      </c>
      <c r="E12">
        <v>7.3827829999999999</v>
      </c>
    </row>
    <row r="13" spans="1:60" x14ac:dyDescent="0.25">
      <c r="A13">
        <v>12</v>
      </c>
      <c r="D13">
        <v>48.754074000000003</v>
      </c>
      <c r="E13">
        <v>7.3827829999999999</v>
      </c>
    </row>
    <row r="14" spans="1:60" x14ac:dyDescent="0.25">
      <c r="A14">
        <v>13</v>
      </c>
      <c r="D14">
        <v>48.754074000000003</v>
      </c>
      <c r="E14">
        <v>7.3827829999999999</v>
      </c>
    </row>
    <row r="15" spans="1:60" x14ac:dyDescent="0.25">
      <c r="A15">
        <v>14</v>
      </c>
      <c r="D15">
        <v>48.754074000000003</v>
      </c>
      <c r="E15">
        <v>7.3827829999999999</v>
      </c>
    </row>
    <row r="16" spans="1:60" x14ac:dyDescent="0.25">
      <c r="A16">
        <v>15</v>
      </c>
      <c r="D16">
        <v>48.754074000000003</v>
      </c>
      <c r="E16">
        <v>7.3827829999999999</v>
      </c>
      <c r="H16">
        <v>39.785156000000001</v>
      </c>
      <c r="I16">
        <v>6.6150000000000002</v>
      </c>
    </row>
    <row r="17" spans="1:9" x14ac:dyDescent="0.25">
      <c r="A17">
        <v>16</v>
      </c>
      <c r="D17">
        <v>48.754074000000003</v>
      </c>
      <c r="E17">
        <v>7.3827829999999999</v>
      </c>
      <c r="H17">
        <v>39.762935000000006</v>
      </c>
      <c r="I17">
        <v>6.5846390000000001</v>
      </c>
    </row>
    <row r="18" spans="1:9" x14ac:dyDescent="0.25">
      <c r="A18">
        <v>17</v>
      </c>
      <c r="D18">
        <v>48.754074000000003</v>
      </c>
      <c r="E18">
        <v>7.3827829999999999</v>
      </c>
      <c r="H18">
        <v>39.762935000000006</v>
      </c>
      <c r="I18">
        <v>6.5846390000000001</v>
      </c>
    </row>
    <row r="19" spans="1:9" x14ac:dyDescent="0.25">
      <c r="A19">
        <v>18</v>
      </c>
      <c r="D19">
        <v>48.754074000000003</v>
      </c>
      <c r="E19">
        <v>7.3827829999999999</v>
      </c>
      <c r="H19">
        <v>39.762935000000006</v>
      </c>
      <c r="I19">
        <v>6.5846390000000001</v>
      </c>
    </row>
    <row r="20" spans="1:9" x14ac:dyDescent="0.25">
      <c r="A20">
        <v>19</v>
      </c>
      <c r="D20">
        <v>48.754074000000003</v>
      </c>
      <c r="E20">
        <v>7.3827829999999999</v>
      </c>
      <c r="H20">
        <v>39.762935000000006</v>
      </c>
      <c r="I20">
        <v>6.5846390000000001</v>
      </c>
    </row>
    <row r="21" spans="1:9" x14ac:dyDescent="0.25">
      <c r="A21">
        <v>20</v>
      </c>
      <c r="D21">
        <v>48.754074000000003</v>
      </c>
      <c r="E21">
        <v>7.3827829999999999</v>
      </c>
      <c r="H21">
        <v>39.762935000000006</v>
      </c>
      <c r="I21">
        <v>6.5846390000000001</v>
      </c>
    </row>
    <row r="22" spans="1:9" x14ac:dyDescent="0.25">
      <c r="A22">
        <v>21</v>
      </c>
      <c r="D22">
        <v>48.754074000000003</v>
      </c>
      <c r="E22">
        <v>7.3827829999999999</v>
      </c>
      <c r="H22">
        <v>39.762935000000006</v>
      </c>
      <c r="I22">
        <v>6.5846390000000001</v>
      </c>
    </row>
    <row r="23" spans="1:9" x14ac:dyDescent="0.25">
      <c r="A23">
        <v>22</v>
      </c>
      <c r="B23">
        <v>56.143711000000003</v>
      </c>
      <c r="C23">
        <v>8.3393309999999996</v>
      </c>
      <c r="D23">
        <v>48.754074000000003</v>
      </c>
      <c r="E23">
        <v>7.3827829999999999</v>
      </c>
      <c r="H23">
        <v>39.762935000000006</v>
      </c>
      <c r="I23">
        <v>6.5846390000000001</v>
      </c>
    </row>
    <row r="24" spans="1:9" x14ac:dyDescent="0.25">
      <c r="A24">
        <v>23</v>
      </c>
      <c r="B24">
        <v>56.196754000000006</v>
      </c>
      <c r="C24">
        <v>8.3305670000000003</v>
      </c>
      <c r="D24">
        <v>48.754074000000003</v>
      </c>
      <c r="E24">
        <v>7.3827829999999999</v>
      </c>
      <c r="H24">
        <v>39.762935000000006</v>
      </c>
      <c r="I24">
        <v>6.5846390000000001</v>
      </c>
    </row>
    <row r="25" spans="1:9" x14ac:dyDescent="0.25">
      <c r="A25">
        <v>24</v>
      </c>
      <c r="B25">
        <v>56.196754000000006</v>
      </c>
      <c r="C25">
        <v>8.3305670000000003</v>
      </c>
      <c r="D25">
        <v>48.754074000000003</v>
      </c>
      <c r="E25">
        <v>7.3827829999999999</v>
      </c>
      <c r="H25">
        <v>39.762935000000006</v>
      </c>
      <c r="I25">
        <v>6.5846390000000001</v>
      </c>
    </row>
    <row r="26" spans="1:9" x14ac:dyDescent="0.25">
      <c r="A26">
        <v>25</v>
      </c>
      <c r="B26">
        <v>56.196754000000006</v>
      </c>
      <c r="C26">
        <v>8.3305670000000003</v>
      </c>
      <c r="D26">
        <v>48.586547000000003</v>
      </c>
      <c r="E26">
        <v>7.3521650000000003</v>
      </c>
      <c r="H26">
        <v>39.762935000000006</v>
      </c>
      <c r="I26">
        <v>6.5846390000000001</v>
      </c>
    </row>
    <row r="27" spans="1:9" x14ac:dyDescent="0.25">
      <c r="A27">
        <v>26</v>
      </c>
      <c r="B27">
        <v>56.196754000000006</v>
      </c>
      <c r="C27">
        <v>8.3305670000000003</v>
      </c>
      <c r="H27">
        <v>39.762935000000006</v>
      </c>
      <c r="I27">
        <v>6.5846390000000001</v>
      </c>
    </row>
    <row r="28" spans="1:9" x14ac:dyDescent="0.25">
      <c r="A28">
        <v>27</v>
      </c>
      <c r="B28">
        <v>56.196754000000006</v>
      </c>
      <c r="C28">
        <v>8.3305670000000003</v>
      </c>
      <c r="H28">
        <v>39.762935000000006</v>
      </c>
      <c r="I28">
        <v>6.5846390000000001</v>
      </c>
    </row>
    <row r="29" spans="1:9" x14ac:dyDescent="0.25">
      <c r="A29">
        <v>28</v>
      </c>
      <c r="B29">
        <v>56.196754000000006</v>
      </c>
      <c r="C29">
        <v>8.3305670000000003</v>
      </c>
      <c r="H29">
        <v>39.762935000000006</v>
      </c>
      <c r="I29">
        <v>6.5846390000000001</v>
      </c>
    </row>
    <row r="30" spans="1:9" x14ac:dyDescent="0.25">
      <c r="A30">
        <v>29</v>
      </c>
      <c r="B30">
        <v>56.196754000000006</v>
      </c>
      <c r="C30">
        <v>8.3305670000000003</v>
      </c>
      <c r="H30">
        <v>39.762935000000006</v>
      </c>
      <c r="I30">
        <v>6.5846390000000001</v>
      </c>
    </row>
    <row r="31" spans="1:9" x14ac:dyDescent="0.25">
      <c r="A31">
        <v>30</v>
      </c>
      <c r="B31">
        <v>56.196754000000006</v>
      </c>
      <c r="C31">
        <v>8.3305670000000003</v>
      </c>
      <c r="H31">
        <v>39.762935000000006</v>
      </c>
      <c r="I31">
        <v>6.5846390000000001</v>
      </c>
    </row>
    <row r="32" spans="1:9" x14ac:dyDescent="0.25">
      <c r="A32">
        <v>31</v>
      </c>
      <c r="B32">
        <v>56.196754000000006</v>
      </c>
      <c r="C32">
        <v>8.3305670000000003</v>
      </c>
      <c r="H32">
        <v>39.762935000000006</v>
      </c>
      <c r="I32">
        <v>6.5846390000000001</v>
      </c>
    </row>
    <row r="33" spans="1:9" x14ac:dyDescent="0.25">
      <c r="A33">
        <v>32</v>
      </c>
      <c r="B33">
        <v>56.196754000000006</v>
      </c>
      <c r="C33">
        <v>8.3305670000000003</v>
      </c>
      <c r="H33">
        <v>39.762935000000006</v>
      </c>
      <c r="I33">
        <v>6.5846390000000001</v>
      </c>
    </row>
    <row r="34" spans="1:9" x14ac:dyDescent="0.25">
      <c r="A34">
        <v>33</v>
      </c>
      <c r="B34">
        <v>56.196754000000006</v>
      </c>
      <c r="C34">
        <v>8.3305670000000003</v>
      </c>
      <c r="H34">
        <v>39.762935000000006</v>
      </c>
      <c r="I34">
        <v>6.5846390000000001</v>
      </c>
    </row>
    <row r="35" spans="1:9" x14ac:dyDescent="0.25">
      <c r="A35">
        <v>34</v>
      </c>
      <c r="B35">
        <v>56.196754000000006</v>
      </c>
      <c r="C35">
        <v>8.3305670000000003</v>
      </c>
      <c r="H35">
        <v>39.762935000000006</v>
      </c>
      <c r="I35">
        <v>6.5846390000000001</v>
      </c>
    </row>
    <row r="36" spans="1:9" x14ac:dyDescent="0.25">
      <c r="A36">
        <v>35</v>
      </c>
      <c r="B36">
        <v>56.196754000000006</v>
      </c>
      <c r="C36">
        <v>8.3305670000000003</v>
      </c>
      <c r="H36">
        <v>39.762935000000006</v>
      </c>
      <c r="I36">
        <v>6.5846390000000001</v>
      </c>
    </row>
    <row r="37" spans="1:9" x14ac:dyDescent="0.25">
      <c r="A37">
        <v>36</v>
      </c>
      <c r="B37">
        <v>56.196754000000006</v>
      </c>
      <c r="C37">
        <v>8.3305670000000003</v>
      </c>
      <c r="H37">
        <v>39.762935000000006</v>
      </c>
      <c r="I37">
        <v>6.5846390000000001</v>
      </c>
    </row>
    <row r="38" spans="1:9" x14ac:dyDescent="0.25">
      <c r="A38">
        <v>37</v>
      </c>
      <c r="B38">
        <v>56.196754000000006</v>
      </c>
      <c r="C38">
        <v>8.3305670000000003</v>
      </c>
      <c r="H38">
        <v>39.762935000000006</v>
      </c>
      <c r="I38">
        <v>6.5846390000000001</v>
      </c>
    </row>
    <row r="39" spans="1:9" x14ac:dyDescent="0.25">
      <c r="A39">
        <v>38</v>
      </c>
      <c r="B39">
        <v>56.196754000000006</v>
      </c>
      <c r="C39">
        <v>8.3305670000000003</v>
      </c>
      <c r="F39">
        <v>50.842575000000004</v>
      </c>
      <c r="G39">
        <v>9.9594850000000008</v>
      </c>
      <c r="H39">
        <v>39.785156000000001</v>
      </c>
      <c r="I39">
        <v>6.6150000000000002</v>
      </c>
    </row>
    <row r="40" spans="1:9" x14ac:dyDescent="0.25">
      <c r="A40">
        <v>39</v>
      </c>
      <c r="B40">
        <v>56.196754000000006</v>
      </c>
      <c r="C40">
        <v>8.3305670000000003</v>
      </c>
      <c r="D40">
        <v>63.884689000000002</v>
      </c>
      <c r="E40">
        <v>4.8226800000000001</v>
      </c>
      <c r="F40">
        <v>51.101753000000002</v>
      </c>
      <c r="G40">
        <v>10.026598</v>
      </c>
      <c r="H40">
        <v>39.785156000000001</v>
      </c>
      <c r="I40">
        <v>6.6150000000000002</v>
      </c>
    </row>
    <row r="41" spans="1:9" x14ac:dyDescent="0.25">
      <c r="A41">
        <v>40</v>
      </c>
      <c r="B41">
        <v>56.143711000000003</v>
      </c>
      <c r="C41">
        <v>8.3393309999999996</v>
      </c>
      <c r="D41">
        <v>63.939125000000004</v>
      </c>
      <c r="E41">
        <v>4.7888149999999996</v>
      </c>
      <c r="F41">
        <v>51.101753000000002</v>
      </c>
      <c r="G41">
        <v>10.026598</v>
      </c>
    </row>
    <row r="42" spans="1:9" x14ac:dyDescent="0.25">
      <c r="A42">
        <v>41</v>
      </c>
      <c r="D42">
        <v>63.939125000000004</v>
      </c>
      <c r="E42">
        <v>4.7888149999999996</v>
      </c>
      <c r="F42">
        <v>51.101753000000002</v>
      </c>
      <c r="G42">
        <v>10.026598</v>
      </c>
    </row>
    <row r="43" spans="1:9" x14ac:dyDescent="0.25">
      <c r="A43">
        <v>42</v>
      </c>
      <c r="D43">
        <v>63.939125000000004</v>
      </c>
      <c r="E43">
        <v>4.7888149999999996</v>
      </c>
      <c r="F43">
        <v>51.101753000000002</v>
      </c>
      <c r="G43">
        <v>10.026598</v>
      </c>
    </row>
    <row r="44" spans="1:9" x14ac:dyDescent="0.25">
      <c r="A44">
        <v>43</v>
      </c>
      <c r="D44">
        <v>63.939125000000004</v>
      </c>
      <c r="E44">
        <v>4.7888149999999996</v>
      </c>
      <c r="F44">
        <v>51.101753000000002</v>
      </c>
      <c r="G44">
        <v>10.026598</v>
      </c>
    </row>
    <row r="45" spans="1:9" x14ac:dyDescent="0.25">
      <c r="A45">
        <v>44</v>
      </c>
      <c r="D45">
        <v>63.939125000000004</v>
      </c>
      <c r="E45">
        <v>4.7888149999999996</v>
      </c>
      <c r="F45">
        <v>51.101753000000002</v>
      </c>
      <c r="G45">
        <v>10.026598</v>
      </c>
    </row>
    <row r="46" spans="1:9" x14ac:dyDescent="0.25">
      <c r="A46">
        <v>45</v>
      </c>
      <c r="D46">
        <v>63.939125000000004</v>
      </c>
      <c r="E46">
        <v>4.7888149999999996</v>
      </c>
      <c r="F46">
        <v>51.101753000000002</v>
      </c>
      <c r="G46">
        <v>10.026598</v>
      </c>
    </row>
    <row r="47" spans="1:9" x14ac:dyDescent="0.25">
      <c r="A47">
        <v>46</v>
      </c>
      <c r="D47">
        <v>63.939125000000004</v>
      </c>
      <c r="E47">
        <v>4.7888149999999996</v>
      </c>
      <c r="F47">
        <v>51.101753000000002</v>
      </c>
      <c r="G47">
        <v>10.026598</v>
      </c>
    </row>
    <row r="48" spans="1:9" x14ac:dyDescent="0.25">
      <c r="A48">
        <v>47</v>
      </c>
      <c r="D48">
        <v>63.939125000000004</v>
      </c>
      <c r="E48">
        <v>4.7888149999999996</v>
      </c>
      <c r="F48">
        <v>51.101753000000002</v>
      </c>
      <c r="G48">
        <v>10.026598</v>
      </c>
    </row>
    <row r="49" spans="1:9" x14ac:dyDescent="0.25">
      <c r="A49">
        <v>48</v>
      </c>
      <c r="D49">
        <v>63.939125000000004</v>
      </c>
      <c r="E49">
        <v>4.7888149999999996</v>
      </c>
      <c r="F49">
        <v>51.101753000000002</v>
      </c>
      <c r="G49">
        <v>10.026598</v>
      </c>
    </row>
    <row r="50" spans="1:9" x14ac:dyDescent="0.25">
      <c r="A50">
        <v>49</v>
      </c>
      <c r="D50">
        <v>63.939125000000004</v>
      </c>
      <c r="E50">
        <v>4.7888149999999996</v>
      </c>
      <c r="F50">
        <v>51.101753000000002</v>
      </c>
      <c r="G50">
        <v>10.026598</v>
      </c>
    </row>
    <row r="51" spans="1:9" x14ac:dyDescent="0.25">
      <c r="A51">
        <v>50</v>
      </c>
      <c r="D51">
        <v>63.939125000000004</v>
      </c>
      <c r="E51">
        <v>4.7888149999999996</v>
      </c>
      <c r="F51">
        <v>51.101753000000002</v>
      </c>
      <c r="G51">
        <v>10.026598</v>
      </c>
    </row>
    <row r="52" spans="1:9" x14ac:dyDescent="0.25">
      <c r="A52">
        <v>51</v>
      </c>
      <c r="D52">
        <v>63.939125000000004</v>
      </c>
      <c r="E52">
        <v>4.7888149999999996</v>
      </c>
      <c r="F52">
        <v>51.101753000000002</v>
      </c>
      <c r="G52">
        <v>10.026598</v>
      </c>
    </row>
    <row r="53" spans="1:9" x14ac:dyDescent="0.25">
      <c r="A53">
        <v>52</v>
      </c>
      <c r="D53">
        <v>63.939125000000004</v>
      </c>
      <c r="E53">
        <v>4.7888149999999996</v>
      </c>
      <c r="F53">
        <v>51.101753000000002</v>
      </c>
      <c r="G53">
        <v>10.026598</v>
      </c>
    </row>
    <row r="54" spans="1:9" x14ac:dyDescent="0.25">
      <c r="A54">
        <v>53</v>
      </c>
      <c r="D54">
        <v>63.939125000000004</v>
      </c>
      <c r="E54">
        <v>4.7888149999999996</v>
      </c>
      <c r="F54">
        <v>51.101753000000002</v>
      </c>
      <c r="G54">
        <v>10.026598</v>
      </c>
    </row>
    <row r="55" spans="1:9" x14ac:dyDescent="0.25">
      <c r="A55">
        <v>54</v>
      </c>
      <c r="D55">
        <v>63.939125000000004</v>
      </c>
      <c r="E55">
        <v>4.7888149999999996</v>
      </c>
      <c r="F55">
        <v>51.101753000000002</v>
      </c>
      <c r="G55">
        <v>10.026598</v>
      </c>
    </row>
    <row r="56" spans="1:9" x14ac:dyDescent="0.25">
      <c r="A56">
        <v>55</v>
      </c>
      <c r="B56">
        <v>72.955918000000011</v>
      </c>
      <c r="C56">
        <v>8.2990820000000003</v>
      </c>
      <c r="D56">
        <v>63.884689000000002</v>
      </c>
      <c r="E56">
        <v>4.8226800000000001</v>
      </c>
      <c r="F56">
        <v>50.842575000000004</v>
      </c>
      <c r="G56">
        <v>9.9594850000000008</v>
      </c>
    </row>
    <row r="57" spans="1:9" x14ac:dyDescent="0.25">
      <c r="A57">
        <v>56</v>
      </c>
      <c r="B57">
        <v>72.982244000000009</v>
      </c>
      <c r="C57">
        <v>8.2949490000000008</v>
      </c>
      <c r="F57">
        <v>50.842575000000004</v>
      </c>
      <c r="G57">
        <v>9.9594850000000008</v>
      </c>
    </row>
    <row r="58" spans="1:9" x14ac:dyDescent="0.25">
      <c r="A58">
        <v>57</v>
      </c>
      <c r="B58">
        <v>72.982244000000009</v>
      </c>
      <c r="C58">
        <v>8.2949490000000008</v>
      </c>
      <c r="F58">
        <v>50.842575000000004</v>
      </c>
      <c r="G58">
        <v>9.9594850000000008</v>
      </c>
      <c r="H58">
        <v>61.663814000000002</v>
      </c>
      <c r="I58">
        <v>4.9744330000000003</v>
      </c>
    </row>
    <row r="59" spans="1:9" x14ac:dyDescent="0.25">
      <c r="A59">
        <v>58</v>
      </c>
      <c r="B59">
        <v>72.982244000000009</v>
      </c>
      <c r="C59">
        <v>8.2949490000000008</v>
      </c>
      <c r="H59">
        <v>61.691345000000005</v>
      </c>
      <c r="I59">
        <v>4.9384540000000001</v>
      </c>
    </row>
    <row r="60" spans="1:9" x14ac:dyDescent="0.25">
      <c r="A60">
        <v>59</v>
      </c>
      <c r="B60">
        <v>72.982244000000009</v>
      </c>
      <c r="C60">
        <v>8.2949490000000008</v>
      </c>
      <c r="H60">
        <v>61.691345000000005</v>
      </c>
      <c r="I60">
        <v>4.9384540000000001</v>
      </c>
    </row>
    <row r="61" spans="1:9" x14ac:dyDescent="0.25">
      <c r="A61">
        <v>60</v>
      </c>
      <c r="B61">
        <v>72.982244000000009</v>
      </c>
      <c r="C61">
        <v>8.2949490000000008</v>
      </c>
      <c r="H61">
        <v>61.691345000000005</v>
      </c>
      <c r="I61">
        <v>4.9384540000000001</v>
      </c>
    </row>
    <row r="62" spans="1:9" x14ac:dyDescent="0.25">
      <c r="A62">
        <v>61</v>
      </c>
      <c r="B62">
        <v>72.982244000000009</v>
      </c>
      <c r="C62">
        <v>8.2949490000000008</v>
      </c>
      <c r="H62">
        <v>61.691345000000005</v>
      </c>
      <c r="I62">
        <v>4.9384540000000001</v>
      </c>
    </row>
    <row r="63" spans="1:9" x14ac:dyDescent="0.25">
      <c r="A63">
        <v>62</v>
      </c>
      <c r="B63">
        <v>72.982244000000009</v>
      </c>
      <c r="C63">
        <v>8.2949490000000008</v>
      </c>
      <c r="H63">
        <v>61.691345000000005</v>
      </c>
      <c r="I63">
        <v>4.9384540000000001</v>
      </c>
    </row>
    <row r="64" spans="1:9" x14ac:dyDescent="0.25">
      <c r="A64">
        <v>63</v>
      </c>
      <c r="B64">
        <v>72.982244000000009</v>
      </c>
      <c r="C64">
        <v>8.2949490000000008</v>
      </c>
      <c r="H64">
        <v>61.691345000000005</v>
      </c>
      <c r="I64">
        <v>4.9384540000000001</v>
      </c>
    </row>
    <row r="65" spans="1:9" x14ac:dyDescent="0.25">
      <c r="A65">
        <v>64</v>
      </c>
      <c r="B65">
        <v>72.982244000000009</v>
      </c>
      <c r="C65">
        <v>8.2949490000000008</v>
      </c>
      <c r="H65">
        <v>61.691345000000005</v>
      </c>
      <c r="I65">
        <v>4.9384540000000001</v>
      </c>
    </row>
    <row r="66" spans="1:9" x14ac:dyDescent="0.25">
      <c r="A66">
        <v>65</v>
      </c>
      <c r="B66">
        <v>72.982244000000009</v>
      </c>
      <c r="C66">
        <v>8.2949490000000008</v>
      </c>
      <c r="H66">
        <v>61.691345000000005</v>
      </c>
      <c r="I66">
        <v>4.9384540000000001</v>
      </c>
    </row>
    <row r="67" spans="1:9" x14ac:dyDescent="0.25">
      <c r="A67">
        <v>66</v>
      </c>
      <c r="B67">
        <v>72.982244000000009</v>
      </c>
      <c r="C67">
        <v>8.2949490000000008</v>
      </c>
      <c r="H67">
        <v>61.691345000000005</v>
      </c>
      <c r="I67">
        <v>4.9384540000000001</v>
      </c>
    </row>
    <row r="68" spans="1:9" x14ac:dyDescent="0.25">
      <c r="A68">
        <v>67</v>
      </c>
      <c r="B68">
        <v>72.982244000000009</v>
      </c>
      <c r="C68">
        <v>8.2949490000000008</v>
      </c>
      <c r="H68">
        <v>61.691345000000005</v>
      </c>
      <c r="I68">
        <v>4.9384540000000001</v>
      </c>
    </row>
    <row r="69" spans="1:9" x14ac:dyDescent="0.25">
      <c r="A69">
        <v>68</v>
      </c>
      <c r="B69">
        <v>72.982244000000009</v>
      </c>
      <c r="C69">
        <v>8.2949490000000008</v>
      </c>
      <c r="H69">
        <v>61.691345000000005</v>
      </c>
      <c r="I69">
        <v>4.9384540000000001</v>
      </c>
    </row>
    <row r="70" spans="1:9" x14ac:dyDescent="0.25">
      <c r="A70">
        <v>69</v>
      </c>
      <c r="B70">
        <v>72.982244000000009</v>
      </c>
      <c r="C70">
        <v>8.2949490000000008</v>
      </c>
      <c r="H70">
        <v>61.691345000000005</v>
      </c>
      <c r="I70">
        <v>4.9384540000000001</v>
      </c>
    </row>
    <row r="71" spans="1:9" x14ac:dyDescent="0.25">
      <c r="A71">
        <v>70</v>
      </c>
      <c r="B71">
        <v>72.955918000000011</v>
      </c>
      <c r="C71">
        <v>8.2990820000000003</v>
      </c>
      <c r="H71">
        <v>61.691345000000005</v>
      </c>
      <c r="I71">
        <v>4.9384540000000001</v>
      </c>
    </row>
    <row r="72" spans="1:9" x14ac:dyDescent="0.25">
      <c r="A72">
        <v>71</v>
      </c>
      <c r="D72">
        <v>80.221122000000008</v>
      </c>
      <c r="E72">
        <v>5.7067350000000001</v>
      </c>
      <c r="F72">
        <v>71.730408000000011</v>
      </c>
      <c r="G72">
        <v>9.5227039999999992</v>
      </c>
      <c r="H72">
        <v>61.691345000000005</v>
      </c>
      <c r="I72">
        <v>4.9384540000000001</v>
      </c>
    </row>
    <row r="73" spans="1:9" x14ac:dyDescent="0.25">
      <c r="A73">
        <v>72</v>
      </c>
      <c r="D73">
        <v>80.250102000000012</v>
      </c>
      <c r="E73">
        <v>5.6287250000000002</v>
      </c>
      <c r="F73">
        <v>71.943979000000013</v>
      </c>
      <c r="G73">
        <v>9.5786739999999995</v>
      </c>
      <c r="H73">
        <v>61.691345000000005</v>
      </c>
      <c r="I73">
        <v>4.9384540000000001</v>
      </c>
    </row>
    <row r="74" spans="1:9" x14ac:dyDescent="0.25">
      <c r="A74">
        <v>73</v>
      </c>
      <c r="D74">
        <v>80.250102000000012</v>
      </c>
      <c r="E74">
        <v>5.6287250000000002</v>
      </c>
      <c r="F74">
        <v>71.943979000000013</v>
      </c>
      <c r="G74">
        <v>9.5786739999999995</v>
      </c>
      <c r="H74">
        <v>61.691345000000005</v>
      </c>
      <c r="I74">
        <v>4.9384540000000001</v>
      </c>
    </row>
    <row r="75" spans="1:9" x14ac:dyDescent="0.25">
      <c r="A75">
        <v>74</v>
      </c>
      <c r="D75">
        <v>80.250102000000012</v>
      </c>
      <c r="E75">
        <v>5.6287250000000002</v>
      </c>
      <c r="F75">
        <v>71.943979000000013</v>
      </c>
      <c r="G75">
        <v>9.5786739999999995</v>
      </c>
      <c r="H75">
        <v>61.663814000000002</v>
      </c>
      <c r="I75">
        <v>4.9744330000000003</v>
      </c>
    </row>
    <row r="76" spans="1:9" x14ac:dyDescent="0.25">
      <c r="A76">
        <v>75</v>
      </c>
      <c r="D76">
        <v>80.250102000000012</v>
      </c>
      <c r="E76">
        <v>5.6287250000000002</v>
      </c>
      <c r="F76">
        <v>71.943979000000013</v>
      </c>
      <c r="G76">
        <v>9.5786739999999995</v>
      </c>
    </row>
    <row r="77" spans="1:9" x14ac:dyDescent="0.25">
      <c r="A77">
        <v>76</v>
      </c>
      <c r="D77">
        <v>80.250102000000012</v>
      </c>
      <c r="E77">
        <v>5.6287250000000002</v>
      </c>
      <c r="F77">
        <v>71.943979000000013</v>
      </c>
      <c r="G77">
        <v>9.5786739999999995</v>
      </c>
    </row>
    <row r="78" spans="1:9" x14ac:dyDescent="0.25">
      <c r="A78">
        <v>77</v>
      </c>
      <c r="D78">
        <v>80.250102000000012</v>
      </c>
      <c r="E78">
        <v>5.6287250000000002</v>
      </c>
      <c r="F78">
        <v>71.943979000000013</v>
      </c>
      <c r="G78">
        <v>9.5786739999999995</v>
      </c>
    </row>
    <row r="79" spans="1:9" x14ac:dyDescent="0.25">
      <c r="A79">
        <v>78</v>
      </c>
      <c r="D79">
        <v>80.250102000000012</v>
      </c>
      <c r="E79">
        <v>5.6287250000000002</v>
      </c>
      <c r="F79">
        <v>71.943979000000013</v>
      </c>
      <c r="G79">
        <v>9.5786739999999995</v>
      </c>
    </row>
    <row r="80" spans="1:9" x14ac:dyDescent="0.25">
      <c r="A80">
        <v>79</v>
      </c>
      <c r="D80">
        <v>80.250102000000012</v>
      </c>
      <c r="E80">
        <v>5.6287250000000002</v>
      </c>
      <c r="F80">
        <v>71.943979000000013</v>
      </c>
      <c r="G80">
        <v>9.5786739999999995</v>
      </c>
    </row>
    <row r="81" spans="1:9" x14ac:dyDescent="0.25">
      <c r="A81">
        <v>80</v>
      </c>
      <c r="D81">
        <v>80.250102000000012</v>
      </c>
      <c r="E81">
        <v>5.6287250000000002</v>
      </c>
      <c r="F81">
        <v>71.943979000000013</v>
      </c>
      <c r="G81">
        <v>9.5786739999999995</v>
      </c>
    </row>
    <row r="82" spans="1:9" x14ac:dyDescent="0.25">
      <c r="A82">
        <v>81</v>
      </c>
      <c r="D82">
        <v>80.250102000000012</v>
      </c>
      <c r="E82">
        <v>5.6287250000000002</v>
      </c>
      <c r="F82">
        <v>71.943979000000013</v>
      </c>
      <c r="G82">
        <v>9.5786739999999995</v>
      </c>
    </row>
    <row r="83" spans="1:9" x14ac:dyDescent="0.25">
      <c r="A83">
        <v>82</v>
      </c>
      <c r="D83">
        <v>80.250102000000012</v>
      </c>
      <c r="E83">
        <v>5.6287250000000002</v>
      </c>
      <c r="F83">
        <v>71.943979000000013</v>
      </c>
      <c r="G83">
        <v>9.5786739999999995</v>
      </c>
    </row>
    <row r="84" spans="1:9" x14ac:dyDescent="0.25">
      <c r="A84">
        <v>83</v>
      </c>
      <c r="D84">
        <v>80.250102000000012</v>
      </c>
      <c r="E84">
        <v>5.6287250000000002</v>
      </c>
      <c r="F84">
        <v>71.943979000000013</v>
      </c>
      <c r="G84">
        <v>9.5786739999999995</v>
      </c>
    </row>
    <row r="85" spans="1:9" x14ac:dyDescent="0.25">
      <c r="A85">
        <v>84</v>
      </c>
      <c r="D85">
        <v>80.250102000000012</v>
      </c>
      <c r="E85">
        <v>5.6287250000000002</v>
      </c>
      <c r="F85">
        <v>71.943979000000013</v>
      </c>
      <c r="G85">
        <v>9.5786739999999995</v>
      </c>
    </row>
    <row r="86" spans="1:9" x14ac:dyDescent="0.25">
      <c r="A86">
        <v>85</v>
      </c>
      <c r="D86">
        <v>80.221122000000008</v>
      </c>
      <c r="E86">
        <v>5.7067350000000001</v>
      </c>
      <c r="F86">
        <v>71.943979000000013</v>
      </c>
      <c r="G86">
        <v>9.5786739999999995</v>
      </c>
    </row>
    <row r="87" spans="1:9" x14ac:dyDescent="0.25">
      <c r="A87">
        <v>86</v>
      </c>
      <c r="F87">
        <v>71.943979000000013</v>
      </c>
      <c r="G87">
        <v>9.5786739999999995</v>
      </c>
    </row>
    <row r="88" spans="1:9" x14ac:dyDescent="0.25">
      <c r="A88">
        <v>87</v>
      </c>
      <c r="B88">
        <v>89.339031000000006</v>
      </c>
      <c r="C88">
        <v>8.2598979999999997</v>
      </c>
      <c r="F88">
        <v>71.943979000000013</v>
      </c>
      <c r="G88">
        <v>9.5786739999999995</v>
      </c>
    </row>
    <row r="89" spans="1:9" x14ac:dyDescent="0.25">
      <c r="A89">
        <v>88</v>
      </c>
      <c r="B89">
        <v>89.396684000000008</v>
      </c>
      <c r="C89">
        <v>8.2455619999999996</v>
      </c>
      <c r="F89">
        <v>71.943979000000013</v>
      </c>
      <c r="G89">
        <v>9.5786739999999995</v>
      </c>
    </row>
    <row r="90" spans="1:9" x14ac:dyDescent="0.25">
      <c r="A90">
        <v>89</v>
      </c>
      <c r="B90">
        <v>89.396684000000008</v>
      </c>
      <c r="C90">
        <v>8.2455619999999996</v>
      </c>
      <c r="F90">
        <v>71.730408000000011</v>
      </c>
      <c r="G90">
        <v>9.5227039999999992</v>
      </c>
    </row>
    <row r="91" spans="1:9" x14ac:dyDescent="0.25">
      <c r="A91">
        <v>90</v>
      </c>
      <c r="B91">
        <v>89.396684000000008</v>
      </c>
      <c r="C91">
        <v>8.2455619999999996</v>
      </c>
      <c r="F91">
        <v>71.730408000000011</v>
      </c>
      <c r="G91">
        <v>9.5227039999999992</v>
      </c>
      <c r="H91">
        <v>79.131786000000005</v>
      </c>
      <c r="I91">
        <v>5.2354589999999996</v>
      </c>
    </row>
    <row r="92" spans="1:9" x14ac:dyDescent="0.25">
      <c r="A92">
        <v>91</v>
      </c>
      <c r="B92">
        <v>89.396684000000008</v>
      </c>
      <c r="C92">
        <v>8.2455619999999996</v>
      </c>
      <c r="H92">
        <v>79.16239800000001</v>
      </c>
      <c r="I92">
        <v>5.1843370000000002</v>
      </c>
    </row>
    <row r="93" spans="1:9" x14ac:dyDescent="0.25">
      <c r="A93">
        <v>92</v>
      </c>
      <c r="B93">
        <v>89.396684000000008</v>
      </c>
      <c r="C93">
        <v>8.2455619999999996</v>
      </c>
      <c r="H93">
        <v>79.16239800000001</v>
      </c>
      <c r="I93">
        <v>5.1843370000000002</v>
      </c>
    </row>
    <row r="94" spans="1:9" x14ac:dyDescent="0.25">
      <c r="A94">
        <v>93</v>
      </c>
      <c r="B94">
        <v>89.396684000000008</v>
      </c>
      <c r="C94">
        <v>8.2455619999999996</v>
      </c>
      <c r="H94">
        <v>79.16239800000001</v>
      </c>
      <c r="I94">
        <v>5.1843370000000002</v>
      </c>
    </row>
    <row r="95" spans="1:9" x14ac:dyDescent="0.25">
      <c r="A95">
        <v>94</v>
      </c>
      <c r="B95">
        <v>89.396684000000008</v>
      </c>
      <c r="C95">
        <v>8.2455619999999996</v>
      </c>
      <c r="H95">
        <v>79.16239800000001</v>
      </c>
      <c r="I95">
        <v>5.1843370000000002</v>
      </c>
    </row>
    <row r="96" spans="1:9" x14ac:dyDescent="0.25">
      <c r="A96">
        <v>95</v>
      </c>
      <c r="B96">
        <v>89.396684000000008</v>
      </c>
      <c r="C96">
        <v>8.2455619999999996</v>
      </c>
      <c r="H96">
        <v>79.16239800000001</v>
      </c>
      <c r="I96">
        <v>5.1843370000000002</v>
      </c>
    </row>
    <row r="97" spans="1:9" x14ac:dyDescent="0.25">
      <c r="A97">
        <v>96</v>
      </c>
      <c r="B97">
        <v>89.396684000000008</v>
      </c>
      <c r="C97">
        <v>8.2455619999999996</v>
      </c>
      <c r="H97">
        <v>79.16239800000001</v>
      </c>
      <c r="I97">
        <v>5.1843370000000002</v>
      </c>
    </row>
    <row r="98" spans="1:9" x14ac:dyDescent="0.25">
      <c r="A98">
        <v>97</v>
      </c>
      <c r="B98">
        <v>89.396684000000008</v>
      </c>
      <c r="C98">
        <v>8.2455619999999996</v>
      </c>
      <c r="H98">
        <v>79.16239800000001</v>
      </c>
      <c r="I98">
        <v>5.1843370000000002</v>
      </c>
    </row>
    <row r="99" spans="1:9" x14ac:dyDescent="0.25">
      <c r="A99">
        <v>98</v>
      </c>
      <c r="B99">
        <v>89.396684000000008</v>
      </c>
      <c r="C99">
        <v>8.2455619999999996</v>
      </c>
      <c r="H99">
        <v>79.16239800000001</v>
      </c>
      <c r="I99">
        <v>5.1843370000000002</v>
      </c>
    </row>
    <row r="100" spans="1:9" x14ac:dyDescent="0.25">
      <c r="A100">
        <v>99</v>
      </c>
      <c r="B100">
        <v>89.396684000000008</v>
      </c>
      <c r="C100">
        <v>8.2455619999999996</v>
      </c>
      <c r="H100">
        <v>79.16239800000001</v>
      </c>
      <c r="I100">
        <v>5.1843370000000002</v>
      </c>
    </row>
    <row r="101" spans="1:9" x14ac:dyDescent="0.25">
      <c r="A101">
        <v>100</v>
      </c>
      <c r="B101">
        <v>89.396684000000008</v>
      </c>
      <c r="C101">
        <v>8.2455619999999996</v>
      </c>
      <c r="H101">
        <v>79.16239800000001</v>
      </c>
      <c r="I101">
        <v>5.1843370000000002</v>
      </c>
    </row>
    <row r="102" spans="1:9" x14ac:dyDescent="0.25">
      <c r="A102">
        <v>101</v>
      </c>
      <c r="B102">
        <v>89.339031000000006</v>
      </c>
      <c r="C102">
        <v>8.2598979999999997</v>
      </c>
      <c r="D102">
        <v>98.203316999999998</v>
      </c>
      <c r="E102">
        <v>4.6868879999999997</v>
      </c>
      <c r="H102">
        <v>79.16239800000001</v>
      </c>
      <c r="I102">
        <v>5.1843370000000002</v>
      </c>
    </row>
    <row r="103" spans="1:9" x14ac:dyDescent="0.25">
      <c r="A103">
        <v>102</v>
      </c>
      <c r="D103">
        <v>98.197196000000005</v>
      </c>
      <c r="E103">
        <v>4.6412250000000004</v>
      </c>
      <c r="H103">
        <v>79.16239800000001</v>
      </c>
      <c r="I103">
        <v>5.1843370000000002</v>
      </c>
    </row>
    <row r="104" spans="1:9" x14ac:dyDescent="0.25">
      <c r="A104">
        <v>103</v>
      </c>
      <c r="D104">
        <v>98.197196000000005</v>
      </c>
      <c r="E104">
        <v>4.6412250000000004</v>
      </c>
      <c r="H104">
        <v>79.16239800000001</v>
      </c>
      <c r="I104">
        <v>5.1843370000000002</v>
      </c>
    </row>
    <row r="105" spans="1:9" x14ac:dyDescent="0.25">
      <c r="A105">
        <v>104</v>
      </c>
      <c r="D105">
        <v>98.197196000000005</v>
      </c>
      <c r="E105">
        <v>4.6412250000000004</v>
      </c>
      <c r="F105">
        <v>88.633827000000011</v>
      </c>
      <c r="G105">
        <v>8.9405610000000006</v>
      </c>
      <c r="H105">
        <v>79.16239800000001</v>
      </c>
      <c r="I105">
        <v>5.1843370000000002</v>
      </c>
    </row>
    <row r="106" spans="1:9" x14ac:dyDescent="0.25">
      <c r="A106">
        <v>105</v>
      </c>
      <c r="D106">
        <v>98.197196000000005</v>
      </c>
      <c r="E106">
        <v>4.6412250000000004</v>
      </c>
      <c r="F106">
        <v>88.852857</v>
      </c>
      <c r="G106">
        <v>8.9367859999999997</v>
      </c>
      <c r="H106">
        <v>79.131786000000005</v>
      </c>
      <c r="I106">
        <v>5.2354589999999996</v>
      </c>
    </row>
    <row r="107" spans="1:9" x14ac:dyDescent="0.25">
      <c r="A107">
        <v>106</v>
      </c>
      <c r="D107">
        <v>98.197196000000005</v>
      </c>
      <c r="E107">
        <v>4.6412250000000004</v>
      </c>
      <c r="F107">
        <v>88.852857</v>
      </c>
      <c r="G107">
        <v>8.9367859999999997</v>
      </c>
    </row>
    <row r="108" spans="1:9" x14ac:dyDescent="0.25">
      <c r="A108">
        <v>107</v>
      </c>
      <c r="D108">
        <v>98.197196000000005</v>
      </c>
      <c r="E108">
        <v>4.6412250000000004</v>
      </c>
      <c r="F108">
        <v>88.852857</v>
      </c>
      <c r="G108">
        <v>8.9367859999999997</v>
      </c>
    </row>
    <row r="109" spans="1:9" x14ac:dyDescent="0.25">
      <c r="A109">
        <v>108</v>
      </c>
      <c r="D109">
        <v>98.197196000000005</v>
      </c>
      <c r="E109">
        <v>4.6412250000000004</v>
      </c>
      <c r="F109">
        <v>88.852857</v>
      </c>
      <c r="G109">
        <v>8.9367859999999997</v>
      </c>
    </row>
    <row r="110" spans="1:9" x14ac:dyDescent="0.25">
      <c r="A110">
        <v>109</v>
      </c>
      <c r="D110">
        <v>98.197196000000005</v>
      </c>
      <c r="E110">
        <v>4.6412250000000004</v>
      </c>
      <c r="F110">
        <v>88.852857</v>
      </c>
      <c r="G110">
        <v>8.9367859999999997</v>
      </c>
    </row>
    <row r="111" spans="1:9" x14ac:dyDescent="0.25">
      <c r="A111">
        <v>110</v>
      </c>
      <c r="D111">
        <v>98.197196000000005</v>
      </c>
      <c r="E111">
        <v>4.6412250000000004</v>
      </c>
      <c r="F111">
        <v>88.852857</v>
      </c>
      <c r="G111">
        <v>8.9367859999999997</v>
      </c>
    </row>
    <row r="112" spans="1:9" x14ac:dyDescent="0.25">
      <c r="A112">
        <v>111</v>
      </c>
      <c r="D112">
        <v>98.197196000000005</v>
      </c>
      <c r="E112">
        <v>4.6412250000000004</v>
      </c>
      <c r="F112">
        <v>88.852857</v>
      </c>
      <c r="G112">
        <v>8.9367859999999997</v>
      </c>
    </row>
    <row r="113" spans="1:9" x14ac:dyDescent="0.25">
      <c r="A113">
        <v>112</v>
      </c>
      <c r="D113">
        <v>98.197196000000005</v>
      </c>
      <c r="E113">
        <v>4.6412250000000004</v>
      </c>
      <c r="F113">
        <v>88.852857</v>
      </c>
      <c r="G113">
        <v>8.9367859999999997</v>
      </c>
    </row>
    <row r="114" spans="1:9" x14ac:dyDescent="0.25">
      <c r="A114">
        <v>113</v>
      </c>
      <c r="D114">
        <v>98.203316999999998</v>
      </c>
      <c r="E114">
        <v>4.6868879999999997</v>
      </c>
      <c r="F114">
        <v>88.852857</v>
      </c>
      <c r="G114">
        <v>8.9367859999999997</v>
      </c>
    </row>
    <row r="115" spans="1:9" x14ac:dyDescent="0.25">
      <c r="A115">
        <v>114</v>
      </c>
      <c r="F115">
        <v>88.852857</v>
      </c>
      <c r="G115">
        <v>8.9367859999999997</v>
      </c>
    </row>
    <row r="116" spans="1:9" x14ac:dyDescent="0.25">
      <c r="A116">
        <v>115</v>
      </c>
      <c r="F116">
        <v>88.852857</v>
      </c>
      <c r="G116">
        <v>8.9367859999999997</v>
      </c>
    </row>
    <row r="117" spans="1:9" x14ac:dyDescent="0.25">
      <c r="A117">
        <v>116</v>
      </c>
      <c r="B117">
        <v>109.939187</v>
      </c>
      <c r="C117">
        <v>6.9902040000000003</v>
      </c>
      <c r="F117">
        <v>88.852857</v>
      </c>
      <c r="G117">
        <v>8.9367859999999997</v>
      </c>
    </row>
    <row r="118" spans="1:9" x14ac:dyDescent="0.25">
      <c r="A118">
        <v>117</v>
      </c>
      <c r="B118">
        <v>109.96418500000001</v>
      </c>
      <c r="C118">
        <v>6.9618370000000001</v>
      </c>
      <c r="F118">
        <v>88.852857</v>
      </c>
      <c r="G118">
        <v>8.9367859999999997</v>
      </c>
    </row>
    <row r="119" spans="1:9" x14ac:dyDescent="0.25">
      <c r="A119">
        <v>118</v>
      </c>
      <c r="B119">
        <v>109.96418500000001</v>
      </c>
      <c r="C119">
        <v>6.9618370000000001</v>
      </c>
      <c r="F119">
        <v>88.852857</v>
      </c>
      <c r="G119">
        <v>8.9367859999999997</v>
      </c>
    </row>
    <row r="120" spans="1:9" x14ac:dyDescent="0.25">
      <c r="A120">
        <v>119</v>
      </c>
      <c r="B120">
        <v>109.96418500000001</v>
      </c>
      <c r="C120">
        <v>6.9618370000000001</v>
      </c>
      <c r="F120">
        <v>88.633827000000011</v>
      </c>
      <c r="G120">
        <v>8.9405610000000006</v>
      </c>
      <c r="H120">
        <v>98.791021000000001</v>
      </c>
      <c r="I120">
        <v>4.0413269999999999</v>
      </c>
    </row>
    <row r="121" spans="1:9" x14ac:dyDescent="0.25">
      <c r="A121">
        <v>120</v>
      </c>
      <c r="B121">
        <v>109.96418500000001</v>
      </c>
      <c r="C121">
        <v>6.9618370000000001</v>
      </c>
      <c r="H121">
        <v>98.988267000000008</v>
      </c>
      <c r="I121">
        <v>3.9006129999999999</v>
      </c>
    </row>
    <row r="122" spans="1:9" x14ac:dyDescent="0.25">
      <c r="A122">
        <v>121</v>
      </c>
      <c r="B122">
        <v>109.96418500000001</v>
      </c>
      <c r="C122">
        <v>6.9618370000000001</v>
      </c>
      <c r="H122">
        <v>98.988267000000008</v>
      </c>
      <c r="I122">
        <v>3.9006129999999999</v>
      </c>
    </row>
    <row r="123" spans="1:9" x14ac:dyDescent="0.25">
      <c r="A123">
        <v>122</v>
      </c>
      <c r="B123">
        <v>109.96418500000001</v>
      </c>
      <c r="C123">
        <v>6.9618370000000001</v>
      </c>
      <c r="H123">
        <v>98.988267000000008</v>
      </c>
      <c r="I123">
        <v>3.9006129999999999</v>
      </c>
    </row>
    <row r="124" spans="1:9" x14ac:dyDescent="0.25">
      <c r="A124">
        <v>123</v>
      </c>
      <c r="B124">
        <v>109.96418500000001</v>
      </c>
      <c r="C124">
        <v>6.9618370000000001</v>
      </c>
      <c r="H124">
        <v>98.988267000000008</v>
      </c>
      <c r="I124">
        <v>3.9006129999999999</v>
      </c>
    </row>
    <row r="125" spans="1:9" x14ac:dyDescent="0.25">
      <c r="A125">
        <v>124</v>
      </c>
      <c r="B125">
        <v>109.96418500000001</v>
      </c>
      <c r="C125">
        <v>6.9618370000000001</v>
      </c>
      <c r="H125">
        <v>98.988267000000008</v>
      </c>
      <c r="I125">
        <v>3.9006129999999999</v>
      </c>
    </row>
    <row r="126" spans="1:9" x14ac:dyDescent="0.25">
      <c r="A126">
        <v>125</v>
      </c>
      <c r="B126">
        <v>109.96418500000001</v>
      </c>
      <c r="C126">
        <v>6.9618370000000001</v>
      </c>
      <c r="H126">
        <v>98.988267000000008</v>
      </c>
      <c r="I126">
        <v>3.9006129999999999</v>
      </c>
    </row>
    <row r="127" spans="1:9" x14ac:dyDescent="0.25">
      <c r="A127">
        <v>126</v>
      </c>
      <c r="B127">
        <v>109.96418500000001</v>
      </c>
      <c r="C127">
        <v>6.9618370000000001</v>
      </c>
      <c r="H127">
        <v>98.988267000000008</v>
      </c>
      <c r="I127">
        <v>3.9006129999999999</v>
      </c>
    </row>
    <row r="128" spans="1:9" x14ac:dyDescent="0.25">
      <c r="A128">
        <v>127</v>
      </c>
      <c r="B128">
        <v>109.96418500000001</v>
      </c>
      <c r="C128">
        <v>6.9618370000000001</v>
      </c>
      <c r="H128">
        <v>98.988267000000008</v>
      </c>
      <c r="I128">
        <v>3.9006129999999999</v>
      </c>
    </row>
    <row r="129" spans="1:9" x14ac:dyDescent="0.25">
      <c r="A129">
        <v>128</v>
      </c>
      <c r="B129">
        <v>109.96418500000001</v>
      </c>
      <c r="C129">
        <v>6.9618370000000001</v>
      </c>
      <c r="H129">
        <v>98.988267000000008</v>
      </c>
      <c r="I129">
        <v>3.9006129999999999</v>
      </c>
    </row>
    <row r="130" spans="1:9" x14ac:dyDescent="0.25">
      <c r="A130">
        <v>129</v>
      </c>
      <c r="B130">
        <v>109.96418500000001</v>
      </c>
      <c r="C130">
        <v>6.9618370000000001</v>
      </c>
      <c r="D130">
        <v>118.493165</v>
      </c>
      <c r="E130">
        <v>3.9605100000000002</v>
      </c>
      <c r="H130">
        <v>98.988267000000008</v>
      </c>
      <c r="I130">
        <v>3.9006129999999999</v>
      </c>
    </row>
    <row r="131" spans="1:9" x14ac:dyDescent="0.25">
      <c r="A131">
        <v>130</v>
      </c>
      <c r="B131">
        <v>109.939187</v>
      </c>
      <c r="C131">
        <v>6.9902040000000003</v>
      </c>
      <c r="D131">
        <v>118.61632700000001</v>
      </c>
      <c r="E131">
        <v>3.8512249999999999</v>
      </c>
      <c r="H131">
        <v>98.988267000000008</v>
      </c>
      <c r="I131">
        <v>3.9006129999999999</v>
      </c>
    </row>
    <row r="132" spans="1:9" x14ac:dyDescent="0.25">
      <c r="A132">
        <v>131</v>
      </c>
      <c r="D132">
        <v>118.61632700000001</v>
      </c>
      <c r="E132">
        <v>3.8512249999999999</v>
      </c>
      <c r="H132">
        <v>98.988267000000008</v>
      </c>
      <c r="I132">
        <v>3.9006129999999999</v>
      </c>
    </row>
    <row r="133" spans="1:9" x14ac:dyDescent="0.25">
      <c r="A133">
        <v>132</v>
      </c>
      <c r="D133">
        <v>118.61632700000001</v>
      </c>
      <c r="E133">
        <v>3.8512249999999999</v>
      </c>
      <c r="H133">
        <v>98.988267000000008</v>
      </c>
      <c r="I133">
        <v>3.9006129999999999</v>
      </c>
    </row>
    <row r="134" spans="1:9" x14ac:dyDescent="0.25">
      <c r="A134">
        <v>133</v>
      </c>
      <c r="D134">
        <v>118.61632700000001</v>
      </c>
      <c r="E134">
        <v>3.8512249999999999</v>
      </c>
      <c r="H134">
        <v>98.988267000000008</v>
      </c>
      <c r="I134">
        <v>3.9006129999999999</v>
      </c>
    </row>
    <row r="135" spans="1:9" x14ac:dyDescent="0.25">
      <c r="A135">
        <v>134</v>
      </c>
      <c r="D135">
        <v>118.61632700000001</v>
      </c>
      <c r="E135">
        <v>3.8512249999999999</v>
      </c>
      <c r="F135">
        <v>108.752706</v>
      </c>
      <c r="G135">
        <v>7.6018879999999998</v>
      </c>
      <c r="H135">
        <v>98.988267000000008</v>
      </c>
      <c r="I135">
        <v>3.9006129999999999</v>
      </c>
    </row>
    <row r="136" spans="1:9" x14ac:dyDescent="0.25">
      <c r="A136">
        <v>135</v>
      </c>
      <c r="D136">
        <v>118.61632700000001</v>
      </c>
      <c r="E136">
        <v>3.8512249999999999</v>
      </c>
      <c r="F136">
        <v>109.02479700000001</v>
      </c>
      <c r="G136">
        <v>7.6036729999999997</v>
      </c>
      <c r="H136">
        <v>98.791021000000001</v>
      </c>
      <c r="I136">
        <v>4.0413269999999999</v>
      </c>
    </row>
    <row r="137" spans="1:9" x14ac:dyDescent="0.25">
      <c r="A137">
        <v>136</v>
      </c>
      <c r="D137">
        <v>118.61632700000001</v>
      </c>
      <c r="E137">
        <v>3.8512249999999999</v>
      </c>
      <c r="F137">
        <v>109.02479700000001</v>
      </c>
      <c r="G137">
        <v>7.6036729999999997</v>
      </c>
      <c r="H137">
        <v>98.791021000000001</v>
      </c>
      <c r="I137">
        <v>4.0413269999999999</v>
      </c>
    </row>
    <row r="138" spans="1:9" x14ac:dyDescent="0.25">
      <c r="A138">
        <v>137</v>
      </c>
      <c r="D138">
        <v>118.61632700000001</v>
      </c>
      <c r="E138">
        <v>3.8512249999999999</v>
      </c>
      <c r="F138">
        <v>109.02479700000001</v>
      </c>
      <c r="G138">
        <v>7.6036729999999997</v>
      </c>
    </row>
    <row r="139" spans="1:9" x14ac:dyDescent="0.25">
      <c r="A139">
        <v>138</v>
      </c>
      <c r="D139">
        <v>118.61632700000001</v>
      </c>
      <c r="E139">
        <v>3.8512249999999999</v>
      </c>
      <c r="F139">
        <v>109.02479700000001</v>
      </c>
      <c r="G139">
        <v>7.6036729999999997</v>
      </c>
    </row>
    <row r="140" spans="1:9" x14ac:dyDescent="0.25">
      <c r="A140">
        <v>139</v>
      </c>
      <c r="D140">
        <v>118.61632700000001</v>
      </c>
      <c r="E140">
        <v>3.8512249999999999</v>
      </c>
      <c r="F140">
        <v>109.02479700000001</v>
      </c>
      <c r="G140">
        <v>7.6036729999999997</v>
      </c>
    </row>
    <row r="141" spans="1:9" x14ac:dyDescent="0.25">
      <c r="A141">
        <v>140</v>
      </c>
      <c r="D141">
        <v>118.61632700000001</v>
      </c>
      <c r="E141">
        <v>3.8512249999999999</v>
      </c>
      <c r="F141">
        <v>109.02479700000001</v>
      </c>
      <c r="G141">
        <v>7.6036729999999997</v>
      </c>
    </row>
    <row r="142" spans="1:9" x14ac:dyDescent="0.25">
      <c r="A142">
        <v>141</v>
      </c>
      <c r="D142">
        <v>118.61632700000001</v>
      </c>
      <c r="E142">
        <v>3.8512249999999999</v>
      </c>
      <c r="F142">
        <v>109.02479700000001</v>
      </c>
      <c r="G142">
        <v>7.6036729999999997</v>
      </c>
    </row>
    <row r="143" spans="1:9" x14ac:dyDescent="0.25">
      <c r="A143">
        <v>142</v>
      </c>
      <c r="D143">
        <v>118.61632700000001</v>
      </c>
      <c r="E143">
        <v>3.8512249999999999</v>
      </c>
      <c r="F143">
        <v>109.02479700000001</v>
      </c>
      <c r="G143">
        <v>7.6036729999999997</v>
      </c>
    </row>
    <row r="144" spans="1:9" x14ac:dyDescent="0.25">
      <c r="A144">
        <v>143</v>
      </c>
      <c r="D144">
        <v>118.493165</v>
      </c>
      <c r="E144">
        <v>3.9605100000000002</v>
      </c>
      <c r="F144">
        <v>109.02479700000001</v>
      </c>
      <c r="G144">
        <v>7.6036729999999997</v>
      </c>
    </row>
    <row r="145" spans="1:15" x14ac:dyDescent="0.25">
      <c r="A145">
        <v>144</v>
      </c>
      <c r="F145">
        <v>109.02479700000001</v>
      </c>
      <c r="G145">
        <v>7.6036729999999997</v>
      </c>
    </row>
    <row r="146" spans="1:15" x14ac:dyDescent="0.25">
      <c r="A146">
        <v>145</v>
      </c>
      <c r="B146">
        <v>128.58143000000001</v>
      </c>
      <c r="C146">
        <v>6.874949</v>
      </c>
      <c r="F146">
        <v>109.02479700000001</v>
      </c>
      <c r="G146">
        <v>7.6036729999999997</v>
      </c>
    </row>
    <row r="147" spans="1:15" x14ac:dyDescent="0.25">
      <c r="A147">
        <v>146</v>
      </c>
      <c r="B147">
        <v>128.60342200000002</v>
      </c>
      <c r="C147">
        <v>6.8630620000000002</v>
      </c>
      <c r="F147">
        <v>109.02479700000001</v>
      </c>
      <c r="G147">
        <v>7.6036729999999997</v>
      </c>
    </row>
    <row r="148" spans="1:15" x14ac:dyDescent="0.25">
      <c r="A148">
        <v>147</v>
      </c>
      <c r="B148">
        <v>128.60342200000002</v>
      </c>
      <c r="C148">
        <v>6.8630620000000002</v>
      </c>
      <c r="F148">
        <v>109.02479700000001</v>
      </c>
      <c r="G148">
        <v>7.6036729999999997</v>
      </c>
    </row>
    <row r="149" spans="1:15" x14ac:dyDescent="0.25">
      <c r="A149">
        <v>148</v>
      </c>
      <c r="B149">
        <v>128.60342200000002</v>
      </c>
      <c r="C149">
        <v>6.8630620000000002</v>
      </c>
      <c r="F149">
        <v>109.02479700000001</v>
      </c>
      <c r="G149">
        <v>7.6036729999999997</v>
      </c>
    </row>
    <row r="150" spans="1:15" x14ac:dyDescent="0.25">
      <c r="A150">
        <v>149</v>
      </c>
      <c r="B150">
        <v>128.60342200000002</v>
      </c>
      <c r="C150">
        <v>6.8630620000000002</v>
      </c>
      <c r="F150">
        <v>109.02479700000001</v>
      </c>
      <c r="G150">
        <v>7.6036729999999997</v>
      </c>
    </row>
    <row r="151" spans="1:15" x14ac:dyDescent="0.25">
      <c r="A151">
        <v>150</v>
      </c>
      <c r="B151">
        <v>128.60342200000002</v>
      </c>
      <c r="C151">
        <v>6.8630620000000002</v>
      </c>
      <c r="F151">
        <v>109.02479700000001</v>
      </c>
      <c r="G151">
        <v>7.6036729999999997</v>
      </c>
      <c r="N151">
        <v>118.19244900000001</v>
      </c>
      <c r="O151">
        <v>3.7649490000000001</v>
      </c>
    </row>
    <row r="152" spans="1:15" x14ac:dyDescent="0.25">
      <c r="A152">
        <v>151</v>
      </c>
      <c r="B152">
        <v>128.60342200000002</v>
      </c>
      <c r="C152">
        <v>6.8630620000000002</v>
      </c>
      <c r="F152">
        <v>108.752706</v>
      </c>
      <c r="G152">
        <v>7.6018879999999998</v>
      </c>
      <c r="N152">
        <v>118.22081500000002</v>
      </c>
      <c r="O152">
        <v>3.6043370000000001</v>
      </c>
    </row>
    <row r="153" spans="1:15" x14ac:dyDescent="0.25">
      <c r="A153">
        <v>152</v>
      </c>
      <c r="B153">
        <v>128.60342200000002</v>
      </c>
      <c r="C153">
        <v>6.8630620000000002</v>
      </c>
      <c r="N153">
        <v>118.22081500000002</v>
      </c>
      <c r="O153">
        <v>3.6043370000000001</v>
      </c>
    </row>
    <row r="154" spans="1:15" x14ac:dyDescent="0.25">
      <c r="A154">
        <v>153</v>
      </c>
      <c r="B154">
        <v>128.60342200000002</v>
      </c>
      <c r="C154">
        <v>6.8630620000000002</v>
      </c>
      <c r="N154">
        <v>118.22081500000002</v>
      </c>
      <c r="O154">
        <v>3.6043370000000001</v>
      </c>
    </row>
    <row r="155" spans="1:15" x14ac:dyDescent="0.25">
      <c r="A155">
        <v>154</v>
      </c>
      <c r="B155">
        <v>128.60342200000002</v>
      </c>
      <c r="C155">
        <v>6.8630620000000002</v>
      </c>
      <c r="N155">
        <v>118.22081500000002</v>
      </c>
      <c r="O155">
        <v>3.6043370000000001</v>
      </c>
    </row>
    <row r="156" spans="1:15" x14ac:dyDescent="0.25">
      <c r="A156">
        <v>155</v>
      </c>
      <c r="B156">
        <v>128.60342200000002</v>
      </c>
      <c r="C156">
        <v>6.8630620000000002</v>
      </c>
      <c r="N156">
        <v>118.22081500000002</v>
      </c>
      <c r="O156">
        <v>3.6043370000000001</v>
      </c>
    </row>
    <row r="157" spans="1:15" x14ac:dyDescent="0.25">
      <c r="A157">
        <v>156</v>
      </c>
      <c r="B157">
        <v>128.60342200000002</v>
      </c>
      <c r="C157">
        <v>6.8630620000000002</v>
      </c>
      <c r="N157">
        <v>118.22081500000002</v>
      </c>
      <c r="O157">
        <v>3.6043370000000001</v>
      </c>
    </row>
    <row r="158" spans="1:15" x14ac:dyDescent="0.25">
      <c r="A158">
        <v>157</v>
      </c>
      <c r="B158">
        <v>128.60342200000002</v>
      </c>
      <c r="C158">
        <v>6.8630620000000002</v>
      </c>
      <c r="D158">
        <v>134.40831900000001</v>
      </c>
      <c r="E158">
        <v>3.5013269999999999</v>
      </c>
      <c r="N158">
        <v>118.22081500000002</v>
      </c>
      <c r="O158">
        <v>3.6043370000000001</v>
      </c>
    </row>
    <row r="159" spans="1:15" x14ac:dyDescent="0.25">
      <c r="A159">
        <v>158</v>
      </c>
      <c r="B159">
        <v>128.60342200000002</v>
      </c>
      <c r="C159">
        <v>6.8630620000000002</v>
      </c>
      <c r="D159">
        <v>134.53637800000001</v>
      </c>
      <c r="E159">
        <v>3.5056120000000002</v>
      </c>
      <c r="N159">
        <v>118.22081500000002</v>
      </c>
      <c r="O159">
        <v>3.6043370000000001</v>
      </c>
    </row>
    <row r="160" spans="1:15" x14ac:dyDescent="0.25">
      <c r="A160">
        <v>159</v>
      </c>
      <c r="B160">
        <v>128.60342200000002</v>
      </c>
      <c r="C160">
        <v>6.8630620000000002</v>
      </c>
      <c r="D160">
        <v>134.53637800000001</v>
      </c>
      <c r="E160">
        <v>3.5056120000000002</v>
      </c>
      <c r="N160">
        <v>118.22081500000002</v>
      </c>
      <c r="O160">
        <v>3.6043370000000001</v>
      </c>
    </row>
    <row r="161" spans="1:15" x14ac:dyDescent="0.25">
      <c r="A161">
        <v>160</v>
      </c>
      <c r="B161">
        <v>128.58143000000001</v>
      </c>
      <c r="C161">
        <v>6.874949</v>
      </c>
      <c r="D161">
        <v>134.53637800000001</v>
      </c>
      <c r="E161">
        <v>3.5056120000000002</v>
      </c>
      <c r="N161">
        <v>118.22081500000002</v>
      </c>
      <c r="O161">
        <v>3.6043370000000001</v>
      </c>
    </row>
    <row r="162" spans="1:15" x14ac:dyDescent="0.25">
      <c r="A162">
        <v>161</v>
      </c>
      <c r="B162">
        <v>128.58143000000001</v>
      </c>
      <c r="C162">
        <v>6.874949</v>
      </c>
      <c r="D162">
        <v>134.53637800000001</v>
      </c>
      <c r="E162">
        <v>3.5056120000000002</v>
      </c>
      <c r="N162">
        <v>118.22081500000002</v>
      </c>
      <c r="O162">
        <v>3.6043370000000001</v>
      </c>
    </row>
    <row r="163" spans="1:15" x14ac:dyDescent="0.25">
      <c r="A163">
        <v>162</v>
      </c>
      <c r="D163">
        <v>134.53637800000001</v>
      </c>
      <c r="E163">
        <v>3.5056120000000002</v>
      </c>
      <c r="N163">
        <v>118.22081500000002</v>
      </c>
      <c r="O163">
        <v>3.6043370000000001</v>
      </c>
    </row>
    <row r="164" spans="1:15" x14ac:dyDescent="0.25">
      <c r="A164">
        <v>163</v>
      </c>
      <c r="D164">
        <v>134.53637800000001</v>
      </c>
      <c r="E164">
        <v>3.5056120000000002</v>
      </c>
      <c r="N164">
        <v>118.22081500000002</v>
      </c>
      <c r="O164">
        <v>3.6043370000000001</v>
      </c>
    </row>
    <row r="165" spans="1:15" x14ac:dyDescent="0.25">
      <c r="A165">
        <v>164</v>
      </c>
      <c r="D165">
        <v>134.53637800000001</v>
      </c>
      <c r="E165">
        <v>3.5056120000000002</v>
      </c>
      <c r="F165">
        <v>126.822248</v>
      </c>
      <c r="G165">
        <v>7.3045920000000004</v>
      </c>
      <c r="N165">
        <v>118.22081500000002</v>
      </c>
      <c r="O165">
        <v>3.6043370000000001</v>
      </c>
    </row>
    <row r="166" spans="1:15" x14ac:dyDescent="0.25">
      <c r="A166">
        <v>165</v>
      </c>
      <c r="D166">
        <v>134.53637800000001</v>
      </c>
      <c r="E166">
        <v>3.5056120000000002</v>
      </c>
      <c r="F166">
        <v>127.12020200000001</v>
      </c>
      <c r="G166">
        <v>7.3568369999999996</v>
      </c>
      <c r="N166">
        <v>118.22081500000002</v>
      </c>
      <c r="O166">
        <v>3.6043370000000001</v>
      </c>
    </row>
    <row r="167" spans="1:15" x14ac:dyDescent="0.25">
      <c r="A167">
        <v>166</v>
      </c>
      <c r="D167">
        <v>134.53637800000001</v>
      </c>
      <c r="E167">
        <v>3.5056120000000002</v>
      </c>
      <c r="F167">
        <v>127.12020200000001</v>
      </c>
      <c r="G167">
        <v>7.3568369999999996</v>
      </c>
      <c r="N167">
        <v>118.22081500000002</v>
      </c>
      <c r="O167">
        <v>3.6043370000000001</v>
      </c>
    </row>
    <row r="168" spans="1:15" x14ac:dyDescent="0.25">
      <c r="A168">
        <v>167</v>
      </c>
      <c r="D168">
        <v>134.53637800000001</v>
      </c>
      <c r="E168">
        <v>3.5056120000000002</v>
      </c>
      <c r="F168">
        <v>127.12020200000001</v>
      </c>
      <c r="G168">
        <v>7.3568369999999996</v>
      </c>
      <c r="N168">
        <v>118.19244900000001</v>
      </c>
      <c r="O168">
        <v>3.7649490000000001</v>
      </c>
    </row>
    <row r="169" spans="1:15" x14ac:dyDescent="0.25">
      <c r="A169">
        <v>168</v>
      </c>
      <c r="D169">
        <v>134.53637800000001</v>
      </c>
      <c r="E169">
        <v>3.5056120000000002</v>
      </c>
      <c r="F169">
        <v>127.12020200000001</v>
      </c>
      <c r="G169">
        <v>7.3568369999999996</v>
      </c>
    </row>
    <row r="170" spans="1:15" x14ac:dyDescent="0.25">
      <c r="A170">
        <v>169</v>
      </c>
      <c r="D170">
        <v>134.53637800000001</v>
      </c>
      <c r="E170">
        <v>3.5056120000000002</v>
      </c>
      <c r="F170">
        <v>127.12020200000001</v>
      </c>
      <c r="G170">
        <v>7.3568369999999996</v>
      </c>
    </row>
    <row r="171" spans="1:15" x14ac:dyDescent="0.25">
      <c r="A171">
        <v>170</v>
      </c>
      <c r="D171">
        <v>134.53637800000001</v>
      </c>
      <c r="E171">
        <v>3.5056120000000002</v>
      </c>
      <c r="F171">
        <v>127.12020200000001</v>
      </c>
      <c r="G171">
        <v>7.3568369999999996</v>
      </c>
    </row>
    <row r="172" spans="1:15" x14ac:dyDescent="0.25">
      <c r="A172">
        <v>171</v>
      </c>
      <c r="D172">
        <v>134.53637800000001</v>
      </c>
      <c r="E172">
        <v>3.5056120000000002</v>
      </c>
      <c r="F172">
        <v>127.12020200000001</v>
      </c>
      <c r="G172">
        <v>7.3568369999999996</v>
      </c>
    </row>
    <row r="173" spans="1:15" x14ac:dyDescent="0.25">
      <c r="A173">
        <v>172</v>
      </c>
      <c r="D173">
        <v>134.53637800000001</v>
      </c>
      <c r="E173">
        <v>3.5056120000000002</v>
      </c>
      <c r="F173">
        <v>127.12020200000001</v>
      </c>
      <c r="G173">
        <v>7.3568369999999996</v>
      </c>
    </row>
    <row r="174" spans="1:15" x14ac:dyDescent="0.25">
      <c r="A174">
        <v>173</v>
      </c>
      <c r="D174">
        <v>134.40831900000001</v>
      </c>
      <c r="E174">
        <v>3.5013269999999999</v>
      </c>
      <c r="F174">
        <v>127.12020200000001</v>
      </c>
      <c r="G174">
        <v>7.3568369999999996</v>
      </c>
    </row>
    <row r="175" spans="1:15" x14ac:dyDescent="0.25">
      <c r="A175">
        <v>174</v>
      </c>
      <c r="D175">
        <v>134.40831900000001</v>
      </c>
      <c r="E175">
        <v>3.5013269999999999</v>
      </c>
      <c r="F175">
        <v>127.12020200000001</v>
      </c>
      <c r="G175">
        <v>7.3568369999999996</v>
      </c>
    </row>
    <row r="176" spans="1:15" x14ac:dyDescent="0.25">
      <c r="A176">
        <v>175</v>
      </c>
      <c r="B176">
        <v>152.828754</v>
      </c>
      <c r="C176">
        <v>7.5825420000000001</v>
      </c>
      <c r="F176">
        <v>127.12020200000001</v>
      </c>
      <c r="G176">
        <v>7.3568369999999996</v>
      </c>
    </row>
    <row r="177" spans="1:9" x14ac:dyDescent="0.25">
      <c r="A177">
        <v>176</v>
      </c>
      <c r="B177">
        <v>152.90455800000001</v>
      </c>
      <c r="C177">
        <v>7.6242580000000002</v>
      </c>
      <c r="F177">
        <v>127.12020200000001</v>
      </c>
      <c r="G177">
        <v>7.3568369999999996</v>
      </c>
    </row>
    <row r="178" spans="1:9" x14ac:dyDescent="0.25">
      <c r="A178">
        <v>177</v>
      </c>
      <c r="B178">
        <v>152.90455800000001</v>
      </c>
      <c r="C178">
        <v>7.6242580000000002</v>
      </c>
      <c r="F178">
        <v>127.12020200000001</v>
      </c>
      <c r="G178">
        <v>7.3568369999999996</v>
      </c>
    </row>
    <row r="179" spans="1:9" x14ac:dyDescent="0.25">
      <c r="A179">
        <v>178</v>
      </c>
      <c r="B179">
        <v>152.90455800000001</v>
      </c>
      <c r="C179">
        <v>7.6242580000000002</v>
      </c>
      <c r="F179">
        <v>127.12020200000001</v>
      </c>
      <c r="G179">
        <v>7.3568369999999996</v>
      </c>
    </row>
    <row r="180" spans="1:9" x14ac:dyDescent="0.25">
      <c r="A180">
        <v>179</v>
      </c>
      <c r="B180">
        <v>152.90455800000001</v>
      </c>
      <c r="C180">
        <v>7.6242580000000002</v>
      </c>
      <c r="F180">
        <v>127.12020200000001</v>
      </c>
      <c r="G180">
        <v>7.3568369999999996</v>
      </c>
    </row>
    <row r="181" spans="1:9" x14ac:dyDescent="0.25">
      <c r="A181">
        <v>180</v>
      </c>
      <c r="B181">
        <v>152.90455800000001</v>
      </c>
      <c r="C181">
        <v>7.6242580000000002</v>
      </c>
      <c r="F181">
        <v>127.12020200000001</v>
      </c>
      <c r="G181">
        <v>7.3568369999999996</v>
      </c>
    </row>
    <row r="182" spans="1:9" x14ac:dyDescent="0.25">
      <c r="A182">
        <v>181</v>
      </c>
      <c r="B182">
        <v>152.90455800000001</v>
      </c>
      <c r="C182">
        <v>7.6242580000000002</v>
      </c>
      <c r="F182">
        <v>127.12020200000001</v>
      </c>
      <c r="G182">
        <v>7.3568369999999996</v>
      </c>
    </row>
    <row r="183" spans="1:9" x14ac:dyDescent="0.25">
      <c r="A183">
        <v>182</v>
      </c>
      <c r="B183">
        <v>152.90455800000001</v>
      </c>
      <c r="C183">
        <v>7.6242580000000002</v>
      </c>
      <c r="F183">
        <v>127.12020200000001</v>
      </c>
      <c r="G183">
        <v>7.3568369999999996</v>
      </c>
    </row>
    <row r="184" spans="1:9" x14ac:dyDescent="0.25">
      <c r="A184">
        <v>183</v>
      </c>
      <c r="B184">
        <v>152.90455800000001</v>
      </c>
      <c r="C184">
        <v>7.6242580000000002</v>
      </c>
      <c r="F184">
        <v>127.12020200000001</v>
      </c>
      <c r="G184">
        <v>7.3568369999999996</v>
      </c>
    </row>
    <row r="185" spans="1:9" x14ac:dyDescent="0.25">
      <c r="A185">
        <v>184</v>
      </c>
      <c r="B185">
        <v>152.90455800000001</v>
      </c>
      <c r="C185">
        <v>7.6242580000000002</v>
      </c>
      <c r="F185">
        <v>127.12020200000001</v>
      </c>
      <c r="G185">
        <v>7.3568369999999996</v>
      </c>
    </row>
    <row r="186" spans="1:9" x14ac:dyDescent="0.25">
      <c r="A186">
        <v>185</v>
      </c>
      <c r="B186">
        <v>152.90455800000001</v>
      </c>
      <c r="C186">
        <v>7.6242580000000002</v>
      </c>
      <c r="F186">
        <v>127.12020200000001</v>
      </c>
      <c r="G186">
        <v>7.3568369999999996</v>
      </c>
      <c r="H186">
        <v>136.31199000000001</v>
      </c>
      <c r="I186">
        <v>3.956378</v>
      </c>
    </row>
    <row r="187" spans="1:9" x14ac:dyDescent="0.25">
      <c r="A187">
        <v>186</v>
      </c>
      <c r="B187">
        <v>152.90455800000001</v>
      </c>
      <c r="C187">
        <v>7.6242580000000002</v>
      </c>
      <c r="F187">
        <v>126.822248</v>
      </c>
      <c r="G187">
        <v>7.3045920000000004</v>
      </c>
      <c r="H187">
        <v>136.31199000000001</v>
      </c>
      <c r="I187">
        <v>3.956378</v>
      </c>
    </row>
    <row r="188" spans="1:9" x14ac:dyDescent="0.25">
      <c r="A188">
        <v>187</v>
      </c>
      <c r="B188">
        <v>152.90455800000001</v>
      </c>
      <c r="C188">
        <v>7.6242580000000002</v>
      </c>
      <c r="H188">
        <v>136.31199000000001</v>
      </c>
      <c r="I188">
        <v>3.956378</v>
      </c>
    </row>
    <row r="189" spans="1:9" x14ac:dyDescent="0.25">
      <c r="A189">
        <v>188</v>
      </c>
      <c r="B189">
        <v>152.90455800000001</v>
      </c>
      <c r="C189">
        <v>7.6242580000000002</v>
      </c>
      <c r="H189">
        <v>136.31199000000001</v>
      </c>
      <c r="I189">
        <v>3.956378</v>
      </c>
    </row>
    <row r="190" spans="1:9" x14ac:dyDescent="0.25">
      <c r="A190">
        <v>189</v>
      </c>
      <c r="B190">
        <v>152.90455800000001</v>
      </c>
      <c r="C190">
        <v>7.6242580000000002</v>
      </c>
      <c r="H190">
        <v>136.31199000000001</v>
      </c>
      <c r="I190">
        <v>3.956378</v>
      </c>
    </row>
    <row r="191" spans="1:9" x14ac:dyDescent="0.25">
      <c r="A191">
        <v>190</v>
      </c>
      <c r="B191">
        <v>152.90455800000001</v>
      </c>
      <c r="C191">
        <v>7.6242580000000002</v>
      </c>
      <c r="D191">
        <v>159.01854</v>
      </c>
      <c r="E191">
        <v>5.225238</v>
      </c>
      <c r="H191">
        <v>136.31199000000001</v>
      </c>
      <c r="I191">
        <v>3.956378</v>
      </c>
    </row>
    <row r="192" spans="1:9" x14ac:dyDescent="0.25">
      <c r="A192">
        <v>191</v>
      </c>
      <c r="B192">
        <v>152.828754</v>
      </c>
      <c r="C192">
        <v>7.5825420000000001</v>
      </c>
      <c r="D192">
        <v>159.02192300000002</v>
      </c>
      <c r="E192">
        <v>5.1805940000000001</v>
      </c>
      <c r="H192">
        <v>136.31199000000001</v>
      </c>
      <c r="I192">
        <v>3.956378</v>
      </c>
    </row>
    <row r="193" spans="1:9" x14ac:dyDescent="0.25">
      <c r="A193">
        <v>192</v>
      </c>
      <c r="D193">
        <v>159.02192300000002</v>
      </c>
      <c r="E193">
        <v>5.1805940000000001</v>
      </c>
      <c r="H193">
        <v>136.31199000000001</v>
      </c>
      <c r="I193">
        <v>3.956378</v>
      </c>
    </row>
    <row r="194" spans="1:9" x14ac:dyDescent="0.25">
      <c r="A194">
        <v>193</v>
      </c>
      <c r="D194">
        <v>159.02192300000002</v>
      </c>
      <c r="E194">
        <v>5.1805940000000001</v>
      </c>
      <c r="H194">
        <v>136.31199000000001</v>
      </c>
      <c r="I194">
        <v>3.956378</v>
      </c>
    </row>
    <row r="195" spans="1:9" x14ac:dyDescent="0.25">
      <c r="A195">
        <v>194</v>
      </c>
      <c r="D195">
        <v>159.02192300000002</v>
      </c>
      <c r="E195">
        <v>5.1805940000000001</v>
      </c>
      <c r="H195">
        <v>136.31199000000001</v>
      </c>
      <c r="I195">
        <v>3.956378</v>
      </c>
    </row>
    <row r="196" spans="1:9" x14ac:dyDescent="0.25">
      <c r="A196">
        <v>195</v>
      </c>
      <c r="D196">
        <v>159.02192300000002</v>
      </c>
      <c r="E196">
        <v>5.1805940000000001</v>
      </c>
      <c r="H196">
        <v>136.31199000000001</v>
      </c>
      <c r="I196">
        <v>3.956378</v>
      </c>
    </row>
    <row r="197" spans="1:9" x14ac:dyDescent="0.25">
      <c r="A197">
        <v>196</v>
      </c>
      <c r="D197">
        <v>159.02192300000002</v>
      </c>
      <c r="E197">
        <v>5.1805940000000001</v>
      </c>
      <c r="H197">
        <v>136.31199000000001</v>
      </c>
      <c r="I197">
        <v>3.956378</v>
      </c>
    </row>
    <row r="198" spans="1:9" x14ac:dyDescent="0.25">
      <c r="A198">
        <v>197</v>
      </c>
      <c r="D198">
        <v>159.02192300000002</v>
      </c>
      <c r="E198">
        <v>5.1805940000000001</v>
      </c>
      <c r="H198">
        <v>136.31199000000001</v>
      </c>
      <c r="I198">
        <v>3.956378</v>
      </c>
    </row>
    <row r="199" spans="1:9" x14ac:dyDescent="0.25">
      <c r="A199">
        <v>198</v>
      </c>
      <c r="D199">
        <v>159.02192300000002</v>
      </c>
      <c r="E199">
        <v>5.1805940000000001</v>
      </c>
      <c r="F199">
        <v>153.61073500000001</v>
      </c>
      <c r="G199">
        <v>8.4009859999999996</v>
      </c>
      <c r="H199">
        <v>136.31199000000001</v>
      </c>
      <c r="I199">
        <v>3.956378</v>
      </c>
    </row>
    <row r="200" spans="1:9" x14ac:dyDescent="0.25">
      <c r="A200">
        <v>199</v>
      </c>
      <c r="D200">
        <v>159.02192300000002</v>
      </c>
      <c r="E200">
        <v>5.1805940000000001</v>
      </c>
      <c r="F200">
        <v>153.68759900000001</v>
      </c>
      <c r="G200">
        <v>8.3573509999999995</v>
      </c>
      <c r="H200">
        <v>136.31199000000001</v>
      </c>
      <c r="I200">
        <v>3.956378</v>
      </c>
    </row>
    <row r="201" spans="1:9" x14ac:dyDescent="0.25">
      <c r="A201">
        <v>200</v>
      </c>
      <c r="D201">
        <v>159.02192300000002</v>
      </c>
      <c r="E201">
        <v>5.1805940000000001</v>
      </c>
      <c r="F201">
        <v>153.68759900000001</v>
      </c>
      <c r="G201">
        <v>8.3573509999999995</v>
      </c>
      <c r="H201">
        <v>136.31199000000001</v>
      </c>
      <c r="I201">
        <v>3.956378</v>
      </c>
    </row>
    <row r="202" spans="1:9" x14ac:dyDescent="0.25">
      <c r="A202">
        <v>201</v>
      </c>
      <c r="D202">
        <v>159.02192300000002</v>
      </c>
      <c r="E202">
        <v>5.1805940000000001</v>
      </c>
      <c r="F202">
        <v>153.68759900000001</v>
      </c>
      <c r="G202">
        <v>8.3573509999999995</v>
      </c>
      <c r="H202">
        <v>136.31199000000001</v>
      </c>
      <c r="I202">
        <v>3.956378</v>
      </c>
    </row>
    <row r="203" spans="1:9" x14ac:dyDescent="0.25">
      <c r="A203">
        <v>202</v>
      </c>
      <c r="D203">
        <v>159.02192300000002</v>
      </c>
      <c r="E203">
        <v>5.1805940000000001</v>
      </c>
      <c r="F203">
        <v>153.68759900000001</v>
      </c>
      <c r="G203">
        <v>8.3573509999999995</v>
      </c>
      <c r="H203">
        <v>136.31199000000001</v>
      </c>
      <c r="I203">
        <v>3.956378</v>
      </c>
    </row>
    <row r="204" spans="1:9" x14ac:dyDescent="0.25">
      <c r="A204">
        <v>203</v>
      </c>
      <c r="D204">
        <v>159.02192300000002</v>
      </c>
      <c r="E204">
        <v>5.1805940000000001</v>
      </c>
      <c r="F204">
        <v>153.68759900000001</v>
      </c>
      <c r="G204">
        <v>8.3573509999999995</v>
      </c>
      <c r="H204">
        <v>136.31199000000001</v>
      </c>
      <c r="I204">
        <v>3.956378</v>
      </c>
    </row>
    <row r="205" spans="1:9" x14ac:dyDescent="0.25">
      <c r="A205">
        <v>204</v>
      </c>
      <c r="D205">
        <v>159.02192300000002</v>
      </c>
      <c r="E205">
        <v>5.1805940000000001</v>
      </c>
      <c r="F205">
        <v>153.68759900000001</v>
      </c>
      <c r="G205">
        <v>8.3573509999999995</v>
      </c>
      <c r="H205">
        <v>136.31199000000001</v>
      </c>
      <c r="I205">
        <v>3.956378</v>
      </c>
    </row>
    <row r="206" spans="1:9" x14ac:dyDescent="0.25">
      <c r="A206">
        <v>205</v>
      </c>
      <c r="D206">
        <v>159.02192300000002</v>
      </c>
      <c r="E206">
        <v>5.1805940000000001</v>
      </c>
      <c r="F206">
        <v>153.68759900000001</v>
      </c>
      <c r="G206">
        <v>8.3573509999999995</v>
      </c>
    </row>
    <row r="207" spans="1:9" x14ac:dyDescent="0.25">
      <c r="A207">
        <v>206</v>
      </c>
      <c r="D207">
        <v>159.02192300000002</v>
      </c>
      <c r="E207">
        <v>5.1805940000000001</v>
      </c>
      <c r="F207">
        <v>153.68759900000001</v>
      </c>
      <c r="G207">
        <v>8.3573509999999995</v>
      </c>
    </row>
    <row r="208" spans="1:9" x14ac:dyDescent="0.25">
      <c r="A208">
        <v>207</v>
      </c>
      <c r="D208">
        <v>159.01854</v>
      </c>
      <c r="E208">
        <v>5.225238</v>
      </c>
      <c r="F208">
        <v>153.68759900000001</v>
      </c>
      <c r="G208">
        <v>8.3573509999999995</v>
      </c>
    </row>
    <row r="209" spans="1:9" x14ac:dyDescent="0.25">
      <c r="A209">
        <v>208</v>
      </c>
      <c r="B209">
        <v>167.433818</v>
      </c>
      <c r="C209">
        <v>6.5735029999999997</v>
      </c>
      <c r="F209">
        <v>153.68759900000001</v>
      </c>
      <c r="G209">
        <v>8.3573509999999995</v>
      </c>
    </row>
    <row r="210" spans="1:9" x14ac:dyDescent="0.25">
      <c r="A210">
        <v>209</v>
      </c>
      <c r="B210">
        <v>167.43947300000002</v>
      </c>
      <c r="C210">
        <v>6.5978960000000004</v>
      </c>
      <c r="F210">
        <v>153.68759900000001</v>
      </c>
      <c r="G210">
        <v>8.3573509999999995</v>
      </c>
    </row>
    <row r="211" spans="1:9" x14ac:dyDescent="0.25">
      <c r="A211">
        <v>210</v>
      </c>
      <c r="B211">
        <v>167.43947300000002</v>
      </c>
      <c r="C211">
        <v>6.5978960000000004</v>
      </c>
      <c r="F211">
        <v>153.68759900000001</v>
      </c>
      <c r="G211">
        <v>8.3573509999999995</v>
      </c>
    </row>
    <row r="212" spans="1:9" x14ac:dyDescent="0.25">
      <c r="A212">
        <v>211</v>
      </c>
      <c r="B212">
        <v>167.43947300000002</v>
      </c>
      <c r="C212">
        <v>6.5978960000000004</v>
      </c>
      <c r="F212">
        <v>153.68759900000001</v>
      </c>
      <c r="G212">
        <v>8.3573509999999995</v>
      </c>
    </row>
    <row r="213" spans="1:9" x14ac:dyDescent="0.25">
      <c r="A213">
        <v>212</v>
      </c>
      <c r="B213">
        <v>167.43947300000002</v>
      </c>
      <c r="C213">
        <v>6.5978960000000004</v>
      </c>
      <c r="F213">
        <v>153.68759900000001</v>
      </c>
      <c r="G213">
        <v>8.3573509999999995</v>
      </c>
    </row>
    <row r="214" spans="1:9" x14ac:dyDescent="0.25">
      <c r="A214">
        <v>213</v>
      </c>
      <c r="B214">
        <v>167.43947300000002</v>
      </c>
      <c r="C214">
        <v>6.5978960000000004</v>
      </c>
      <c r="F214">
        <v>153.68759900000001</v>
      </c>
      <c r="G214">
        <v>8.3573509999999995</v>
      </c>
    </row>
    <row r="215" spans="1:9" x14ac:dyDescent="0.25">
      <c r="A215">
        <v>214</v>
      </c>
      <c r="B215">
        <v>167.43947300000002</v>
      </c>
      <c r="C215">
        <v>6.5978960000000004</v>
      </c>
      <c r="F215">
        <v>153.68759900000001</v>
      </c>
      <c r="G215">
        <v>8.3573509999999995</v>
      </c>
    </row>
    <row r="216" spans="1:9" x14ac:dyDescent="0.25">
      <c r="A216">
        <v>215</v>
      </c>
      <c r="B216">
        <v>167.43947300000002</v>
      </c>
      <c r="C216">
        <v>6.5978960000000004</v>
      </c>
      <c r="F216">
        <v>153.68759900000001</v>
      </c>
      <c r="G216">
        <v>8.3573509999999995</v>
      </c>
    </row>
    <row r="217" spans="1:9" x14ac:dyDescent="0.25">
      <c r="A217">
        <v>216</v>
      </c>
      <c r="B217">
        <v>167.43947300000002</v>
      </c>
      <c r="C217">
        <v>6.5978960000000004</v>
      </c>
      <c r="F217">
        <v>153.68759900000001</v>
      </c>
      <c r="G217">
        <v>8.3573509999999995</v>
      </c>
    </row>
    <row r="218" spans="1:9" x14ac:dyDescent="0.25">
      <c r="A218">
        <v>217</v>
      </c>
      <c r="B218">
        <v>167.43947300000002</v>
      </c>
      <c r="C218">
        <v>6.5978960000000004</v>
      </c>
      <c r="F218">
        <v>153.61073500000001</v>
      </c>
      <c r="G218">
        <v>8.4009859999999996</v>
      </c>
    </row>
    <row r="219" spans="1:9" x14ac:dyDescent="0.25">
      <c r="A219">
        <v>218</v>
      </c>
      <c r="B219">
        <v>167.43947300000002</v>
      </c>
      <c r="C219">
        <v>6.5978960000000004</v>
      </c>
      <c r="F219">
        <v>153.61073500000001</v>
      </c>
      <c r="G219">
        <v>8.4009859999999996</v>
      </c>
    </row>
    <row r="220" spans="1:9" x14ac:dyDescent="0.25">
      <c r="A220">
        <v>219</v>
      </c>
      <c r="B220">
        <v>167.43947300000002</v>
      </c>
      <c r="C220">
        <v>6.5978960000000004</v>
      </c>
      <c r="F220">
        <v>153.61073500000001</v>
      </c>
      <c r="G220">
        <v>8.4009859999999996</v>
      </c>
    </row>
    <row r="221" spans="1:9" x14ac:dyDescent="0.25">
      <c r="A221">
        <v>220</v>
      </c>
      <c r="B221">
        <v>167.43947300000002</v>
      </c>
      <c r="C221">
        <v>6.5978960000000004</v>
      </c>
      <c r="H221">
        <v>162.53916700000002</v>
      </c>
      <c r="I221">
        <v>4.6373899999999999</v>
      </c>
    </row>
    <row r="222" spans="1:9" x14ac:dyDescent="0.25">
      <c r="A222">
        <v>221</v>
      </c>
      <c r="B222">
        <v>167.43947300000002</v>
      </c>
      <c r="C222">
        <v>6.5978960000000004</v>
      </c>
      <c r="H222">
        <v>162.545582</v>
      </c>
      <c r="I222">
        <v>4.4963360000000003</v>
      </c>
    </row>
    <row r="223" spans="1:9" x14ac:dyDescent="0.25">
      <c r="A223">
        <v>222</v>
      </c>
      <c r="B223">
        <v>167.43947300000002</v>
      </c>
      <c r="C223">
        <v>6.5978960000000004</v>
      </c>
      <c r="H223">
        <v>162.545582</v>
      </c>
      <c r="I223">
        <v>4.4963360000000003</v>
      </c>
    </row>
    <row r="224" spans="1:9" x14ac:dyDescent="0.25">
      <c r="A224">
        <v>223</v>
      </c>
      <c r="B224">
        <v>167.43947300000002</v>
      </c>
      <c r="C224">
        <v>6.5978960000000004</v>
      </c>
      <c r="H224">
        <v>162.545582</v>
      </c>
      <c r="I224">
        <v>4.4963360000000003</v>
      </c>
    </row>
    <row r="225" spans="1:9" x14ac:dyDescent="0.25">
      <c r="A225">
        <v>224</v>
      </c>
      <c r="B225">
        <v>167.433818</v>
      </c>
      <c r="C225">
        <v>6.5735029999999997</v>
      </c>
      <c r="D225">
        <v>176.17842000000002</v>
      </c>
      <c r="E225">
        <v>6.7791490000000003</v>
      </c>
      <c r="H225">
        <v>162.545582</v>
      </c>
      <c r="I225">
        <v>4.4963360000000003</v>
      </c>
    </row>
    <row r="226" spans="1:9" x14ac:dyDescent="0.25">
      <c r="A226">
        <v>225</v>
      </c>
      <c r="D226">
        <v>176.19958200000002</v>
      </c>
      <c r="E226">
        <v>6.7445050000000002</v>
      </c>
      <c r="H226">
        <v>162.545582</v>
      </c>
      <c r="I226">
        <v>4.4963360000000003</v>
      </c>
    </row>
    <row r="227" spans="1:9" x14ac:dyDescent="0.25">
      <c r="A227">
        <v>226</v>
      </c>
      <c r="D227">
        <v>176.19958200000002</v>
      </c>
      <c r="E227">
        <v>6.7445050000000002</v>
      </c>
      <c r="H227">
        <v>162.545582</v>
      </c>
      <c r="I227">
        <v>4.4963360000000003</v>
      </c>
    </row>
    <row r="228" spans="1:9" x14ac:dyDescent="0.25">
      <c r="A228">
        <v>227</v>
      </c>
      <c r="D228">
        <v>176.19958200000002</v>
      </c>
      <c r="E228">
        <v>6.7445050000000002</v>
      </c>
      <c r="H228">
        <v>162.545582</v>
      </c>
      <c r="I228">
        <v>4.4963360000000003</v>
      </c>
    </row>
    <row r="229" spans="1:9" x14ac:dyDescent="0.25">
      <c r="A229">
        <v>228</v>
      </c>
      <c r="D229">
        <v>176.19958200000002</v>
      </c>
      <c r="E229">
        <v>6.7445050000000002</v>
      </c>
      <c r="H229">
        <v>162.545582</v>
      </c>
      <c r="I229">
        <v>4.4963360000000003</v>
      </c>
    </row>
    <row r="230" spans="1:9" x14ac:dyDescent="0.25">
      <c r="A230">
        <v>229</v>
      </c>
      <c r="D230">
        <v>176.19958200000002</v>
      </c>
      <c r="E230">
        <v>6.7445050000000002</v>
      </c>
      <c r="H230">
        <v>162.545582</v>
      </c>
      <c r="I230">
        <v>4.4963360000000003</v>
      </c>
    </row>
    <row r="231" spans="1:9" x14ac:dyDescent="0.25">
      <c r="A231">
        <v>230</v>
      </c>
      <c r="D231">
        <v>176.19958200000002</v>
      </c>
      <c r="E231">
        <v>6.7445050000000002</v>
      </c>
      <c r="H231">
        <v>162.545582</v>
      </c>
      <c r="I231">
        <v>4.4963360000000003</v>
      </c>
    </row>
    <row r="232" spans="1:9" x14ac:dyDescent="0.25">
      <c r="A232">
        <v>231</v>
      </c>
      <c r="D232">
        <v>176.19958200000002</v>
      </c>
      <c r="E232">
        <v>6.7445050000000002</v>
      </c>
      <c r="F232">
        <v>168.89763199999999</v>
      </c>
      <c r="G232">
        <v>9.0974660000000007</v>
      </c>
      <c r="H232">
        <v>162.545582</v>
      </c>
      <c r="I232">
        <v>4.4963360000000003</v>
      </c>
    </row>
    <row r="233" spans="1:9" x14ac:dyDescent="0.25">
      <c r="A233">
        <v>232</v>
      </c>
      <c r="D233">
        <v>176.19958200000002</v>
      </c>
      <c r="E233">
        <v>6.7445050000000002</v>
      </c>
      <c r="F233">
        <v>169.005506</v>
      </c>
      <c r="G233">
        <v>9.1393319999999996</v>
      </c>
      <c r="H233">
        <v>162.545582</v>
      </c>
      <c r="I233">
        <v>4.4963360000000003</v>
      </c>
    </row>
    <row r="234" spans="1:9" x14ac:dyDescent="0.25">
      <c r="A234">
        <v>233</v>
      </c>
      <c r="D234">
        <v>176.19958200000002</v>
      </c>
      <c r="E234">
        <v>6.7445050000000002</v>
      </c>
      <c r="F234">
        <v>169.005506</v>
      </c>
      <c r="G234">
        <v>9.1393319999999996</v>
      </c>
      <c r="H234">
        <v>162.545582</v>
      </c>
      <c r="I234">
        <v>4.4963360000000003</v>
      </c>
    </row>
    <row r="235" spans="1:9" x14ac:dyDescent="0.25">
      <c r="A235">
        <v>234</v>
      </c>
      <c r="D235">
        <v>176.19958200000002</v>
      </c>
      <c r="E235">
        <v>6.7445050000000002</v>
      </c>
      <c r="F235">
        <v>169.005506</v>
      </c>
      <c r="G235">
        <v>9.1393319999999996</v>
      </c>
      <c r="H235">
        <v>162.545582</v>
      </c>
      <c r="I235">
        <v>4.4963360000000003</v>
      </c>
    </row>
    <row r="236" spans="1:9" x14ac:dyDescent="0.25">
      <c r="A236">
        <v>235</v>
      </c>
      <c r="D236">
        <v>176.19958200000002</v>
      </c>
      <c r="E236">
        <v>6.7445050000000002</v>
      </c>
      <c r="F236">
        <v>169.005506</v>
      </c>
      <c r="G236">
        <v>9.1393319999999996</v>
      </c>
      <c r="H236">
        <v>162.53916700000002</v>
      </c>
      <c r="I236">
        <v>4.6373899999999999</v>
      </c>
    </row>
    <row r="237" spans="1:9" x14ac:dyDescent="0.25">
      <c r="A237">
        <v>236</v>
      </c>
      <c r="D237">
        <v>176.19958200000002</v>
      </c>
      <c r="E237">
        <v>6.7445050000000002</v>
      </c>
      <c r="F237">
        <v>169.005506</v>
      </c>
      <c r="G237">
        <v>9.1393319999999996</v>
      </c>
      <c r="H237">
        <v>162.53916700000002</v>
      </c>
      <c r="I237">
        <v>4.6373899999999999</v>
      </c>
    </row>
    <row r="238" spans="1:9" x14ac:dyDescent="0.25">
      <c r="A238">
        <v>237</v>
      </c>
      <c r="D238">
        <v>176.19958200000002</v>
      </c>
      <c r="E238">
        <v>6.7445050000000002</v>
      </c>
      <c r="F238">
        <v>169.005506</v>
      </c>
      <c r="G238">
        <v>9.1393319999999996</v>
      </c>
    </row>
    <row r="239" spans="1:9" x14ac:dyDescent="0.25">
      <c r="A239">
        <v>238</v>
      </c>
      <c r="D239">
        <v>176.17842000000002</v>
      </c>
      <c r="E239">
        <v>6.7791490000000003</v>
      </c>
      <c r="F239">
        <v>169.005506</v>
      </c>
      <c r="G239">
        <v>9.1393319999999996</v>
      </c>
    </row>
    <row r="240" spans="1:9" x14ac:dyDescent="0.25">
      <c r="A240">
        <v>239</v>
      </c>
      <c r="B240">
        <v>185.73712800000001</v>
      </c>
      <c r="C240">
        <v>7.055599</v>
      </c>
      <c r="F240">
        <v>169.005506</v>
      </c>
      <c r="G240">
        <v>9.1393319999999996</v>
      </c>
    </row>
    <row r="241" spans="1:9" x14ac:dyDescent="0.25">
      <c r="A241">
        <v>240</v>
      </c>
      <c r="B241">
        <v>185.84060600000001</v>
      </c>
      <c r="C241">
        <v>6.8911629999999997</v>
      </c>
      <c r="F241">
        <v>169.005506</v>
      </c>
      <c r="G241">
        <v>9.1393319999999996</v>
      </c>
    </row>
    <row r="242" spans="1:9" x14ac:dyDescent="0.25">
      <c r="A242">
        <v>241</v>
      </c>
      <c r="B242">
        <v>185.84060600000001</v>
      </c>
      <c r="C242">
        <v>6.8911629999999997</v>
      </c>
      <c r="F242">
        <v>169.005506</v>
      </c>
      <c r="G242">
        <v>9.1393319999999996</v>
      </c>
    </row>
    <row r="243" spans="1:9" x14ac:dyDescent="0.25">
      <c r="A243">
        <v>242</v>
      </c>
      <c r="B243">
        <v>185.84060600000001</v>
      </c>
      <c r="C243">
        <v>6.8911629999999997</v>
      </c>
      <c r="F243">
        <v>169.005506</v>
      </c>
      <c r="G243">
        <v>9.1393319999999996</v>
      </c>
    </row>
    <row r="244" spans="1:9" x14ac:dyDescent="0.25">
      <c r="A244">
        <v>243</v>
      </c>
      <c r="B244">
        <v>185.84060600000001</v>
      </c>
      <c r="C244">
        <v>6.8911629999999997</v>
      </c>
      <c r="F244">
        <v>169.005506</v>
      </c>
      <c r="G244">
        <v>9.1393319999999996</v>
      </c>
    </row>
    <row r="245" spans="1:9" x14ac:dyDescent="0.25">
      <c r="A245">
        <v>244</v>
      </c>
      <c r="B245">
        <v>185.84060600000001</v>
      </c>
      <c r="C245">
        <v>6.8911629999999997</v>
      </c>
      <c r="F245">
        <v>169.005506</v>
      </c>
      <c r="G245">
        <v>9.1393319999999996</v>
      </c>
    </row>
    <row r="246" spans="1:9" x14ac:dyDescent="0.25">
      <c r="A246">
        <v>245</v>
      </c>
      <c r="B246">
        <v>185.84060600000001</v>
      </c>
      <c r="C246">
        <v>6.8911629999999997</v>
      </c>
      <c r="F246">
        <v>169.005506</v>
      </c>
      <c r="G246">
        <v>9.1393319999999996</v>
      </c>
    </row>
    <row r="247" spans="1:9" x14ac:dyDescent="0.25">
      <c r="A247">
        <v>246</v>
      </c>
      <c r="B247">
        <v>185.84060600000001</v>
      </c>
      <c r="C247">
        <v>6.8911629999999997</v>
      </c>
      <c r="F247">
        <v>169.005506</v>
      </c>
      <c r="G247">
        <v>9.1393319999999996</v>
      </c>
    </row>
    <row r="248" spans="1:9" x14ac:dyDescent="0.25">
      <c r="A248">
        <v>247</v>
      </c>
      <c r="B248">
        <v>185.84060600000001</v>
      </c>
      <c r="C248">
        <v>6.8911629999999997</v>
      </c>
      <c r="F248">
        <v>169.005506</v>
      </c>
      <c r="G248">
        <v>9.1393319999999996</v>
      </c>
    </row>
    <row r="249" spans="1:9" x14ac:dyDescent="0.25">
      <c r="A249">
        <v>248</v>
      </c>
      <c r="B249">
        <v>185.84060600000001</v>
      </c>
      <c r="C249">
        <v>6.8911629999999997</v>
      </c>
      <c r="F249">
        <v>169.005506</v>
      </c>
      <c r="G249">
        <v>9.1393319999999996</v>
      </c>
    </row>
    <row r="250" spans="1:9" x14ac:dyDescent="0.25">
      <c r="A250">
        <v>249</v>
      </c>
      <c r="B250">
        <v>185.84060600000001</v>
      </c>
      <c r="C250">
        <v>6.8911629999999997</v>
      </c>
      <c r="F250">
        <v>168.89763199999999</v>
      </c>
      <c r="G250">
        <v>9.0974660000000007</v>
      </c>
    </row>
    <row r="251" spans="1:9" x14ac:dyDescent="0.25">
      <c r="A251">
        <v>250</v>
      </c>
      <c r="B251">
        <v>185.84060600000001</v>
      </c>
      <c r="C251">
        <v>6.8911629999999997</v>
      </c>
      <c r="F251">
        <v>168.89763199999999</v>
      </c>
      <c r="G251">
        <v>9.0974660000000007</v>
      </c>
    </row>
    <row r="252" spans="1:9" x14ac:dyDescent="0.25">
      <c r="A252">
        <v>251</v>
      </c>
      <c r="B252">
        <v>185.84060600000001</v>
      </c>
      <c r="C252">
        <v>6.8911629999999997</v>
      </c>
    </row>
    <row r="253" spans="1:9" x14ac:dyDescent="0.25">
      <c r="A253">
        <v>252</v>
      </c>
      <c r="B253">
        <v>185.84060600000001</v>
      </c>
      <c r="C253">
        <v>6.8911629999999997</v>
      </c>
      <c r="H253">
        <v>180.26154600000001</v>
      </c>
      <c r="I253">
        <v>5.2783160000000002</v>
      </c>
    </row>
    <row r="254" spans="1:9" x14ac:dyDescent="0.25">
      <c r="A254">
        <v>253</v>
      </c>
      <c r="B254">
        <v>185.84060600000001</v>
      </c>
      <c r="C254">
        <v>6.8911629999999997</v>
      </c>
      <c r="H254">
        <v>180.276748</v>
      </c>
      <c r="I254">
        <v>5.2499849999999997</v>
      </c>
    </row>
    <row r="255" spans="1:9" x14ac:dyDescent="0.25">
      <c r="A255">
        <v>254</v>
      </c>
      <c r="B255">
        <v>185.73712800000001</v>
      </c>
      <c r="C255">
        <v>7.055599</v>
      </c>
      <c r="D255">
        <v>195.11427600000002</v>
      </c>
      <c r="E255">
        <v>4.5553739999999996</v>
      </c>
      <c r="H255">
        <v>180.26154600000001</v>
      </c>
      <c r="I255">
        <v>5.2783160000000002</v>
      </c>
    </row>
    <row r="256" spans="1:9" x14ac:dyDescent="0.25">
      <c r="A256">
        <v>255</v>
      </c>
      <c r="D256">
        <v>195.13902200000001</v>
      </c>
      <c r="E256">
        <v>4.6429450000000001</v>
      </c>
      <c r="H256">
        <v>180.26154600000001</v>
      </c>
      <c r="I256">
        <v>5.2783160000000002</v>
      </c>
    </row>
    <row r="257" spans="1:9" x14ac:dyDescent="0.25">
      <c r="A257">
        <v>256</v>
      </c>
      <c r="D257">
        <v>195.13902200000001</v>
      </c>
      <c r="E257">
        <v>4.6429450000000001</v>
      </c>
      <c r="H257">
        <v>180.26154600000001</v>
      </c>
      <c r="I257">
        <v>5.2783160000000002</v>
      </c>
    </row>
    <row r="258" spans="1:9" x14ac:dyDescent="0.25">
      <c r="A258">
        <v>257</v>
      </c>
      <c r="D258">
        <v>195.13902200000001</v>
      </c>
      <c r="E258">
        <v>4.6429450000000001</v>
      </c>
      <c r="H258">
        <v>180.26154600000001</v>
      </c>
      <c r="I258">
        <v>5.2783160000000002</v>
      </c>
    </row>
    <row r="259" spans="1:9" x14ac:dyDescent="0.25">
      <c r="A259">
        <v>258</v>
      </c>
      <c r="D259">
        <v>195.13902200000001</v>
      </c>
      <c r="E259">
        <v>4.6429450000000001</v>
      </c>
      <c r="H259">
        <v>180.26154600000001</v>
      </c>
      <c r="I259">
        <v>5.2783160000000002</v>
      </c>
    </row>
    <row r="260" spans="1:9" x14ac:dyDescent="0.25">
      <c r="A260">
        <v>259</v>
      </c>
      <c r="D260">
        <v>195.13902200000001</v>
      </c>
      <c r="E260">
        <v>4.6429450000000001</v>
      </c>
      <c r="H260">
        <v>180.26154600000001</v>
      </c>
      <c r="I260">
        <v>5.2783160000000002</v>
      </c>
    </row>
    <row r="261" spans="1:9" x14ac:dyDescent="0.25">
      <c r="A261">
        <v>260</v>
      </c>
      <c r="D261">
        <v>195.13902200000001</v>
      </c>
      <c r="E261">
        <v>4.6429450000000001</v>
      </c>
      <c r="H261">
        <v>180.26154600000001</v>
      </c>
      <c r="I261">
        <v>5.2783160000000002</v>
      </c>
    </row>
    <row r="262" spans="1:9" x14ac:dyDescent="0.25">
      <c r="A262">
        <v>261</v>
      </c>
      <c r="D262">
        <v>195.13902200000001</v>
      </c>
      <c r="E262">
        <v>4.6429450000000001</v>
      </c>
      <c r="H262">
        <v>180.26154600000001</v>
      </c>
      <c r="I262">
        <v>5.2783160000000002</v>
      </c>
    </row>
    <row r="263" spans="1:9" x14ac:dyDescent="0.25">
      <c r="A263">
        <v>262</v>
      </c>
      <c r="D263">
        <v>195.13902200000001</v>
      </c>
      <c r="E263">
        <v>4.6429450000000001</v>
      </c>
      <c r="H263">
        <v>180.26154600000001</v>
      </c>
      <c r="I263">
        <v>5.2783160000000002</v>
      </c>
    </row>
    <row r="264" spans="1:9" x14ac:dyDescent="0.25">
      <c r="A264">
        <v>263</v>
      </c>
      <c r="D264">
        <v>195.13902200000001</v>
      </c>
      <c r="E264">
        <v>4.6429450000000001</v>
      </c>
      <c r="F264">
        <v>189.150237</v>
      </c>
      <c r="G264">
        <v>7.7768249999999997</v>
      </c>
      <c r="H264">
        <v>180.26154600000001</v>
      </c>
      <c r="I264">
        <v>5.2783160000000002</v>
      </c>
    </row>
    <row r="265" spans="1:9" x14ac:dyDescent="0.25">
      <c r="A265">
        <v>264</v>
      </c>
      <c r="D265">
        <v>195.13902200000001</v>
      </c>
      <c r="E265">
        <v>4.6429450000000001</v>
      </c>
      <c r="F265">
        <v>189.364215</v>
      </c>
      <c r="G265">
        <v>7.8685879999999999</v>
      </c>
      <c r="H265">
        <v>180.26154600000001</v>
      </c>
      <c r="I265">
        <v>5.2783160000000002</v>
      </c>
    </row>
    <row r="266" spans="1:9" x14ac:dyDescent="0.25">
      <c r="A266">
        <v>265</v>
      </c>
      <c r="D266">
        <v>195.13902200000001</v>
      </c>
      <c r="E266">
        <v>4.6429450000000001</v>
      </c>
      <c r="F266">
        <v>189.364215</v>
      </c>
      <c r="G266">
        <v>7.8685879999999999</v>
      </c>
      <c r="H266">
        <v>180.26154600000001</v>
      </c>
      <c r="I266">
        <v>5.2783160000000002</v>
      </c>
    </row>
    <row r="267" spans="1:9" x14ac:dyDescent="0.25">
      <c r="A267">
        <v>266</v>
      </c>
      <c r="D267">
        <v>195.13902200000001</v>
      </c>
      <c r="E267">
        <v>4.6429450000000001</v>
      </c>
      <c r="F267">
        <v>189.41315</v>
      </c>
      <c r="G267">
        <v>7.8685879999999999</v>
      </c>
      <c r="H267">
        <v>180.276748</v>
      </c>
      <c r="I267">
        <v>5.2499849999999997</v>
      </c>
    </row>
    <row r="268" spans="1:9" x14ac:dyDescent="0.25">
      <c r="A268">
        <v>267</v>
      </c>
      <c r="D268">
        <v>195.11427600000002</v>
      </c>
      <c r="E268">
        <v>4.5553739999999996</v>
      </c>
      <c r="F268">
        <v>189.41315</v>
      </c>
      <c r="G268">
        <v>7.8685879999999999</v>
      </c>
    </row>
    <row r="269" spans="1:9" x14ac:dyDescent="0.25">
      <c r="A269">
        <v>268</v>
      </c>
      <c r="F269">
        <v>189.41315</v>
      </c>
      <c r="G269">
        <v>7.8685879999999999</v>
      </c>
    </row>
    <row r="270" spans="1:9" x14ac:dyDescent="0.25">
      <c r="A270">
        <v>269</v>
      </c>
      <c r="F270">
        <v>189.41315</v>
      </c>
      <c r="G270">
        <v>7.8685879999999999</v>
      </c>
    </row>
    <row r="271" spans="1:9" x14ac:dyDescent="0.25">
      <c r="A271">
        <v>270</v>
      </c>
      <c r="B271">
        <v>205.08710400000001</v>
      </c>
      <c r="C271">
        <v>4.6259759999999996</v>
      </c>
      <c r="F271">
        <v>189.41315</v>
      </c>
      <c r="G271">
        <v>7.8685879999999999</v>
      </c>
    </row>
    <row r="272" spans="1:9" x14ac:dyDescent="0.25">
      <c r="A272">
        <v>271</v>
      </c>
      <c r="B272">
        <v>205.12260000000001</v>
      </c>
      <c r="C272">
        <v>4.5941090000000004</v>
      </c>
      <c r="F272">
        <v>189.41315</v>
      </c>
      <c r="G272">
        <v>7.8685879999999999</v>
      </c>
    </row>
    <row r="273" spans="1:15" x14ac:dyDescent="0.25">
      <c r="A273">
        <v>272</v>
      </c>
      <c r="B273">
        <v>205.12260000000001</v>
      </c>
      <c r="C273">
        <v>4.5941090000000004</v>
      </c>
      <c r="F273">
        <v>189.41315</v>
      </c>
      <c r="G273">
        <v>7.8685879999999999</v>
      </c>
    </row>
    <row r="274" spans="1:15" x14ac:dyDescent="0.25">
      <c r="A274">
        <v>273</v>
      </c>
      <c r="B274">
        <v>205.12260000000001</v>
      </c>
      <c r="C274">
        <v>4.5941090000000004</v>
      </c>
      <c r="F274">
        <v>189.41315</v>
      </c>
      <c r="G274">
        <v>7.8685879999999999</v>
      </c>
    </row>
    <row r="275" spans="1:15" x14ac:dyDescent="0.25">
      <c r="A275">
        <v>274</v>
      </c>
      <c r="B275">
        <v>205.12260000000001</v>
      </c>
      <c r="C275">
        <v>4.5941090000000004</v>
      </c>
      <c r="F275">
        <v>189.41315</v>
      </c>
      <c r="G275">
        <v>7.8685879999999999</v>
      </c>
    </row>
    <row r="276" spans="1:15" x14ac:dyDescent="0.25">
      <c r="A276">
        <v>275</v>
      </c>
      <c r="B276">
        <v>205.12260000000001</v>
      </c>
      <c r="C276">
        <v>4.5941090000000004</v>
      </c>
      <c r="F276">
        <v>189.41315</v>
      </c>
      <c r="G276">
        <v>7.8685879999999999</v>
      </c>
    </row>
    <row r="277" spans="1:15" x14ac:dyDescent="0.25">
      <c r="A277">
        <v>276</v>
      </c>
      <c r="B277">
        <v>205.12260000000001</v>
      </c>
      <c r="C277">
        <v>4.5941090000000004</v>
      </c>
      <c r="F277">
        <v>189.41315</v>
      </c>
      <c r="G277">
        <v>7.8685879999999999</v>
      </c>
    </row>
    <row r="278" spans="1:15" x14ac:dyDescent="0.25">
      <c r="A278">
        <v>277</v>
      </c>
      <c r="B278">
        <v>205.12260000000001</v>
      </c>
      <c r="C278">
        <v>4.5941090000000004</v>
      </c>
      <c r="F278">
        <v>189.41315</v>
      </c>
      <c r="G278">
        <v>7.8685879999999999</v>
      </c>
    </row>
    <row r="279" spans="1:15" x14ac:dyDescent="0.25">
      <c r="A279">
        <v>278</v>
      </c>
      <c r="B279">
        <v>205.12260000000001</v>
      </c>
      <c r="C279">
        <v>4.5941090000000004</v>
      </c>
      <c r="F279">
        <v>189.41315</v>
      </c>
      <c r="G279">
        <v>7.8685879999999999</v>
      </c>
    </row>
    <row r="280" spans="1:15" x14ac:dyDescent="0.25">
      <c r="A280">
        <v>279</v>
      </c>
      <c r="B280">
        <v>205.12260000000001</v>
      </c>
      <c r="C280">
        <v>4.5941090000000004</v>
      </c>
      <c r="F280">
        <v>189.41315</v>
      </c>
      <c r="G280">
        <v>7.8685879999999999</v>
      </c>
    </row>
    <row r="281" spans="1:15" x14ac:dyDescent="0.25">
      <c r="A281">
        <v>280</v>
      </c>
      <c r="B281">
        <v>205.12260000000001</v>
      </c>
      <c r="C281">
        <v>4.5941090000000004</v>
      </c>
      <c r="F281">
        <v>189.150237</v>
      </c>
      <c r="G281">
        <v>7.7768249999999997</v>
      </c>
    </row>
    <row r="282" spans="1:15" x14ac:dyDescent="0.25">
      <c r="A282">
        <v>281</v>
      </c>
      <c r="B282" s="6">
        <v>205.12260000000001</v>
      </c>
      <c r="C282" s="6">
        <v>4.5941090000000004</v>
      </c>
      <c r="D282" s="6">
        <v>212.78010599999999</v>
      </c>
      <c r="E282" s="6">
        <v>4.956372</v>
      </c>
      <c r="F282" s="6">
        <v>189.150237</v>
      </c>
      <c r="G282" s="6">
        <v>7.7768249999999997</v>
      </c>
      <c r="H282" s="6"/>
      <c r="I282" s="6"/>
      <c r="J282" s="6"/>
      <c r="K282" s="6"/>
      <c r="L282" s="6"/>
      <c r="M282" s="6"/>
      <c r="N282" s="6"/>
      <c r="O282" s="6"/>
    </row>
    <row r="283" spans="1:15" x14ac:dyDescent="0.25">
      <c r="A283">
        <v>282</v>
      </c>
      <c r="B283">
        <v>205.12260000000001</v>
      </c>
      <c r="C283">
        <v>4.5941090000000004</v>
      </c>
      <c r="D283">
        <v>212.80484000000001</v>
      </c>
      <c r="E283">
        <v>4.8880540000000003</v>
      </c>
    </row>
    <row r="284" spans="1:15" x14ac:dyDescent="0.25">
      <c r="A284">
        <v>283</v>
      </c>
      <c r="B284">
        <v>205.12260000000001</v>
      </c>
      <c r="C284">
        <v>4.5941090000000004</v>
      </c>
      <c r="D284">
        <v>212.80484000000001</v>
      </c>
      <c r="E284">
        <v>4.8880540000000003</v>
      </c>
      <c r="N284">
        <v>201.08771000000002</v>
      </c>
      <c r="O284">
        <v>3.465379</v>
      </c>
    </row>
    <row r="285" spans="1:15" x14ac:dyDescent="0.25">
      <c r="A285">
        <v>284</v>
      </c>
      <c r="B285">
        <v>205.08710400000001</v>
      </c>
      <c r="C285">
        <v>4.6259759999999996</v>
      </c>
      <c r="D285">
        <v>212.80484000000001</v>
      </c>
      <c r="E285">
        <v>4.8880540000000003</v>
      </c>
      <c r="N285">
        <v>201.08771000000002</v>
      </c>
      <c r="O285">
        <v>3.465379</v>
      </c>
    </row>
    <row r="286" spans="1:15" x14ac:dyDescent="0.25">
      <c r="A286">
        <v>285</v>
      </c>
      <c r="D286">
        <v>212.80484000000001</v>
      </c>
      <c r="E286">
        <v>4.8880540000000003</v>
      </c>
      <c r="N286">
        <v>201.060687</v>
      </c>
      <c r="O286">
        <v>3.323366</v>
      </c>
    </row>
    <row r="287" spans="1:15" x14ac:dyDescent="0.25">
      <c r="A287">
        <v>286</v>
      </c>
      <c r="D287">
        <v>212.80484000000001</v>
      </c>
      <c r="E287">
        <v>4.8880540000000003</v>
      </c>
      <c r="N287">
        <v>201.060687</v>
      </c>
      <c r="O287">
        <v>3.323366</v>
      </c>
    </row>
    <row r="288" spans="1:15" x14ac:dyDescent="0.25">
      <c r="A288">
        <v>287</v>
      </c>
      <c r="D288">
        <v>212.80484000000001</v>
      </c>
      <c r="E288">
        <v>4.8880540000000003</v>
      </c>
      <c r="N288">
        <v>201.060687</v>
      </c>
      <c r="O288">
        <v>3.323366</v>
      </c>
    </row>
    <row r="289" spans="1:15" x14ac:dyDescent="0.25">
      <c r="A289">
        <v>288</v>
      </c>
      <c r="D289">
        <v>212.80484000000001</v>
      </c>
      <c r="E289">
        <v>4.8880540000000003</v>
      </c>
      <c r="N289">
        <v>201.060687</v>
      </c>
      <c r="O289">
        <v>3.323366</v>
      </c>
    </row>
    <row r="290" spans="1:15" x14ac:dyDescent="0.25">
      <c r="A290">
        <v>289</v>
      </c>
      <c r="D290">
        <v>212.80484000000001</v>
      </c>
      <c r="E290">
        <v>4.8880540000000003</v>
      </c>
      <c r="N290">
        <v>201.060687</v>
      </c>
      <c r="O290">
        <v>3.323366</v>
      </c>
    </row>
    <row r="291" spans="1:15" x14ac:dyDescent="0.25">
      <c r="A291">
        <v>290</v>
      </c>
      <c r="D291">
        <v>212.80484000000001</v>
      </c>
      <c r="E291">
        <v>4.8880540000000003</v>
      </c>
      <c r="N291">
        <v>201.060687</v>
      </c>
      <c r="O291">
        <v>3.323366</v>
      </c>
    </row>
    <row r="292" spans="1:15" x14ac:dyDescent="0.25">
      <c r="A292">
        <v>291</v>
      </c>
      <c r="D292">
        <v>212.80484000000001</v>
      </c>
      <c r="E292">
        <v>4.8880540000000003</v>
      </c>
      <c r="N292">
        <v>201.060687</v>
      </c>
      <c r="O292">
        <v>3.323366</v>
      </c>
    </row>
    <row r="293" spans="1:15" x14ac:dyDescent="0.25">
      <c r="A293">
        <v>292</v>
      </c>
      <c r="D293">
        <v>212.80484000000001</v>
      </c>
      <c r="E293">
        <v>4.8880540000000003</v>
      </c>
      <c r="N293">
        <v>201.060687</v>
      </c>
      <c r="O293">
        <v>3.323366</v>
      </c>
    </row>
    <row r="294" spans="1:15" x14ac:dyDescent="0.25">
      <c r="A294">
        <v>293</v>
      </c>
      <c r="D294">
        <v>212.80484000000001</v>
      </c>
      <c r="E294">
        <v>4.8880540000000003</v>
      </c>
      <c r="N294">
        <v>201.060687</v>
      </c>
      <c r="O294">
        <v>3.323366</v>
      </c>
    </row>
    <row r="295" spans="1:15" x14ac:dyDescent="0.25">
      <c r="A295">
        <v>294</v>
      </c>
      <c r="D295">
        <v>212.80484000000001</v>
      </c>
      <c r="E295">
        <v>4.8880540000000003</v>
      </c>
      <c r="N295">
        <v>201.10962599999999</v>
      </c>
      <c r="O295">
        <v>3.323366</v>
      </c>
    </row>
    <row r="296" spans="1:15" x14ac:dyDescent="0.25">
      <c r="A296">
        <v>295</v>
      </c>
      <c r="D296">
        <v>212.80484000000001</v>
      </c>
      <c r="E296">
        <v>4.8880540000000003</v>
      </c>
      <c r="N296">
        <v>201.15856100000002</v>
      </c>
      <c r="O296">
        <v>3.372252</v>
      </c>
    </row>
    <row r="297" spans="1:15" x14ac:dyDescent="0.25">
      <c r="A297">
        <v>296</v>
      </c>
      <c r="D297">
        <v>212.80484000000001</v>
      </c>
      <c r="E297">
        <v>4.8880540000000003</v>
      </c>
      <c r="N297">
        <v>201.15856100000002</v>
      </c>
      <c r="O297">
        <v>3.372252</v>
      </c>
    </row>
    <row r="298" spans="1:15" x14ac:dyDescent="0.25">
      <c r="A298">
        <v>297</v>
      </c>
      <c r="B298">
        <v>219.03859199999999</v>
      </c>
      <c r="C298">
        <v>7.7578480000000001</v>
      </c>
      <c r="D298">
        <v>212.80484000000001</v>
      </c>
      <c r="E298">
        <v>4.8880540000000003</v>
      </c>
      <c r="L298">
        <v>207.17593299999999</v>
      </c>
      <c r="M298">
        <v>6.0855990000000002</v>
      </c>
      <c r="N298">
        <v>201.15856100000002</v>
      </c>
      <c r="O298">
        <v>3.372252</v>
      </c>
    </row>
    <row r="299" spans="1:15" x14ac:dyDescent="0.25">
      <c r="A299">
        <v>298</v>
      </c>
      <c r="B299">
        <v>219.03859199999999</v>
      </c>
      <c r="C299">
        <v>7.7578480000000001</v>
      </c>
      <c r="D299">
        <v>212.80484000000001</v>
      </c>
      <c r="E299">
        <v>4.8880540000000003</v>
      </c>
      <c r="L299">
        <v>207.226989</v>
      </c>
      <c r="M299">
        <v>6.1091829999999998</v>
      </c>
      <c r="N299">
        <v>201.08771000000002</v>
      </c>
      <c r="O299">
        <v>3.465379</v>
      </c>
    </row>
    <row r="300" spans="1:15" x14ac:dyDescent="0.25">
      <c r="A300">
        <v>299</v>
      </c>
      <c r="B300">
        <v>219.21324100000001</v>
      </c>
      <c r="C300">
        <v>7.7603989999999996</v>
      </c>
      <c r="D300">
        <v>212.78010599999999</v>
      </c>
      <c r="E300">
        <v>4.956372</v>
      </c>
      <c r="L300">
        <v>207.226989</v>
      </c>
      <c r="M300">
        <v>6.1091829999999998</v>
      </c>
    </row>
    <row r="301" spans="1:15" x14ac:dyDescent="0.25">
      <c r="A301">
        <v>300</v>
      </c>
      <c r="B301">
        <v>219.21324100000001</v>
      </c>
      <c r="C301">
        <v>7.7603989999999996</v>
      </c>
      <c r="L301">
        <v>207.226989</v>
      </c>
      <c r="M301">
        <v>6.1091829999999998</v>
      </c>
    </row>
    <row r="302" spans="1:15" x14ac:dyDescent="0.25">
      <c r="A302">
        <v>301</v>
      </c>
      <c r="B302">
        <v>219.21324100000001</v>
      </c>
      <c r="C302">
        <v>7.7603989999999996</v>
      </c>
      <c r="L302">
        <v>207.226989</v>
      </c>
      <c r="M302">
        <v>6.1091829999999998</v>
      </c>
    </row>
    <row r="303" spans="1:15" x14ac:dyDescent="0.25">
      <c r="A303">
        <v>302</v>
      </c>
      <c r="B303">
        <v>219.21324100000001</v>
      </c>
      <c r="C303">
        <v>7.7603989999999996</v>
      </c>
      <c r="L303">
        <v>207.226989</v>
      </c>
      <c r="M303">
        <v>6.1091829999999998</v>
      </c>
    </row>
    <row r="304" spans="1:15" x14ac:dyDescent="0.25">
      <c r="A304">
        <v>303</v>
      </c>
      <c r="B304">
        <v>219.21324100000001</v>
      </c>
      <c r="C304">
        <v>7.7603989999999996</v>
      </c>
      <c r="L304">
        <v>207.226989</v>
      </c>
      <c r="M304">
        <v>6.1091829999999998</v>
      </c>
    </row>
    <row r="305" spans="1:60" x14ac:dyDescent="0.25">
      <c r="A305">
        <v>304</v>
      </c>
      <c r="B305">
        <v>219.21324100000001</v>
      </c>
      <c r="C305">
        <v>7.7603989999999996</v>
      </c>
      <c r="L305">
        <v>207.226989</v>
      </c>
      <c r="M305">
        <v>6.1091829999999998</v>
      </c>
    </row>
    <row r="306" spans="1:60" x14ac:dyDescent="0.25">
      <c r="A306">
        <v>305</v>
      </c>
      <c r="B306">
        <v>219.21324100000001</v>
      </c>
      <c r="C306">
        <v>7.7603989999999996</v>
      </c>
      <c r="L306">
        <v>207.226989</v>
      </c>
      <c r="M306">
        <v>6.1091829999999998</v>
      </c>
    </row>
    <row r="307" spans="1:60" x14ac:dyDescent="0.25">
      <c r="A307">
        <v>306</v>
      </c>
      <c r="B307">
        <v>219.21324100000001</v>
      </c>
      <c r="C307">
        <v>7.7603989999999996</v>
      </c>
      <c r="L307">
        <v>207.226989</v>
      </c>
      <c r="M307">
        <v>6.1091829999999998</v>
      </c>
    </row>
    <row r="308" spans="1:60" x14ac:dyDescent="0.25">
      <c r="A308">
        <v>307</v>
      </c>
      <c r="B308">
        <v>219.21324100000001</v>
      </c>
      <c r="C308">
        <v>7.7603989999999996</v>
      </c>
      <c r="L308">
        <v>207.226989</v>
      </c>
      <c r="M308">
        <v>6.1091829999999998</v>
      </c>
    </row>
    <row r="309" spans="1:60" x14ac:dyDescent="0.25">
      <c r="A309">
        <v>308</v>
      </c>
      <c r="B309">
        <v>219.21324100000001</v>
      </c>
      <c r="C309">
        <v>7.7603989999999996</v>
      </c>
      <c r="L309">
        <v>207.226989</v>
      </c>
      <c r="M309">
        <v>6.1091829999999998</v>
      </c>
    </row>
    <row r="310" spans="1:60" x14ac:dyDescent="0.25">
      <c r="A310">
        <v>309</v>
      </c>
      <c r="B310">
        <v>219.21324100000001</v>
      </c>
      <c r="C310">
        <v>7.7603989999999996</v>
      </c>
      <c r="L310">
        <v>207.226989</v>
      </c>
      <c r="M310">
        <v>6.1091829999999998</v>
      </c>
    </row>
    <row r="311" spans="1:60" x14ac:dyDescent="0.25">
      <c r="A311">
        <v>310</v>
      </c>
      <c r="B311">
        <v>219.21324100000001</v>
      </c>
      <c r="C311">
        <v>7.7603989999999996</v>
      </c>
      <c r="L311">
        <v>207.226989</v>
      </c>
      <c r="M311">
        <v>6.1091829999999998</v>
      </c>
    </row>
    <row r="312" spans="1:60" x14ac:dyDescent="0.25">
      <c r="A312">
        <v>311</v>
      </c>
      <c r="B312">
        <v>219.21324100000001</v>
      </c>
      <c r="C312">
        <v>7.7603989999999996</v>
      </c>
      <c r="L312">
        <v>207.226989</v>
      </c>
      <c r="M312">
        <v>6.1091829999999998</v>
      </c>
    </row>
    <row r="313" spans="1:60" x14ac:dyDescent="0.25">
      <c r="A313">
        <v>312</v>
      </c>
      <c r="B313">
        <v>219.21324100000001</v>
      </c>
      <c r="C313">
        <v>7.7603989999999996</v>
      </c>
      <c r="L313">
        <v>207.226989</v>
      </c>
      <c r="M313">
        <v>6.1091829999999998</v>
      </c>
    </row>
    <row r="314" spans="1:60" x14ac:dyDescent="0.25">
      <c r="A314">
        <v>313</v>
      </c>
      <c r="B314">
        <v>219.21324100000001</v>
      </c>
      <c r="C314">
        <v>7.7603989999999996</v>
      </c>
      <c r="L314">
        <v>207.226989</v>
      </c>
      <c r="M314">
        <v>6.1091829999999998</v>
      </c>
    </row>
    <row r="315" spans="1:60" x14ac:dyDescent="0.25">
      <c r="A315">
        <v>314</v>
      </c>
      <c r="B315">
        <v>219.21324100000001</v>
      </c>
      <c r="C315">
        <v>7.7603989999999996</v>
      </c>
      <c r="D315">
        <v>226.06362999999999</v>
      </c>
      <c r="E315">
        <v>4.9204949999999998</v>
      </c>
      <c r="L315">
        <v>207.226989</v>
      </c>
      <c r="M315">
        <v>6.1091829999999998</v>
      </c>
    </row>
    <row r="316" spans="1:60" x14ac:dyDescent="0.25">
      <c r="A316">
        <v>315</v>
      </c>
      <c r="B316">
        <v>219.21324100000001</v>
      </c>
      <c r="C316">
        <v>7.7603989999999996</v>
      </c>
      <c r="D316">
        <v>226.227239</v>
      </c>
      <c r="E316">
        <v>4.8376479999999997</v>
      </c>
      <c r="L316">
        <v>207.17593299999999</v>
      </c>
      <c r="M316">
        <v>6.0855990000000002</v>
      </c>
    </row>
    <row r="317" spans="1:60" x14ac:dyDescent="0.25">
      <c r="A317">
        <v>316</v>
      </c>
      <c r="B317">
        <v>219.21324100000001</v>
      </c>
      <c r="C317">
        <v>7.7603989999999996</v>
      </c>
      <c r="D317">
        <v>226.227239</v>
      </c>
      <c r="E317">
        <v>4.8376479999999997</v>
      </c>
    </row>
    <row r="318" spans="1:60" x14ac:dyDescent="0.25">
      <c r="A318">
        <v>317</v>
      </c>
      <c r="B318">
        <v>219.03859199999999</v>
      </c>
      <c r="C318">
        <v>7.7578480000000001</v>
      </c>
      <c r="D318">
        <v>226.227239</v>
      </c>
      <c r="E318">
        <v>4.8376479999999997</v>
      </c>
    </row>
    <row r="319" spans="1:60" x14ac:dyDescent="0.25">
      <c r="A319">
        <v>318</v>
      </c>
      <c r="B319">
        <v>219.03859199999999</v>
      </c>
      <c r="C319">
        <v>7.7578480000000001</v>
      </c>
      <c r="D319">
        <v>226.227239</v>
      </c>
      <c r="E319">
        <v>4.8376479999999997</v>
      </c>
      <c r="N319">
        <v>216.84432799999999</v>
      </c>
      <c r="O319">
        <v>5.215014</v>
      </c>
      <c r="BG319">
        <v>216.84432799999999</v>
      </c>
      <c r="BH319">
        <v>5.215014</v>
      </c>
    </row>
    <row r="320" spans="1:60" x14ac:dyDescent="0.25">
      <c r="A320">
        <v>319</v>
      </c>
      <c r="D320">
        <v>226.227239</v>
      </c>
      <c r="E320">
        <v>4.8376479999999997</v>
      </c>
      <c r="N320">
        <v>216.84432799999999</v>
      </c>
      <c r="O320">
        <v>5.215014</v>
      </c>
      <c r="BG320">
        <v>216.84432799999999</v>
      </c>
      <c r="BH320">
        <v>5.215014</v>
      </c>
    </row>
    <row r="321" spans="1:60" x14ac:dyDescent="0.25">
      <c r="A321">
        <v>320</v>
      </c>
      <c r="D321">
        <v>226.227239</v>
      </c>
      <c r="E321">
        <v>4.8376479999999997</v>
      </c>
      <c r="N321">
        <v>216.84432799999999</v>
      </c>
      <c r="O321">
        <v>5.215014</v>
      </c>
      <c r="BG321">
        <v>216.84432799999999</v>
      </c>
      <c r="BH321">
        <v>5.215014</v>
      </c>
    </row>
    <row r="322" spans="1:60" x14ac:dyDescent="0.25">
      <c r="A322">
        <v>321</v>
      </c>
      <c r="D322">
        <v>226.227239</v>
      </c>
      <c r="E322">
        <v>4.8376479999999997</v>
      </c>
      <c r="N322">
        <v>216.84432799999999</v>
      </c>
      <c r="O322">
        <v>5.215014</v>
      </c>
      <c r="BG322">
        <v>216.84432799999999</v>
      </c>
      <c r="BH322">
        <v>5.215014</v>
      </c>
    </row>
    <row r="323" spans="1:60" x14ac:dyDescent="0.25">
      <c r="A323">
        <v>322</v>
      </c>
      <c r="D323">
        <v>226.227239</v>
      </c>
      <c r="E323">
        <v>4.8376479999999997</v>
      </c>
      <c r="N323">
        <v>216.84432799999999</v>
      </c>
      <c r="O323">
        <v>5.215014</v>
      </c>
      <c r="BG323">
        <v>216.84432799999999</v>
      </c>
      <c r="BH323">
        <v>5.215014</v>
      </c>
    </row>
    <row r="324" spans="1:60" x14ac:dyDescent="0.25">
      <c r="A324">
        <v>323</v>
      </c>
      <c r="D324">
        <v>226.227239</v>
      </c>
      <c r="E324">
        <v>4.8376479999999997</v>
      </c>
      <c r="N324">
        <v>216.84432799999999</v>
      </c>
      <c r="O324">
        <v>5.215014</v>
      </c>
      <c r="BG324">
        <v>216.84432799999999</v>
      </c>
      <c r="BH324">
        <v>5.215014</v>
      </c>
    </row>
    <row r="325" spans="1:60" x14ac:dyDescent="0.25">
      <c r="A325">
        <v>324</v>
      </c>
      <c r="D325">
        <v>226.227239</v>
      </c>
      <c r="E325">
        <v>4.8376479999999997</v>
      </c>
      <c r="N325">
        <v>216.84432799999999</v>
      </c>
      <c r="O325">
        <v>5.215014</v>
      </c>
      <c r="BG325">
        <v>216.84432799999999</v>
      </c>
      <c r="BH325">
        <v>5.215014</v>
      </c>
    </row>
    <row r="326" spans="1:60" x14ac:dyDescent="0.25">
      <c r="A326">
        <v>325</v>
      </c>
      <c r="D326">
        <v>226.227239</v>
      </c>
      <c r="E326">
        <v>4.8376479999999997</v>
      </c>
      <c r="N326">
        <v>216.84432799999999</v>
      </c>
      <c r="O326">
        <v>5.215014</v>
      </c>
      <c r="BG326">
        <v>216.84432799999999</v>
      </c>
      <c r="BH326">
        <v>5.215014</v>
      </c>
    </row>
    <row r="327" spans="1:60" x14ac:dyDescent="0.25">
      <c r="A327">
        <v>326</v>
      </c>
      <c r="D327">
        <v>226.227239</v>
      </c>
      <c r="E327">
        <v>4.8376479999999997</v>
      </c>
      <c r="N327">
        <v>216.84432799999999</v>
      </c>
      <c r="O327">
        <v>5.215014</v>
      </c>
      <c r="BG327">
        <v>216.84432799999999</v>
      </c>
      <c r="BH327">
        <v>5.215014</v>
      </c>
    </row>
    <row r="328" spans="1:60" x14ac:dyDescent="0.25">
      <c r="A328">
        <v>327</v>
      </c>
      <c r="D328">
        <v>226.227239</v>
      </c>
      <c r="E328">
        <v>4.8376479999999997</v>
      </c>
      <c r="N328">
        <v>216.84432799999999</v>
      </c>
      <c r="O328">
        <v>5.215014</v>
      </c>
      <c r="BG328">
        <v>216.84432799999999</v>
      </c>
      <c r="BH328">
        <v>5.215014</v>
      </c>
    </row>
    <row r="329" spans="1:60" x14ac:dyDescent="0.25">
      <c r="A329">
        <v>328</v>
      </c>
      <c r="D329">
        <v>226.227239</v>
      </c>
      <c r="E329">
        <v>4.8376479999999997</v>
      </c>
      <c r="N329">
        <v>216.84432799999999</v>
      </c>
      <c r="O329">
        <v>5.215014</v>
      </c>
      <c r="BG329">
        <v>216.84432799999999</v>
      </c>
      <c r="BH329">
        <v>5.215014</v>
      </c>
    </row>
    <row r="330" spans="1:60" x14ac:dyDescent="0.25">
      <c r="A330">
        <v>329</v>
      </c>
      <c r="D330">
        <v>226.227239</v>
      </c>
      <c r="E330">
        <v>4.8376479999999997</v>
      </c>
      <c r="N330">
        <v>216.84432799999999</v>
      </c>
      <c r="O330">
        <v>5.215014</v>
      </c>
      <c r="BG330">
        <v>216.84432799999999</v>
      </c>
      <c r="BH330">
        <v>5.215014</v>
      </c>
    </row>
    <row r="331" spans="1:60" x14ac:dyDescent="0.25">
      <c r="A331">
        <v>330</v>
      </c>
      <c r="D331">
        <v>226.227239</v>
      </c>
      <c r="E331">
        <v>4.8376479999999997</v>
      </c>
      <c r="L331">
        <v>219.217511</v>
      </c>
      <c r="M331">
        <v>7.4938950000000002</v>
      </c>
      <c r="N331">
        <v>216.84432799999999</v>
      </c>
      <c r="O331">
        <v>5.215014</v>
      </c>
      <c r="BE331">
        <v>219.217511</v>
      </c>
      <c r="BF331">
        <v>7.4938950000000002</v>
      </c>
      <c r="BG331">
        <v>216.84432799999999</v>
      </c>
      <c r="BH331">
        <v>5.215014</v>
      </c>
    </row>
    <row r="332" spans="1:60" x14ac:dyDescent="0.25">
      <c r="A332">
        <v>331</v>
      </c>
      <c r="D332">
        <v>226.227239</v>
      </c>
      <c r="E332">
        <v>4.8376479999999997</v>
      </c>
      <c r="L332">
        <v>219.217511</v>
      </c>
      <c r="M332">
        <v>7.4938950000000002</v>
      </c>
      <c r="N332">
        <v>216.84432799999999</v>
      </c>
      <c r="O332">
        <v>5.215014</v>
      </c>
      <c r="BE332">
        <v>219.217511</v>
      </c>
      <c r="BF332">
        <v>7.4938950000000002</v>
      </c>
      <c r="BG332">
        <v>216.84432799999999</v>
      </c>
      <c r="BH332">
        <v>5.215014</v>
      </c>
    </row>
    <row r="333" spans="1:60" x14ac:dyDescent="0.25">
      <c r="A333">
        <v>332</v>
      </c>
      <c r="D333">
        <v>226.227239</v>
      </c>
      <c r="E333">
        <v>4.8376479999999997</v>
      </c>
      <c r="L333">
        <v>219.217511</v>
      </c>
      <c r="M333">
        <v>7.4938950000000002</v>
      </c>
      <c r="N333">
        <v>216.84432799999999</v>
      </c>
      <c r="O333">
        <v>5.215014</v>
      </c>
      <c r="BE333">
        <v>219.217511</v>
      </c>
      <c r="BF333">
        <v>7.4938950000000002</v>
      </c>
      <c r="BG333">
        <v>216.84432799999999</v>
      </c>
      <c r="BH333">
        <v>5.215014</v>
      </c>
    </row>
    <row r="334" spans="1:60" x14ac:dyDescent="0.25">
      <c r="A334">
        <v>333</v>
      </c>
      <c r="D334">
        <v>226.227239</v>
      </c>
      <c r="E334">
        <v>4.8376479999999997</v>
      </c>
      <c r="L334">
        <v>219.217511</v>
      </c>
      <c r="M334">
        <v>7.4938950000000002</v>
      </c>
      <c r="N334">
        <v>216.84432799999999</v>
      </c>
      <c r="O334">
        <v>5.215014</v>
      </c>
      <c r="BE334">
        <v>219.217511</v>
      </c>
      <c r="BF334">
        <v>7.4938950000000002</v>
      </c>
      <c r="BG334">
        <v>216.84432799999999</v>
      </c>
      <c r="BH334">
        <v>5.215014</v>
      </c>
    </row>
    <row r="335" spans="1:60" x14ac:dyDescent="0.25">
      <c r="A335">
        <v>334</v>
      </c>
      <c r="D335">
        <v>226.227239</v>
      </c>
      <c r="E335">
        <v>4.8376479999999997</v>
      </c>
      <c r="L335">
        <v>219.217511</v>
      </c>
      <c r="M335">
        <v>7.4938950000000002</v>
      </c>
      <c r="N335">
        <v>216.84432799999999</v>
      </c>
      <c r="O335">
        <v>5.215014</v>
      </c>
      <c r="BE335">
        <v>219.217511</v>
      </c>
      <c r="BF335">
        <v>7.4938950000000002</v>
      </c>
      <c r="BG335">
        <v>216.84432799999999</v>
      </c>
      <c r="BH335">
        <v>5.215014</v>
      </c>
    </row>
    <row r="336" spans="1:60" x14ac:dyDescent="0.25">
      <c r="A336">
        <v>335</v>
      </c>
      <c r="D336">
        <v>226.227239</v>
      </c>
      <c r="E336">
        <v>4.8376479999999997</v>
      </c>
      <c r="L336">
        <v>219.217511</v>
      </c>
      <c r="M336">
        <v>7.4938950000000002</v>
      </c>
      <c r="N336">
        <v>216.84432799999999</v>
      </c>
      <c r="O336">
        <v>5.215014</v>
      </c>
      <c r="BE336">
        <v>219.217511</v>
      </c>
      <c r="BF336">
        <v>7.4938950000000002</v>
      </c>
      <c r="BG336">
        <v>216.84432799999999</v>
      </c>
      <c r="BH336">
        <v>5.215014</v>
      </c>
    </row>
    <row r="337" spans="1:60" x14ac:dyDescent="0.25">
      <c r="A337">
        <v>336</v>
      </c>
      <c r="D337">
        <v>226.227239</v>
      </c>
      <c r="E337">
        <v>4.8376479999999997</v>
      </c>
      <c r="L337">
        <v>219.217511</v>
      </c>
      <c r="M337">
        <v>7.4938950000000002</v>
      </c>
      <c r="N337">
        <v>216.84432799999999</v>
      </c>
      <c r="O337">
        <v>5.215014</v>
      </c>
      <c r="BE337">
        <v>219.217511</v>
      </c>
      <c r="BF337">
        <v>7.4938950000000002</v>
      </c>
      <c r="BG337">
        <v>216.84432799999999</v>
      </c>
      <c r="BH337">
        <v>5.215014</v>
      </c>
    </row>
    <row r="338" spans="1:60" x14ac:dyDescent="0.25">
      <c r="A338">
        <v>337</v>
      </c>
      <c r="B338">
        <v>234.29892599999999</v>
      </c>
      <c r="C338">
        <v>6.928185</v>
      </c>
      <c r="D338">
        <v>226.227239</v>
      </c>
      <c r="E338">
        <v>4.8376479999999997</v>
      </c>
      <c r="L338">
        <v>219.217511</v>
      </c>
      <c r="M338">
        <v>7.4938950000000002</v>
      </c>
      <c r="N338">
        <v>216.84432799999999</v>
      </c>
      <c r="O338">
        <v>5.215014</v>
      </c>
      <c r="BE338">
        <v>219.217511</v>
      </c>
      <c r="BF338">
        <v>7.4938950000000002</v>
      </c>
      <c r="BG338">
        <v>216.84432799999999</v>
      </c>
      <c r="BH338">
        <v>5.215014</v>
      </c>
    </row>
    <row r="339" spans="1:60" x14ac:dyDescent="0.25">
      <c r="A339">
        <v>338</v>
      </c>
      <c r="B339">
        <v>234.50268399999999</v>
      </c>
      <c r="C339">
        <v>6.9037620000000004</v>
      </c>
      <c r="D339">
        <v>226.227239</v>
      </c>
      <c r="E339">
        <v>4.8376479999999997</v>
      </c>
      <c r="L339">
        <v>219.217511</v>
      </c>
      <c r="M339">
        <v>7.4938950000000002</v>
      </c>
      <c r="N339">
        <v>216.84432799999999</v>
      </c>
      <c r="O339">
        <v>5.215014</v>
      </c>
      <c r="BE339">
        <v>219.217511</v>
      </c>
      <c r="BF339">
        <v>7.4938950000000002</v>
      </c>
      <c r="BG339">
        <v>216.84432799999999</v>
      </c>
      <c r="BH339">
        <v>5.215014</v>
      </c>
    </row>
    <row r="340" spans="1:60" x14ac:dyDescent="0.25">
      <c r="A340">
        <v>339</v>
      </c>
      <c r="B340">
        <v>234.50268399999999</v>
      </c>
      <c r="C340">
        <v>6.9037620000000004</v>
      </c>
      <c r="D340">
        <v>226.06362999999999</v>
      </c>
      <c r="E340">
        <v>4.9204949999999998</v>
      </c>
      <c r="L340">
        <v>219.217511</v>
      </c>
      <c r="M340">
        <v>7.4938950000000002</v>
      </c>
      <c r="N340">
        <v>216.84432799999999</v>
      </c>
      <c r="O340">
        <v>5.215014</v>
      </c>
      <c r="BE340">
        <v>219.217511</v>
      </c>
      <c r="BF340">
        <v>7.4938950000000002</v>
      </c>
      <c r="BG340">
        <v>216.84432799999999</v>
      </c>
      <c r="BH340">
        <v>5.215014</v>
      </c>
    </row>
    <row r="341" spans="1:60" x14ac:dyDescent="0.25">
      <c r="A341">
        <v>340</v>
      </c>
      <c r="B341">
        <v>234.50268399999999</v>
      </c>
      <c r="C341">
        <v>6.9037620000000004</v>
      </c>
      <c r="L341">
        <v>219.217511</v>
      </c>
      <c r="M341">
        <v>7.4938950000000002</v>
      </c>
      <c r="N341">
        <v>216.84432799999999</v>
      </c>
      <c r="O341">
        <v>5.215014</v>
      </c>
      <c r="BE341">
        <v>219.217511</v>
      </c>
      <c r="BF341">
        <v>7.4938950000000002</v>
      </c>
      <c r="BG341">
        <v>216.84432799999999</v>
      </c>
      <c r="BH341">
        <v>5.215014</v>
      </c>
    </row>
    <row r="342" spans="1:60" x14ac:dyDescent="0.25">
      <c r="A342">
        <v>341</v>
      </c>
      <c r="B342">
        <v>234.50268399999999</v>
      </c>
      <c r="C342">
        <v>6.9037620000000004</v>
      </c>
      <c r="L342">
        <v>219.217511</v>
      </c>
      <c r="M342">
        <v>7.4938950000000002</v>
      </c>
      <c r="N342">
        <v>216.84432799999999</v>
      </c>
      <c r="O342">
        <v>5.215014</v>
      </c>
      <c r="BE342">
        <v>219.217511</v>
      </c>
      <c r="BF342">
        <v>7.4938950000000002</v>
      </c>
      <c r="BG342">
        <v>216.84432799999999</v>
      </c>
      <c r="BH342">
        <v>5.215014</v>
      </c>
    </row>
    <row r="343" spans="1:60" x14ac:dyDescent="0.25">
      <c r="A343">
        <v>342</v>
      </c>
      <c r="B343">
        <v>234.50268399999999</v>
      </c>
      <c r="C343">
        <v>6.9037620000000004</v>
      </c>
      <c r="L343">
        <v>219.217511</v>
      </c>
      <c r="M343">
        <v>7.4938950000000002</v>
      </c>
      <c r="N343">
        <v>216.84432799999999</v>
      </c>
      <c r="O343">
        <v>5.215014</v>
      </c>
      <c r="BE343">
        <v>219.217511</v>
      </c>
      <c r="BF343">
        <v>7.4938950000000002</v>
      </c>
      <c r="BG343">
        <v>216.84432799999999</v>
      </c>
      <c r="BH343">
        <v>5.215014</v>
      </c>
    </row>
    <row r="344" spans="1:60" x14ac:dyDescent="0.25">
      <c r="A344">
        <v>343</v>
      </c>
      <c r="B344">
        <v>234.50268399999999</v>
      </c>
      <c r="C344">
        <v>6.9037620000000004</v>
      </c>
      <c r="L344">
        <v>219.217511</v>
      </c>
      <c r="M344">
        <v>7.4938950000000002</v>
      </c>
      <c r="N344">
        <v>216.84432799999999</v>
      </c>
      <c r="O344">
        <v>5.215014</v>
      </c>
      <c r="BE344">
        <v>219.217511</v>
      </c>
      <c r="BF344">
        <v>7.4938950000000002</v>
      </c>
      <c r="BG344">
        <v>216.84432799999999</v>
      </c>
      <c r="BH344">
        <v>5.215014</v>
      </c>
    </row>
    <row r="345" spans="1:60" x14ac:dyDescent="0.25">
      <c r="A345">
        <v>344</v>
      </c>
      <c r="B345">
        <v>234.50268399999999</v>
      </c>
      <c r="C345">
        <v>6.9037620000000004</v>
      </c>
      <c r="L345">
        <v>219.217511</v>
      </c>
      <c r="M345">
        <v>7.4938950000000002</v>
      </c>
      <c r="N345">
        <v>216.84432799999999</v>
      </c>
      <c r="O345">
        <v>5.215014</v>
      </c>
      <c r="BE345">
        <v>219.217511</v>
      </c>
      <c r="BF345">
        <v>7.4938950000000002</v>
      </c>
      <c r="BG345">
        <v>216.84432799999999</v>
      </c>
      <c r="BH345">
        <v>5.215014</v>
      </c>
    </row>
    <row r="346" spans="1:60" x14ac:dyDescent="0.25">
      <c r="A346">
        <v>345</v>
      </c>
      <c r="B346">
        <v>234.50268399999999</v>
      </c>
      <c r="C346">
        <v>6.9037620000000004</v>
      </c>
      <c r="L346">
        <v>219.217511</v>
      </c>
      <c r="M346">
        <v>7.4938950000000002</v>
      </c>
      <c r="BE346">
        <v>219.217511</v>
      </c>
      <c r="BF346">
        <v>7.4938950000000002</v>
      </c>
    </row>
    <row r="347" spans="1:60" x14ac:dyDescent="0.25">
      <c r="A347">
        <v>346</v>
      </c>
      <c r="B347">
        <v>234.50268399999999</v>
      </c>
      <c r="C347">
        <v>6.9037620000000004</v>
      </c>
      <c r="L347">
        <v>219.217511</v>
      </c>
      <c r="M347">
        <v>7.4938950000000002</v>
      </c>
      <c r="BE347">
        <v>219.217511</v>
      </c>
      <c r="BF347">
        <v>7.4938950000000002</v>
      </c>
    </row>
    <row r="348" spans="1:60" x14ac:dyDescent="0.25">
      <c r="A348">
        <v>347</v>
      </c>
      <c r="B348">
        <v>234.50268399999999</v>
      </c>
      <c r="C348">
        <v>6.9037620000000004</v>
      </c>
      <c r="L348">
        <v>219.217511</v>
      </c>
      <c r="M348">
        <v>7.4938950000000002</v>
      </c>
      <c r="BE348">
        <v>219.217511</v>
      </c>
      <c r="BF348">
        <v>7.4938950000000002</v>
      </c>
    </row>
    <row r="349" spans="1:60" x14ac:dyDescent="0.25">
      <c r="A349">
        <v>348</v>
      </c>
      <c r="B349">
        <v>234.50268399999999</v>
      </c>
      <c r="C349">
        <v>6.9037620000000004</v>
      </c>
      <c r="L349">
        <v>219.217511</v>
      </c>
      <c r="M349">
        <v>7.4938950000000002</v>
      </c>
      <c r="BE349">
        <v>219.217511</v>
      </c>
      <c r="BF349">
        <v>7.4938950000000002</v>
      </c>
    </row>
    <row r="350" spans="1:60" x14ac:dyDescent="0.25">
      <c r="A350">
        <v>349</v>
      </c>
      <c r="B350">
        <v>234.50268399999999</v>
      </c>
      <c r="C350">
        <v>6.9037620000000004</v>
      </c>
      <c r="L350">
        <v>219.217511</v>
      </c>
      <c r="M350">
        <v>7.4938950000000002</v>
      </c>
      <c r="BE350">
        <v>219.217511</v>
      </c>
      <c r="BF350">
        <v>7.4938950000000002</v>
      </c>
    </row>
    <row r="351" spans="1:60" x14ac:dyDescent="0.25">
      <c r="A351">
        <v>350</v>
      </c>
      <c r="B351">
        <v>234.50268399999999</v>
      </c>
      <c r="C351">
        <v>6.9037620000000004</v>
      </c>
      <c r="D351">
        <v>238.27743799999999</v>
      </c>
      <c r="E351">
        <v>3.4748190000000001</v>
      </c>
      <c r="L351">
        <v>219.217511</v>
      </c>
      <c r="M351">
        <v>7.4938950000000002</v>
      </c>
      <c r="BE351">
        <v>219.217511</v>
      </c>
      <c r="BF351">
        <v>7.4938950000000002</v>
      </c>
    </row>
    <row r="352" spans="1:60" x14ac:dyDescent="0.25">
      <c r="A352">
        <v>351</v>
      </c>
      <c r="B352">
        <v>234.50268399999999</v>
      </c>
      <c r="C352">
        <v>6.9037620000000004</v>
      </c>
      <c r="D352">
        <v>238.38809000000001</v>
      </c>
      <c r="E352">
        <v>3.4266519999999998</v>
      </c>
      <c r="L352">
        <v>219.217511</v>
      </c>
      <c r="M352">
        <v>7.4938950000000002</v>
      </c>
      <c r="BE352">
        <v>219.217511</v>
      </c>
      <c r="BF352">
        <v>7.4938950000000002</v>
      </c>
    </row>
    <row r="353" spans="1:60" x14ac:dyDescent="0.25">
      <c r="A353">
        <v>352</v>
      </c>
      <c r="B353">
        <v>234.50268399999999</v>
      </c>
      <c r="C353">
        <v>6.9037620000000004</v>
      </c>
      <c r="D353">
        <v>238.38809000000001</v>
      </c>
      <c r="E353">
        <v>3.4266519999999998</v>
      </c>
      <c r="L353">
        <v>219.217511</v>
      </c>
      <c r="M353">
        <v>7.4938950000000002</v>
      </c>
      <c r="BE353">
        <v>219.217511</v>
      </c>
      <c r="BF353">
        <v>7.4938950000000002</v>
      </c>
    </row>
    <row r="354" spans="1:60" x14ac:dyDescent="0.25">
      <c r="A354">
        <v>353</v>
      </c>
      <c r="B354">
        <v>234.50268399999999</v>
      </c>
      <c r="C354">
        <v>6.9037620000000004</v>
      </c>
      <c r="D354">
        <v>238.38809000000001</v>
      </c>
      <c r="E354">
        <v>3.4266519999999998</v>
      </c>
      <c r="L354">
        <v>219.217511</v>
      </c>
      <c r="M354">
        <v>7.4938950000000002</v>
      </c>
      <c r="BE354">
        <v>219.217511</v>
      </c>
      <c r="BF354">
        <v>7.4938950000000002</v>
      </c>
    </row>
    <row r="355" spans="1:60" x14ac:dyDescent="0.25">
      <c r="A355">
        <v>354</v>
      </c>
      <c r="B355">
        <v>234.50268399999999</v>
      </c>
      <c r="C355">
        <v>6.9037620000000004</v>
      </c>
      <c r="D355">
        <v>238.38809000000001</v>
      </c>
      <c r="E355">
        <v>3.4266519999999998</v>
      </c>
      <c r="L355">
        <v>219.217511</v>
      </c>
      <c r="M355">
        <v>7.4938950000000002</v>
      </c>
      <c r="BE355">
        <v>219.217511</v>
      </c>
      <c r="BF355">
        <v>7.4938950000000002</v>
      </c>
    </row>
    <row r="356" spans="1:60" x14ac:dyDescent="0.25">
      <c r="A356">
        <v>355</v>
      </c>
      <c r="B356">
        <v>234.50268399999999</v>
      </c>
      <c r="C356">
        <v>6.9037620000000004</v>
      </c>
      <c r="D356">
        <v>238.38809000000001</v>
      </c>
      <c r="E356">
        <v>3.4266519999999998</v>
      </c>
      <c r="L356">
        <v>219.217511</v>
      </c>
      <c r="M356">
        <v>7.4938950000000002</v>
      </c>
      <c r="BE356">
        <v>219.217511</v>
      </c>
      <c r="BF356">
        <v>7.4938950000000002</v>
      </c>
    </row>
    <row r="357" spans="1:60" x14ac:dyDescent="0.25">
      <c r="A357">
        <v>356</v>
      </c>
      <c r="B357">
        <v>234.50268399999999</v>
      </c>
      <c r="C357">
        <v>6.9037620000000004</v>
      </c>
      <c r="D357">
        <v>238.38809000000001</v>
      </c>
      <c r="E357">
        <v>3.4266519999999998</v>
      </c>
      <c r="L357">
        <v>219.217511</v>
      </c>
      <c r="M357">
        <v>7.4938950000000002</v>
      </c>
      <c r="BE357">
        <v>219.217511</v>
      </c>
      <c r="BF357">
        <v>7.4938950000000002</v>
      </c>
    </row>
    <row r="358" spans="1:60" x14ac:dyDescent="0.25">
      <c r="A358">
        <v>357</v>
      </c>
      <c r="B358">
        <v>234.50268399999999</v>
      </c>
      <c r="C358">
        <v>6.9037620000000004</v>
      </c>
      <c r="D358">
        <v>238.38809000000001</v>
      </c>
      <c r="E358">
        <v>3.4266519999999998</v>
      </c>
      <c r="L358">
        <v>219.217511</v>
      </c>
      <c r="M358">
        <v>7.4938950000000002</v>
      </c>
      <c r="BE358">
        <v>219.217511</v>
      </c>
      <c r="BF358">
        <v>7.4938950000000002</v>
      </c>
    </row>
    <row r="359" spans="1:60" x14ac:dyDescent="0.25">
      <c r="A359">
        <v>358</v>
      </c>
      <c r="B359">
        <v>234.50268399999999</v>
      </c>
      <c r="C359">
        <v>6.9037620000000004</v>
      </c>
      <c r="D359">
        <v>238.38809000000001</v>
      </c>
      <c r="E359">
        <v>3.4266519999999998</v>
      </c>
      <c r="L359">
        <v>219.217511</v>
      </c>
      <c r="M359">
        <v>7.4938950000000002</v>
      </c>
      <c r="BE359">
        <v>219.217511</v>
      </c>
      <c r="BF359">
        <v>7.4938950000000002</v>
      </c>
    </row>
    <row r="360" spans="1:60" x14ac:dyDescent="0.25">
      <c r="A360">
        <v>359</v>
      </c>
      <c r="B360">
        <v>234.50268399999999</v>
      </c>
      <c r="C360">
        <v>6.9037620000000004</v>
      </c>
      <c r="D360">
        <v>238.38809000000001</v>
      </c>
      <c r="E360">
        <v>3.4266519999999998</v>
      </c>
    </row>
    <row r="361" spans="1:60" x14ac:dyDescent="0.25">
      <c r="A361">
        <v>360</v>
      </c>
      <c r="B361">
        <v>234.29892599999999</v>
      </c>
      <c r="C361">
        <v>6.928185</v>
      </c>
      <c r="D361">
        <v>238.38809000000001</v>
      </c>
      <c r="E361">
        <v>3.4266519999999998</v>
      </c>
    </row>
    <row r="362" spans="1:60" x14ac:dyDescent="0.25">
      <c r="A362">
        <v>361</v>
      </c>
      <c r="D362">
        <v>238.38809000000001</v>
      </c>
      <c r="E362">
        <v>3.4266519999999998</v>
      </c>
    </row>
    <row r="363" spans="1:60" x14ac:dyDescent="0.25">
      <c r="A363">
        <v>362</v>
      </c>
      <c r="D363">
        <v>238.38809000000001</v>
      </c>
      <c r="E363">
        <v>3.4266519999999998</v>
      </c>
    </row>
    <row r="364" spans="1:60" x14ac:dyDescent="0.25">
      <c r="A364">
        <v>363</v>
      </c>
      <c r="D364">
        <v>238.38809000000001</v>
      </c>
      <c r="E364">
        <v>3.4266519999999998</v>
      </c>
    </row>
    <row r="365" spans="1:60" x14ac:dyDescent="0.25">
      <c r="A365">
        <v>364</v>
      </c>
      <c r="D365">
        <v>238.38809000000001</v>
      </c>
      <c r="E365">
        <v>3.4266519999999998</v>
      </c>
    </row>
    <row r="366" spans="1:60" x14ac:dyDescent="0.25">
      <c r="A366">
        <v>365</v>
      </c>
      <c r="D366">
        <v>238.38809000000001</v>
      </c>
      <c r="E366">
        <v>3.4266519999999998</v>
      </c>
    </row>
    <row r="367" spans="1:60" x14ac:dyDescent="0.25">
      <c r="A367">
        <v>366</v>
      </c>
      <c r="D367">
        <v>238.38809000000001</v>
      </c>
      <c r="E367">
        <v>3.4266519999999998</v>
      </c>
      <c r="N367">
        <v>230.98943600000001</v>
      </c>
      <c r="O367">
        <v>4.0387589999999998</v>
      </c>
      <c r="BG367">
        <v>230.98943600000001</v>
      </c>
      <c r="BH367">
        <v>4.0387589999999998</v>
      </c>
    </row>
    <row r="368" spans="1:60" x14ac:dyDescent="0.25">
      <c r="A368">
        <v>367</v>
      </c>
      <c r="D368">
        <v>238.38809000000001</v>
      </c>
      <c r="E368">
        <v>3.4266519999999998</v>
      </c>
      <c r="N368">
        <v>230.98943600000001</v>
      </c>
      <c r="O368">
        <v>4.0387589999999998</v>
      </c>
      <c r="BG368">
        <v>230.98943600000001</v>
      </c>
      <c r="BH368">
        <v>4.0387589999999998</v>
      </c>
    </row>
    <row r="369" spans="1:60" x14ac:dyDescent="0.25">
      <c r="A369">
        <v>368</v>
      </c>
      <c r="D369">
        <v>238.38809000000001</v>
      </c>
      <c r="E369">
        <v>3.4266519999999998</v>
      </c>
      <c r="N369">
        <v>230.98943600000001</v>
      </c>
      <c r="O369">
        <v>4.0387589999999998</v>
      </c>
      <c r="BG369">
        <v>230.98943600000001</v>
      </c>
      <c r="BH369">
        <v>4.0387589999999998</v>
      </c>
    </row>
    <row r="370" spans="1:60" x14ac:dyDescent="0.25">
      <c r="A370">
        <v>369</v>
      </c>
      <c r="D370">
        <v>238.38809000000001</v>
      </c>
      <c r="E370">
        <v>3.4266519999999998</v>
      </c>
      <c r="N370">
        <v>230.98943600000001</v>
      </c>
      <c r="O370">
        <v>4.0387589999999998</v>
      </c>
      <c r="BG370">
        <v>230.98943600000001</v>
      </c>
      <c r="BH370">
        <v>4.0387589999999998</v>
      </c>
    </row>
    <row r="371" spans="1:60" x14ac:dyDescent="0.25">
      <c r="A371">
        <v>370</v>
      </c>
      <c r="B371">
        <v>246.50185199999999</v>
      </c>
      <c r="C371">
        <v>7.0952310000000001</v>
      </c>
      <c r="D371">
        <v>238.38809000000001</v>
      </c>
      <c r="E371">
        <v>3.4266519999999998</v>
      </c>
      <c r="F371">
        <v>233.848086</v>
      </c>
      <c r="G371">
        <v>8.0523679999999995</v>
      </c>
      <c r="N371">
        <v>230.98943600000001</v>
      </c>
      <c r="O371">
        <v>4.0387589999999998</v>
      </c>
      <c r="BG371">
        <v>230.98943600000001</v>
      </c>
      <c r="BH371">
        <v>4.0387589999999998</v>
      </c>
    </row>
    <row r="372" spans="1:60" x14ac:dyDescent="0.25">
      <c r="A372">
        <v>371</v>
      </c>
      <c r="B372">
        <v>246.76450199999999</v>
      </c>
      <c r="C372">
        <v>7.1053329999999999</v>
      </c>
      <c r="D372">
        <v>238.38809000000001</v>
      </c>
      <c r="E372">
        <v>3.4266519999999998</v>
      </c>
      <c r="F372">
        <v>233.848086</v>
      </c>
      <c r="G372">
        <v>8.0523679999999995</v>
      </c>
      <c r="N372">
        <v>230.98943600000001</v>
      </c>
      <c r="O372">
        <v>4.0387589999999998</v>
      </c>
      <c r="BG372">
        <v>230.98943600000001</v>
      </c>
      <c r="BH372">
        <v>4.0387589999999998</v>
      </c>
    </row>
    <row r="373" spans="1:60" x14ac:dyDescent="0.25">
      <c r="A373">
        <v>372</v>
      </c>
      <c r="B373">
        <v>246.76450199999999</v>
      </c>
      <c r="C373">
        <v>7.1053329999999999</v>
      </c>
      <c r="D373">
        <v>238.38809000000001</v>
      </c>
      <c r="E373">
        <v>3.4266519999999998</v>
      </c>
      <c r="F373">
        <v>234.09896900000001</v>
      </c>
      <c r="G373">
        <v>8.0123759999999997</v>
      </c>
      <c r="N373">
        <v>230.98943600000001</v>
      </c>
      <c r="O373">
        <v>4.0387589999999998</v>
      </c>
      <c r="BG373">
        <v>230.98943600000001</v>
      </c>
      <c r="BH373">
        <v>4.0387589999999998</v>
      </c>
    </row>
    <row r="374" spans="1:60" x14ac:dyDescent="0.25">
      <c r="A374">
        <v>373</v>
      </c>
      <c r="B374">
        <v>246.76450199999999</v>
      </c>
      <c r="C374">
        <v>7.1053329999999999</v>
      </c>
      <c r="D374">
        <v>238.38809000000001</v>
      </c>
      <c r="E374">
        <v>3.4266519999999998</v>
      </c>
      <c r="F374">
        <v>234.09896900000001</v>
      </c>
      <c r="G374">
        <v>8.0123759999999997</v>
      </c>
      <c r="N374">
        <v>230.98943600000001</v>
      </c>
      <c r="O374">
        <v>4.0387589999999998</v>
      </c>
      <c r="BG374">
        <v>230.98943600000001</v>
      </c>
      <c r="BH374">
        <v>4.0387589999999998</v>
      </c>
    </row>
    <row r="375" spans="1:60" x14ac:dyDescent="0.25">
      <c r="A375">
        <v>374</v>
      </c>
      <c r="B375">
        <v>246.76450199999999</v>
      </c>
      <c r="C375">
        <v>7.1053329999999999</v>
      </c>
      <c r="D375">
        <v>238.38809000000001</v>
      </c>
      <c r="E375">
        <v>3.4266519999999998</v>
      </c>
      <c r="F375">
        <v>234.09896900000001</v>
      </c>
      <c r="G375">
        <v>8.0123759999999997</v>
      </c>
      <c r="N375">
        <v>230.98943600000001</v>
      </c>
      <c r="O375">
        <v>4.0387589999999998</v>
      </c>
      <c r="BG375">
        <v>230.98943600000001</v>
      </c>
      <c r="BH375">
        <v>4.0387589999999998</v>
      </c>
    </row>
    <row r="376" spans="1:60" x14ac:dyDescent="0.25">
      <c r="A376">
        <v>375</v>
      </c>
      <c r="B376">
        <v>246.76450199999999</v>
      </c>
      <c r="C376">
        <v>7.1053329999999999</v>
      </c>
      <c r="D376">
        <v>238.38809000000001</v>
      </c>
      <c r="E376">
        <v>3.4266519999999998</v>
      </c>
      <c r="F376">
        <v>234.09896900000001</v>
      </c>
      <c r="G376">
        <v>8.0123759999999997</v>
      </c>
      <c r="N376">
        <v>230.98943600000001</v>
      </c>
      <c r="O376">
        <v>4.0387589999999998</v>
      </c>
      <c r="BG376">
        <v>230.98943600000001</v>
      </c>
      <c r="BH376">
        <v>4.0387589999999998</v>
      </c>
    </row>
    <row r="377" spans="1:60" x14ac:dyDescent="0.25">
      <c r="A377">
        <v>376</v>
      </c>
      <c r="B377">
        <v>246.76450199999999</v>
      </c>
      <c r="C377">
        <v>7.1053329999999999</v>
      </c>
      <c r="D377">
        <v>238.27743799999999</v>
      </c>
      <c r="E377">
        <v>3.4748190000000001</v>
      </c>
      <c r="F377">
        <v>234.09896900000001</v>
      </c>
      <c r="G377">
        <v>8.0123759999999997</v>
      </c>
    </row>
    <row r="378" spans="1:60" x14ac:dyDescent="0.25">
      <c r="A378">
        <v>377</v>
      </c>
      <c r="B378">
        <v>246.76450199999999</v>
      </c>
      <c r="C378">
        <v>7.1053329999999999</v>
      </c>
      <c r="D378">
        <v>238.27743799999999</v>
      </c>
      <c r="E378">
        <v>3.4748190000000001</v>
      </c>
      <c r="F378">
        <v>234.09896900000001</v>
      </c>
      <c r="G378">
        <v>8.0123759999999997</v>
      </c>
    </row>
    <row r="379" spans="1:60" x14ac:dyDescent="0.25">
      <c r="A379">
        <v>378</v>
      </c>
      <c r="B379">
        <v>246.76450199999999</v>
      </c>
      <c r="C379">
        <v>7.1053329999999999</v>
      </c>
      <c r="F379">
        <v>234.09896900000001</v>
      </c>
      <c r="G379">
        <v>8.0123759999999997</v>
      </c>
    </row>
    <row r="380" spans="1:60" x14ac:dyDescent="0.25">
      <c r="A380">
        <v>379</v>
      </c>
      <c r="B380">
        <v>246.76450199999999</v>
      </c>
      <c r="C380">
        <v>7.1053329999999999</v>
      </c>
      <c r="F380">
        <v>234.09896900000001</v>
      </c>
      <c r="G380">
        <v>8.0123759999999997</v>
      </c>
    </row>
    <row r="381" spans="1:60" x14ac:dyDescent="0.25">
      <c r="A381">
        <v>380</v>
      </c>
      <c r="B381">
        <v>246.76450199999999</v>
      </c>
      <c r="C381">
        <v>7.1053329999999999</v>
      </c>
      <c r="F381">
        <v>234.09896900000001</v>
      </c>
      <c r="G381">
        <v>8.0123759999999997</v>
      </c>
    </row>
    <row r="382" spans="1:60" x14ac:dyDescent="0.25">
      <c r="A382">
        <v>381</v>
      </c>
      <c r="B382">
        <v>246.76450199999999</v>
      </c>
      <c r="C382">
        <v>7.1053329999999999</v>
      </c>
      <c r="F382">
        <v>234.09896900000001</v>
      </c>
      <c r="G382">
        <v>8.0123759999999997</v>
      </c>
    </row>
    <row r="383" spans="1:60" x14ac:dyDescent="0.25">
      <c r="A383">
        <v>382</v>
      </c>
      <c r="B383">
        <v>246.76450199999999</v>
      </c>
      <c r="C383">
        <v>7.1053329999999999</v>
      </c>
      <c r="F383">
        <v>234.09896900000001</v>
      </c>
      <c r="G383">
        <v>8.0123759999999997</v>
      </c>
    </row>
    <row r="384" spans="1:60" x14ac:dyDescent="0.25">
      <c r="A384">
        <v>383</v>
      </c>
      <c r="B384">
        <v>246.76450199999999</v>
      </c>
      <c r="C384">
        <v>7.1053329999999999</v>
      </c>
      <c r="F384">
        <v>234.09896900000001</v>
      </c>
      <c r="G384">
        <v>8.0123759999999997</v>
      </c>
    </row>
    <row r="385" spans="1:60" x14ac:dyDescent="0.25">
      <c r="A385">
        <v>384</v>
      </c>
      <c r="B385">
        <v>246.76450199999999</v>
      </c>
      <c r="C385">
        <v>7.1053329999999999</v>
      </c>
      <c r="F385">
        <v>234.09896900000001</v>
      </c>
      <c r="G385">
        <v>8.0123759999999997</v>
      </c>
    </row>
    <row r="386" spans="1:60" x14ac:dyDescent="0.25">
      <c r="A386">
        <v>385</v>
      </c>
      <c r="B386">
        <v>246.76450199999999</v>
      </c>
      <c r="C386">
        <v>7.1053329999999999</v>
      </c>
      <c r="F386">
        <v>234.09896900000001</v>
      </c>
      <c r="G386">
        <v>8.0123759999999997</v>
      </c>
      <c r="H386">
        <v>240.810168</v>
      </c>
      <c r="I386">
        <v>4.3841530000000004</v>
      </c>
    </row>
    <row r="387" spans="1:60" x14ac:dyDescent="0.25">
      <c r="A387">
        <v>386</v>
      </c>
      <c r="B387">
        <v>246.76450199999999</v>
      </c>
      <c r="C387">
        <v>7.1053329999999999</v>
      </c>
      <c r="F387">
        <v>234.09896900000001</v>
      </c>
      <c r="G387">
        <v>8.0123759999999997</v>
      </c>
      <c r="H387">
        <v>240.86062699999999</v>
      </c>
      <c r="I387">
        <v>4.434507</v>
      </c>
    </row>
    <row r="388" spans="1:60" x14ac:dyDescent="0.25">
      <c r="A388">
        <v>387</v>
      </c>
      <c r="B388">
        <v>246.76450199999999</v>
      </c>
      <c r="C388">
        <v>7.1053329999999999</v>
      </c>
      <c r="F388">
        <v>234.09896900000001</v>
      </c>
      <c r="G388">
        <v>8.0123759999999997</v>
      </c>
      <c r="H388">
        <v>240.86062699999999</v>
      </c>
      <c r="I388">
        <v>4.434507</v>
      </c>
    </row>
    <row r="389" spans="1:60" x14ac:dyDescent="0.25">
      <c r="A389">
        <v>388</v>
      </c>
      <c r="B389">
        <v>246.76450199999999</v>
      </c>
      <c r="C389">
        <v>7.1053329999999999</v>
      </c>
      <c r="F389">
        <v>234.09896900000001</v>
      </c>
      <c r="G389">
        <v>8.0123759999999997</v>
      </c>
      <c r="H389">
        <v>240.86062699999999</v>
      </c>
      <c r="I389">
        <v>4.434507</v>
      </c>
    </row>
    <row r="390" spans="1:60" x14ac:dyDescent="0.25">
      <c r="A390">
        <v>389</v>
      </c>
      <c r="B390">
        <v>246.76450199999999</v>
      </c>
      <c r="C390">
        <v>7.1053329999999999</v>
      </c>
      <c r="F390">
        <v>234.09896900000001</v>
      </c>
      <c r="G390">
        <v>8.0123759999999997</v>
      </c>
    </row>
    <row r="391" spans="1:60" x14ac:dyDescent="0.25">
      <c r="A391">
        <v>390</v>
      </c>
      <c r="B391">
        <v>246.76450199999999</v>
      </c>
      <c r="C391">
        <v>7.1053329999999999</v>
      </c>
      <c r="F391">
        <v>234.09896900000001</v>
      </c>
      <c r="G391">
        <v>8.0123759999999997</v>
      </c>
    </row>
    <row r="392" spans="1:60" x14ac:dyDescent="0.25">
      <c r="A392">
        <v>391</v>
      </c>
      <c r="B392">
        <v>246.76450199999999</v>
      </c>
      <c r="C392">
        <v>7.1053329999999999</v>
      </c>
      <c r="D392">
        <v>253.75308799999999</v>
      </c>
      <c r="E392">
        <v>3.98122</v>
      </c>
      <c r="F392">
        <v>234.09896900000001</v>
      </c>
      <c r="G392">
        <v>8.0123759999999997</v>
      </c>
    </row>
    <row r="393" spans="1:60" x14ac:dyDescent="0.25">
      <c r="A393">
        <v>392</v>
      </c>
      <c r="B393">
        <v>246.76450199999999</v>
      </c>
      <c r="C393">
        <v>7.1053329999999999</v>
      </c>
      <c r="D393">
        <v>253.778448</v>
      </c>
      <c r="E393">
        <v>3.930606</v>
      </c>
      <c r="F393">
        <v>234.09896900000001</v>
      </c>
      <c r="G393">
        <v>8.0123759999999997</v>
      </c>
    </row>
    <row r="394" spans="1:60" x14ac:dyDescent="0.25">
      <c r="A394">
        <v>393</v>
      </c>
      <c r="B394">
        <v>246.76450199999999</v>
      </c>
      <c r="C394">
        <v>7.1053329999999999</v>
      </c>
      <c r="D394">
        <v>253.778448</v>
      </c>
      <c r="E394">
        <v>3.930606</v>
      </c>
      <c r="F394">
        <v>234.09896900000001</v>
      </c>
      <c r="G394">
        <v>8.0123759999999997</v>
      </c>
      <c r="H394">
        <v>244.34237099999999</v>
      </c>
      <c r="I394">
        <v>4.0313650000000001</v>
      </c>
    </row>
    <row r="395" spans="1:60" x14ac:dyDescent="0.25">
      <c r="A395">
        <v>394</v>
      </c>
      <c r="B395">
        <v>246.76450199999999</v>
      </c>
      <c r="C395">
        <v>7.1053329999999999</v>
      </c>
      <c r="D395">
        <v>253.778448</v>
      </c>
      <c r="E395">
        <v>3.930606</v>
      </c>
      <c r="F395">
        <v>234.09896900000001</v>
      </c>
      <c r="G395">
        <v>8.0123759999999997</v>
      </c>
      <c r="H395">
        <v>244.34237099999999</v>
      </c>
      <c r="I395">
        <v>4.0313650000000001</v>
      </c>
    </row>
    <row r="396" spans="1:60" x14ac:dyDescent="0.25">
      <c r="A396">
        <v>395</v>
      </c>
      <c r="B396">
        <v>246.76450199999999</v>
      </c>
      <c r="C396">
        <v>7.1053329999999999</v>
      </c>
      <c r="D396">
        <v>253.778448</v>
      </c>
      <c r="E396">
        <v>3.930606</v>
      </c>
      <c r="F396">
        <v>234.09896900000001</v>
      </c>
      <c r="G396">
        <v>8.0123759999999997</v>
      </c>
      <c r="H396">
        <v>244.34237099999999</v>
      </c>
      <c r="I396">
        <v>4.0313650000000001</v>
      </c>
    </row>
    <row r="397" spans="1:60" x14ac:dyDescent="0.25">
      <c r="A397">
        <v>396</v>
      </c>
      <c r="B397">
        <v>246.76450199999999</v>
      </c>
      <c r="C397">
        <v>7.1053329999999999</v>
      </c>
      <c r="D397">
        <v>253.778448</v>
      </c>
      <c r="E397">
        <v>3.930606</v>
      </c>
      <c r="F397">
        <v>234.09896900000001</v>
      </c>
      <c r="G397">
        <v>8.0123759999999997</v>
      </c>
      <c r="H397">
        <v>244.34237099999999</v>
      </c>
      <c r="I397">
        <v>4.0313650000000001</v>
      </c>
    </row>
    <row r="398" spans="1:60" x14ac:dyDescent="0.25">
      <c r="A398">
        <v>397</v>
      </c>
      <c r="B398">
        <v>246.76450199999999</v>
      </c>
      <c r="C398">
        <v>7.1053329999999999</v>
      </c>
      <c r="D398">
        <v>253.778448</v>
      </c>
      <c r="E398">
        <v>3.930606</v>
      </c>
      <c r="F398">
        <v>234.09896900000001</v>
      </c>
      <c r="G398">
        <v>8.0123759999999997</v>
      </c>
      <c r="H398">
        <v>244.34237099999999</v>
      </c>
      <c r="I398">
        <v>4.0313650000000001</v>
      </c>
    </row>
    <row r="399" spans="1:60" x14ac:dyDescent="0.25">
      <c r="A399">
        <v>398</v>
      </c>
      <c r="B399">
        <v>246.76450199999999</v>
      </c>
      <c r="C399">
        <v>7.1053329999999999</v>
      </c>
      <c r="D399">
        <v>253.778448</v>
      </c>
      <c r="E399">
        <v>3.930606</v>
      </c>
      <c r="F399">
        <v>234.09896900000001</v>
      </c>
      <c r="G399">
        <v>8.0123759999999997</v>
      </c>
    </row>
    <row r="400" spans="1:60" x14ac:dyDescent="0.25">
      <c r="A400">
        <v>399</v>
      </c>
      <c r="B400">
        <v>246.50185199999999</v>
      </c>
      <c r="C400">
        <v>7.0952310000000001</v>
      </c>
      <c r="D400">
        <v>253.778448</v>
      </c>
      <c r="E400">
        <v>3.930606</v>
      </c>
      <c r="F400">
        <v>234.09896900000001</v>
      </c>
      <c r="G400">
        <v>8.0123759999999997</v>
      </c>
      <c r="N400">
        <v>246.108496</v>
      </c>
      <c r="O400">
        <v>3.7290350000000001</v>
      </c>
      <c r="BG400">
        <v>246.108496</v>
      </c>
      <c r="BH400">
        <v>3.7290350000000001</v>
      </c>
    </row>
    <row r="401" spans="1:60" x14ac:dyDescent="0.25">
      <c r="A401">
        <v>400</v>
      </c>
      <c r="D401">
        <v>253.778448</v>
      </c>
      <c r="E401">
        <v>3.930606</v>
      </c>
      <c r="F401">
        <v>233.848086</v>
      </c>
      <c r="G401">
        <v>8.0523679999999995</v>
      </c>
      <c r="N401">
        <v>246.108496</v>
      </c>
      <c r="O401">
        <v>3.7290350000000001</v>
      </c>
      <c r="BG401">
        <v>246.108496</v>
      </c>
      <c r="BH401">
        <v>3.7290350000000001</v>
      </c>
    </row>
    <row r="402" spans="1:60" x14ac:dyDescent="0.25">
      <c r="A402">
        <v>401</v>
      </c>
      <c r="D402">
        <v>253.778448</v>
      </c>
      <c r="E402">
        <v>3.930606</v>
      </c>
      <c r="N402">
        <v>246.108496</v>
      </c>
      <c r="O402">
        <v>3.7290350000000001</v>
      </c>
      <c r="BG402">
        <v>246.108496</v>
      </c>
      <c r="BH402">
        <v>3.7290350000000001</v>
      </c>
    </row>
    <row r="403" spans="1:60" x14ac:dyDescent="0.25">
      <c r="A403">
        <v>402</v>
      </c>
      <c r="D403">
        <v>253.778448</v>
      </c>
      <c r="E403">
        <v>3.930606</v>
      </c>
      <c r="N403">
        <v>246.108496</v>
      </c>
      <c r="O403">
        <v>3.7290350000000001</v>
      </c>
      <c r="BG403">
        <v>246.108496</v>
      </c>
      <c r="BH403">
        <v>3.7290350000000001</v>
      </c>
    </row>
    <row r="404" spans="1:60" x14ac:dyDescent="0.25">
      <c r="A404">
        <v>403</v>
      </c>
      <c r="D404">
        <v>253.778448</v>
      </c>
      <c r="E404">
        <v>3.930606</v>
      </c>
      <c r="N404">
        <v>246.108496</v>
      </c>
      <c r="O404">
        <v>3.7290350000000001</v>
      </c>
      <c r="BG404">
        <v>246.108496</v>
      </c>
      <c r="BH404">
        <v>3.7290350000000001</v>
      </c>
    </row>
    <row r="405" spans="1:60" x14ac:dyDescent="0.25">
      <c r="A405">
        <v>404</v>
      </c>
      <c r="D405">
        <v>253.778448</v>
      </c>
      <c r="E405">
        <v>3.930606</v>
      </c>
      <c r="N405">
        <v>246.108496</v>
      </c>
      <c r="O405">
        <v>3.7290350000000001</v>
      </c>
      <c r="BG405">
        <v>246.108496</v>
      </c>
      <c r="BH405">
        <v>3.7290350000000001</v>
      </c>
    </row>
    <row r="406" spans="1:60" x14ac:dyDescent="0.25">
      <c r="A406">
        <v>405</v>
      </c>
      <c r="D406">
        <v>253.778448</v>
      </c>
      <c r="E406">
        <v>3.930606</v>
      </c>
      <c r="N406">
        <v>246.108496</v>
      </c>
      <c r="O406">
        <v>3.7290350000000001</v>
      </c>
      <c r="BG406">
        <v>246.108496</v>
      </c>
      <c r="BH406">
        <v>3.7290350000000001</v>
      </c>
    </row>
    <row r="407" spans="1:60" x14ac:dyDescent="0.25">
      <c r="A407">
        <v>406</v>
      </c>
      <c r="D407">
        <v>253.778448</v>
      </c>
      <c r="E407">
        <v>3.930606</v>
      </c>
      <c r="N407">
        <v>246.108496</v>
      </c>
      <c r="O407">
        <v>3.7290350000000001</v>
      </c>
      <c r="BG407">
        <v>246.108496</v>
      </c>
      <c r="BH407">
        <v>3.7290350000000001</v>
      </c>
    </row>
    <row r="408" spans="1:60" x14ac:dyDescent="0.25">
      <c r="A408">
        <v>407</v>
      </c>
      <c r="D408">
        <v>253.778448</v>
      </c>
      <c r="E408">
        <v>3.930606</v>
      </c>
    </row>
    <row r="409" spans="1:60" x14ac:dyDescent="0.25">
      <c r="A409">
        <v>408</v>
      </c>
      <c r="D409">
        <v>253.778448</v>
      </c>
      <c r="E409">
        <v>3.930606</v>
      </c>
    </row>
    <row r="410" spans="1:60" x14ac:dyDescent="0.25">
      <c r="A410">
        <v>409</v>
      </c>
      <c r="D410">
        <v>253.778448</v>
      </c>
      <c r="E410">
        <v>3.930606</v>
      </c>
    </row>
    <row r="411" spans="1:60" x14ac:dyDescent="0.25">
      <c r="A411">
        <v>410</v>
      </c>
      <c r="D411">
        <v>253.778448</v>
      </c>
      <c r="E411">
        <v>3.930606</v>
      </c>
      <c r="L411">
        <v>247.308447</v>
      </c>
      <c r="M411">
        <v>7.9213019999999998</v>
      </c>
      <c r="BE411">
        <v>247.308447</v>
      </c>
      <c r="BF411">
        <v>7.9213019999999998</v>
      </c>
    </row>
    <row r="412" spans="1:60" x14ac:dyDescent="0.25">
      <c r="A412">
        <v>411</v>
      </c>
      <c r="D412">
        <v>253.778448</v>
      </c>
      <c r="E412">
        <v>3.930606</v>
      </c>
      <c r="L412">
        <v>247.36999700000001</v>
      </c>
      <c r="M412">
        <v>7.96197</v>
      </c>
      <c r="BE412">
        <v>247.36999700000001</v>
      </c>
      <c r="BF412">
        <v>7.96197</v>
      </c>
    </row>
    <row r="413" spans="1:60" x14ac:dyDescent="0.25">
      <c r="A413">
        <v>412</v>
      </c>
      <c r="B413">
        <v>261.791293</v>
      </c>
      <c r="C413">
        <v>6.5674299999999999</v>
      </c>
      <c r="D413">
        <v>253.778448</v>
      </c>
      <c r="E413">
        <v>3.930606</v>
      </c>
      <c r="L413">
        <v>247.36999700000001</v>
      </c>
      <c r="M413">
        <v>7.96197</v>
      </c>
      <c r="N413">
        <v>248.126913</v>
      </c>
      <c r="O413">
        <v>3.7794400000000001</v>
      </c>
      <c r="BE413">
        <v>247.36999700000001</v>
      </c>
      <c r="BF413">
        <v>7.96197</v>
      </c>
      <c r="BG413">
        <v>248.126913</v>
      </c>
      <c r="BH413">
        <v>3.7794400000000001</v>
      </c>
    </row>
    <row r="414" spans="1:60" x14ac:dyDescent="0.25">
      <c r="A414">
        <v>413</v>
      </c>
      <c r="B414">
        <v>261.90251799999999</v>
      </c>
      <c r="C414">
        <v>6.6013799999999998</v>
      </c>
      <c r="D414">
        <v>253.778448</v>
      </c>
      <c r="E414">
        <v>3.930606</v>
      </c>
      <c r="L414">
        <v>247.36999700000001</v>
      </c>
      <c r="M414">
        <v>7.96197</v>
      </c>
      <c r="N414">
        <v>248.278288</v>
      </c>
      <c r="O414">
        <v>3.7794400000000001</v>
      </c>
      <c r="BE414">
        <v>247.36999700000001</v>
      </c>
      <c r="BF414">
        <v>7.96197</v>
      </c>
      <c r="BG414">
        <v>248.278288</v>
      </c>
      <c r="BH414">
        <v>3.7794400000000001</v>
      </c>
    </row>
    <row r="415" spans="1:60" x14ac:dyDescent="0.25">
      <c r="A415">
        <v>414</v>
      </c>
      <c r="B415">
        <v>261.90251799999999</v>
      </c>
      <c r="C415">
        <v>6.6013799999999998</v>
      </c>
      <c r="D415">
        <v>253.778448</v>
      </c>
      <c r="E415">
        <v>3.930606</v>
      </c>
      <c r="L415">
        <v>247.36999700000001</v>
      </c>
      <c r="M415">
        <v>7.96197</v>
      </c>
      <c r="N415">
        <v>248.278288</v>
      </c>
      <c r="O415">
        <v>3.7794400000000001</v>
      </c>
      <c r="BE415">
        <v>247.36999700000001</v>
      </c>
      <c r="BF415">
        <v>7.96197</v>
      </c>
      <c r="BG415">
        <v>248.278288</v>
      </c>
      <c r="BH415">
        <v>3.7794400000000001</v>
      </c>
    </row>
    <row r="416" spans="1:60" x14ac:dyDescent="0.25">
      <c r="A416">
        <v>415</v>
      </c>
      <c r="B416">
        <v>261.90251799999999</v>
      </c>
      <c r="C416">
        <v>6.6013799999999998</v>
      </c>
      <c r="D416">
        <v>253.778448</v>
      </c>
      <c r="E416">
        <v>3.930606</v>
      </c>
      <c r="L416">
        <v>247.36999700000001</v>
      </c>
      <c r="M416">
        <v>7.96197</v>
      </c>
      <c r="N416">
        <v>248.278288</v>
      </c>
      <c r="O416">
        <v>3.7794400000000001</v>
      </c>
      <c r="BE416">
        <v>247.36999700000001</v>
      </c>
      <c r="BF416">
        <v>7.96197</v>
      </c>
      <c r="BG416">
        <v>248.278288</v>
      </c>
      <c r="BH416">
        <v>3.7794400000000001</v>
      </c>
    </row>
    <row r="417" spans="1:60" x14ac:dyDescent="0.25">
      <c r="A417">
        <v>416</v>
      </c>
      <c r="B417">
        <v>261.90251799999999</v>
      </c>
      <c r="C417">
        <v>6.6013799999999998</v>
      </c>
      <c r="D417">
        <v>253.778448</v>
      </c>
      <c r="E417">
        <v>3.930606</v>
      </c>
      <c r="L417">
        <v>247.36999700000001</v>
      </c>
      <c r="M417">
        <v>7.96197</v>
      </c>
      <c r="N417">
        <v>248.278288</v>
      </c>
      <c r="O417">
        <v>3.7794400000000001</v>
      </c>
      <c r="BE417">
        <v>247.36999700000001</v>
      </c>
      <c r="BF417">
        <v>7.96197</v>
      </c>
      <c r="BG417">
        <v>248.278288</v>
      </c>
      <c r="BH417">
        <v>3.7794400000000001</v>
      </c>
    </row>
    <row r="418" spans="1:60" x14ac:dyDescent="0.25">
      <c r="A418">
        <v>417</v>
      </c>
      <c r="B418">
        <v>261.90251799999999</v>
      </c>
      <c r="C418">
        <v>6.6013799999999998</v>
      </c>
      <c r="D418">
        <v>253.778448</v>
      </c>
      <c r="E418">
        <v>3.930606</v>
      </c>
      <c r="L418">
        <v>247.36999700000001</v>
      </c>
      <c r="M418">
        <v>7.96197</v>
      </c>
      <c r="BE418">
        <v>247.36999700000001</v>
      </c>
      <c r="BF418">
        <v>7.96197</v>
      </c>
    </row>
    <row r="419" spans="1:60" x14ac:dyDescent="0.25">
      <c r="A419">
        <v>418</v>
      </c>
      <c r="B419">
        <v>261.90251799999999</v>
      </c>
      <c r="C419">
        <v>6.6013799999999998</v>
      </c>
      <c r="D419">
        <v>253.778448</v>
      </c>
      <c r="E419">
        <v>3.930606</v>
      </c>
      <c r="L419">
        <v>247.36999700000001</v>
      </c>
      <c r="M419">
        <v>7.96197</v>
      </c>
      <c r="BE419">
        <v>247.36999700000001</v>
      </c>
      <c r="BF419">
        <v>7.96197</v>
      </c>
    </row>
    <row r="420" spans="1:60" x14ac:dyDescent="0.25">
      <c r="A420">
        <v>419</v>
      </c>
      <c r="B420">
        <v>261.90251799999999</v>
      </c>
      <c r="C420">
        <v>6.6013799999999998</v>
      </c>
      <c r="D420">
        <v>253.778448</v>
      </c>
      <c r="E420">
        <v>3.930606</v>
      </c>
      <c r="L420">
        <v>247.36999700000001</v>
      </c>
      <c r="M420">
        <v>7.96197</v>
      </c>
      <c r="BE420">
        <v>247.36999700000001</v>
      </c>
      <c r="BF420">
        <v>7.96197</v>
      </c>
    </row>
    <row r="421" spans="1:60" x14ac:dyDescent="0.25">
      <c r="A421">
        <v>420</v>
      </c>
      <c r="B421">
        <v>261.90251799999999</v>
      </c>
      <c r="C421">
        <v>6.6013799999999998</v>
      </c>
      <c r="D421">
        <v>253.778448</v>
      </c>
      <c r="E421">
        <v>3.930606</v>
      </c>
      <c r="L421">
        <v>247.36999700000001</v>
      </c>
      <c r="M421">
        <v>7.96197</v>
      </c>
      <c r="BE421">
        <v>247.36999700000001</v>
      </c>
      <c r="BF421">
        <v>7.96197</v>
      </c>
    </row>
    <row r="422" spans="1:60" x14ac:dyDescent="0.25">
      <c r="A422">
        <v>421</v>
      </c>
      <c r="B422">
        <v>261.90251799999999</v>
      </c>
      <c r="C422">
        <v>6.6013799999999998</v>
      </c>
      <c r="D422">
        <v>253.778448</v>
      </c>
      <c r="E422">
        <v>3.930606</v>
      </c>
      <c r="L422">
        <v>247.36999700000001</v>
      </c>
      <c r="M422">
        <v>7.96197</v>
      </c>
      <c r="BE422">
        <v>247.36999700000001</v>
      </c>
      <c r="BF422">
        <v>7.96197</v>
      </c>
    </row>
    <row r="423" spans="1:60" x14ac:dyDescent="0.25">
      <c r="A423">
        <v>422</v>
      </c>
      <c r="B423">
        <v>261.90251799999999</v>
      </c>
      <c r="C423">
        <v>6.6013799999999998</v>
      </c>
      <c r="D423">
        <v>253.75308799999999</v>
      </c>
      <c r="E423">
        <v>3.98122</v>
      </c>
      <c r="L423">
        <v>247.36999700000001</v>
      </c>
      <c r="M423">
        <v>7.96197</v>
      </c>
      <c r="BE423">
        <v>247.36999700000001</v>
      </c>
      <c r="BF423">
        <v>7.96197</v>
      </c>
    </row>
    <row r="424" spans="1:60" x14ac:dyDescent="0.25">
      <c r="A424">
        <v>423</v>
      </c>
      <c r="B424">
        <v>261.90251799999999</v>
      </c>
      <c r="C424">
        <v>6.6013799999999998</v>
      </c>
      <c r="L424">
        <v>247.36999700000001</v>
      </c>
      <c r="M424">
        <v>7.96197</v>
      </c>
      <c r="BE424">
        <v>247.36999700000001</v>
      </c>
      <c r="BF424">
        <v>7.96197</v>
      </c>
    </row>
    <row r="425" spans="1:60" x14ac:dyDescent="0.25">
      <c r="A425">
        <v>424</v>
      </c>
      <c r="B425">
        <v>261.90251799999999</v>
      </c>
      <c r="C425">
        <v>6.6013799999999998</v>
      </c>
      <c r="L425">
        <v>247.36999700000001</v>
      </c>
      <c r="M425">
        <v>7.96197</v>
      </c>
      <c r="BE425">
        <v>247.36999700000001</v>
      </c>
      <c r="BF425">
        <v>7.96197</v>
      </c>
    </row>
    <row r="426" spans="1:60" x14ac:dyDescent="0.25">
      <c r="A426">
        <v>425</v>
      </c>
      <c r="B426">
        <v>261.90251799999999</v>
      </c>
      <c r="C426">
        <v>6.6013799999999998</v>
      </c>
      <c r="L426">
        <v>247.36999700000001</v>
      </c>
      <c r="M426">
        <v>7.96197</v>
      </c>
      <c r="BE426">
        <v>247.36999700000001</v>
      </c>
      <c r="BF426">
        <v>7.96197</v>
      </c>
    </row>
    <row r="427" spans="1:60" x14ac:dyDescent="0.25">
      <c r="A427">
        <v>426</v>
      </c>
      <c r="B427">
        <v>261.90251799999999</v>
      </c>
      <c r="C427">
        <v>6.6013799999999998</v>
      </c>
      <c r="L427">
        <v>247.36999700000001</v>
      </c>
      <c r="M427">
        <v>7.96197</v>
      </c>
      <c r="BE427">
        <v>247.36999700000001</v>
      </c>
      <c r="BF427">
        <v>7.96197</v>
      </c>
    </row>
    <row r="428" spans="1:60" x14ac:dyDescent="0.25">
      <c r="A428">
        <v>427</v>
      </c>
      <c r="B428">
        <v>261.90251799999999</v>
      </c>
      <c r="C428">
        <v>6.6013799999999998</v>
      </c>
      <c r="H428">
        <v>257.96660099999997</v>
      </c>
      <c r="I428">
        <v>4.4849119999999996</v>
      </c>
      <c r="L428">
        <v>247.36999700000001</v>
      </c>
      <c r="M428">
        <v>7.96197</v>
      </c>
      <c r="BE428">
        <v>247.36999700000001</v>
      </c>
      <c r="BF428">
        <v>7.96197</v>
      </c>
    </row>
    <row r="429" spans="1:60" x14ac:dyDescent="0.25">
      <c r="A429">
        <v>428</v>
      </c>
      <c r="B429">
        <v>261.90251799999999</v>
      </c>
      <c r="C429">
        <v>6.6013799999999998</v>
      </c>
      <c r="H429">
        <v>257.96660099999997</v>
      </c>
      <c r="I429">
        <v>4.4849119999999996</v>
      </c>
      <c r="L429">
        <v>247.36999700000001</v>
      </c>
      <c r="M429">
        <v>7.96197</v>
      </c>
      <c r="BE429">
        <v>247.36999700000001</v>
      </c>
      <c r="BF429">
        <v>7.96197</v>
      </c>
    </row>
    <row r="430" spans="1:60" x14ac:dyDescent="0.25">
      <c r="A430">
        <v>429</v>
      </c>
      <c r="B430">
        <v>261.90251799999999</v>
      </c>
      <c r="C430">
        <v>6.6013799999999998</v>
      </c>
      <c r="H430">
        <v>257.96660099999997</v>
      </c>
      <c r="I430">
        <v>4.4849119999999996</v>
      </c>
      <c r="L430">
        <v>247.36999700000001</v>
      </c>
      <c r="M430">
        <v>7.96197</v>
      </c>
      <c r="BE430">
        <v>247.36999700000001</v>
      </c>
      <c r="BF430">
        <v>7.96197</v>
      </c>
    </row>
    <row r="431" spans="1:60" x14ac:dyDescent="0.25">
      <c r="A431">
        <v>430</v>
      </c>
      <c r="B431">
        <v>261.90251799999999</v>
      </c>
      <c r="C431">
        <v>6.6013799999999998</v>
      </c>
      <c r="H431">
        <v>257.96660099999997</v>
      </c>
      <c r="I431">
        <v>4.4849119999999996</v>
      </c>
      <c r="L431">
        <v>247.36999700000001</v>
      </c>
      <c r="M431">
        <v>7.96197</v>
      </c>
      <c r="BE431">
        <v>247.36999700000001</v>
      </c>
      <c r="BF431">
        <v>7.96197</v>
      </c>
    </row>
    <row r="432" spans="1:60" x14ac:dyDescent="0.25">
      <c r="A432">
        <v>431</v>
      </c>
      <c r="B432">
        <v>261.90251799999999</v>
      </c>
      <c r="C432">
        <v>6.6013799999999998</v>
      </c>
      <c r="H432">
        <v>257.96660099999997</v>
      </c>
      <c r="I432">
        <v>4.4849119999999996</v>
      </c>
      <c r="L432">
        <v>247.36999700000001</v>
      </c>
      <c r="M432">
        <v>7.96197</v>
      </c>
      <c r="BE432">
        <v>247.36999700000001</v>
      </c>
      <c r="BF432">
        <v>7.96197</v>
      </c>
    </row>
    <row r="433" spans="1:60" x14ac:dyDescent="0.25">
      <c r="A433">
        <v>432</v>
      </c>
      <c r="B433">
        <v>261.90251799999999</v>
      </c>
      <c r="C433">
        <v>6.6013799999999998</v>
      </c>
      <c r="H433">
        <v>257.96660099999997</v>
      </c>
      <c r="I433">
        <v>4.4849119999999996</v>
      </c>
      <c r="L433">
        <v>247.36999700000001</v>
      </c>
      <c r="M433">
        <v>7.96197</v>
      </c>
      <c r="BE433">
        <v>247.36999700000001</v>
      </c>
      <c r="BF433">
        <v>7.96197</v>
      </c>
    </row>
    <row r="434" spans="1:60" x14ac:dyDescent="0.25">
      <c r="A434">
        <v>433</v>
      </c>
      <c r="B434">
        <v>261.90251799999999</v>
      </c>
      <c r="C434">
        <v>6.6013799999999998</v>
      </c>
      <c r="H434">
        <v>257.96660099999997</v>
      </c>
      <c r="I434">
        <v>4.4849119999999996</v>
      </c>
      <c r="L434">
        <v>247.36999700000001</v>
      </c>
      <c r="M434">
        <v>7.96197</v>
      </c>
      <c r="BE434">
        <v>247.36999700000001</v>
      </c>
      <c r="BF434">
        <v>7.96197</v>
      </c>
    </row>
    <row r="435" spans="1:60" x14ac:dyDescent="0.25">
      <c r="A435">
        <v>434</v>
      </c>
      <c r="B435">
        <v>261.90251799999999</v>
      </c>
      <c r="C435">
        <v>6.6013799999999998</v>
      </c>
      <c r="L435">
        <v>247.36999700000001</v>
      </c>
      <c r="M435">
        <v>7.96197</v>
      </c>
      <c r="BE435">
        <v>247.36999700000001</v>
      </c>
      <c r="BF435">
        <v>7.96197</v>
      </c>
    </row>
    <row r="436" spans="1:60" x14ac:dyDescent="0.25">
      <c r="A436">
        <v>435</v>
      </c>
      <c r="B436">
        <v>261.90251799999999</v>
      </c>
      <c r="C436">
        <v>6.6013799999999998</v>
      </c>
      <c r="L436">
        <v>247.308447</v>
      </c>
      <c r="M436">
        <v>7.9213019999999998</v>
      </c>
      <c r="BE436">
        <v>247.308447</v>
      </c>
      <c r="BF436">
        <v>7.9213019999999998</v>
      </c>
    </row>
    <row r="437" spans="1:60" x14ac:dyDescent="0.25">
      <c r="A437">
        <v>436</v>
      </c>
      <c r="B437">
        <v>261.90251799999999</v>
      </c>
      <c r="C437">
        <v>6.6013799999999998</v>
      </c>
      <c r="N437">
        <v>260.08593200000001</v>
      </c>
      <c r="O437">
        <v>4.3337469999999998</v>
      </c>
      <c r="BG437">
        <v>260.08593200000001</v>
      </c>
      <c r="BH437">
        <v>4.3337469999999998</v>
      </c>
    </row>
    <row r="438" spans="1:60" x14ac:dyDescent="0.25">
      <c r="A438">
        <v>437</v>
      </c>
      <c r="B438">
        <v>261.90251799999999</v>
      </c>
      <c r="C438">
        <v>6.6013799999999998</v>
      </c>
      <c r="N438">
        <v>260.08593200000001</v>
      </c>
      <c r="O438">
        <v>4.3337469999999998</v>
      </c>
      <c r="BG438">
        <v>260.08593200000001</v>
      </c>
      <c r="BH438">
        <v>4.3337469999999998</v>
      </c>
    </row>
    <row r="439" spans="1:60" x14ac:dyDescent="0.25">
      <c r="A439">
        <v>438</v>
      </c>
      <c r="B439">
        <v>261.90251799999999</v>
      </c>
      <c r="C439">
        <v>6.6013799999999998</v>
      </c>
      <c r="D439">
        <v>269.529044</v>
      </c>
      <c r="E439">
        <v>3.5178829999999999</v>
      </c>
      <c r="N439">
        <v>260.08593200000001</v>
      </c>
      <c r="O439">
        <v>4.3337469999999998</v>
      </c>
      <c r="BG439">
        <v>260.08593200000001</v>
      </c>
      <c r="BH439">
        <v>4.3337469999999998</v>
      </c>
    </row>
    <row r="440" spans="1:60" x14ac:dyDescent="0.25">
      <c r="A440">
        <v>439</v>
      </c>
      <c r="B440">
        <v>261.90251799999999</v>
      </c>
      <c r="C440">
        <v>6.6013799999999998</v>
      </c>
      <c r="D440">
        <v>269.57247000000001</v>
      </c>
      <c r="E440">
        <v>3.5274640000000002</v>
      </c>
      <c r="N440">
        <v>260.08593200000001</v>
      </c>
      <c r="O440">
        <v>4.3337469999999998</v>
      </c>
      <c r="BG440">
        <v>260.08593200000001</v>
      </c>
      <c r="BH440">
        <v>4.3337469999999998</v>
      </c>
    </row>
    <row r="441" spans="1:60" x14ac:dyDescent="0.25">
      <c r="A441">
        <v>440</v>
      </c>
      <c r="B441">
        <v>261.90251799999999</v>
      </c>
      <c r="C441">
        <v>6.6013799999999998</v>
      </c>
      <c r="D441">
        <v>269.57247000000001</v>
      </c>
      <c r="E441">
        <v>3.5274640000000002</v>
      </c>
      <c r="N441">
        <v>260.08593200000001</v>
      </c>
      <c r="O441">
        <v>4.3337469999999998</v>
      </c>
      <c r="BG441">
        <v>260.08593200000001</v>
      </c>
      <c r="BH441">
        <v>4.3337469999999998</v>
      </c>
    </row>
    <row r="442" spans="1:60" x14ac:dyDescent="0.25">
      <c r="A442">
        <v>441</v>
      </c>
      <c r="B442">
        <v>261.90251799999999</v>
      </c>
      <c r="C442">
        <v>6.6013799999999998</v>
      </c>
      <c r="D442">
        <v>269.57247000000001</v>
      </c>
      <c r="E442">
        <v>3.5274640000000002</v>
      </c>
    </row>
    <row r="443" spans="1:60" x14ac:dyDescent="0.25">
      <c r="A443">
        <v>442</v>
      </c>
      <c r="B443">
        <v>261.90251799999999</v>
      </c>
      <c r="C443">
        <v>6.6013799999999998</v>
      </c>
      <c r="D443">
        <v>269.57247000000001</v>
      </c>
      <c r="E443">
        <v>3.5274640000000002</v>
      </c>
    </row>
    <row r="444" spans="1:60" x14ac:dyDescent="0.25">
      <c r="A444">
        <v>443</v>
      </c>
      <c r="B444">
        <v>261.90251799999999</v>
      </c>
      <c r="C444">
        <v>6.6013799999999998</v>
      </c>
      <c r="D444">
        <v>269.57247000000001</v>
      </c>
      <c r="E444">
        <v>3.5274640000000002</v>
      </c>
    </row>
    <row r="445" spans="1:60" x14ac:dyDescent="0.25">
      <c r="A445">
        <v>444</v>
      </c>
      <c r="B445">
        <v>261.791293</v>
      </c>
      <c r="C445">
        <v>6.5674299999999999</v>
      </c>
      <c r="D445">
        <v>269.57247000000001</v>
      </c>
      <c r="E445">
        <v>3.5274640000000002</v>
      </c>
      <c r="H445">
        <v>262.685473</v>
      </c>
      <c r="I445">
        <v>3.541315</v>
      </c>
    </row>
    <row r="446" spans="1:60" x14ac:dyDescent="0.25">
      <c r="A446">
        <v>445</v>
      </c>
      <c r="D446">
        <v>269.529044</v>
      </c>
      <c r="E446">
        <v>3.5178829999999999</v>
      </c>
      <c r="H446">
        <v>262.685473</v>
      </c>
      <c r="I446">
        <v>3.541315</v>
      </c>
    </row>
    <row r="447" spans="1:60" x14ac:dyDescent="0.25">
      <c r="A447">
        <v>446</v>
      </c>
      <c r="B447" s="6"/>
      <c r="C447" s="6"/>
      <c r="D447" s="6">
        <v>269.529044</v>
      </c>
      <c r="E447" s="6">
        <v>3.5178829999999999</v>
      </c>
      <c r="F447" s="6"/>
      <c r="G447" s="6"/>
      <c r="H447" s="6">
        <v>262.685473</v>
      </c>
      <c r="I447" s="6">
        <v>3.541315</v>
      </c>
      <c r="J447" s="6">
        <v>235.88936100000001</v>
      </c>
      <c r="K447" s="6">
        <v>14.44999</v>
      </c>
      <c r="L447" s="6"/>
      <c r="M447" s="6"/>
      <c r="N447" s="6"/>
      <c r="O447" s="6"/>
    </row>
    <row r="448" spans="1:60" x14ac:dyDescent="0.25">
      <c r="A448">
        <v>447</v>
      </c>
    </row>
    <row r="449" spans="1:11" x14ac:dyDescent="0.25">
      <c r="A449">
        <v>448</v>
      </c>
      <c r="J449">
        <v>236.236683</v>
      </c>
      <c r="K449">
        <v>14.44999</v>
      </c>
    </row>
    <row r="450" spans="1:11" x14ac:dyDescent="0.25">
      <c r="A450">
        <v>449</v>
      </c>
      <c r="B450">
        <v>240.049813</v>
      </c>
      <c r="C450">
        <v>6.6535039999999999</v>
      </c>
    </row>
    <row r="451" spans="1:11" x14ac:dyDescent="0.25">
      <c r="A451">
        <v>450</v>
      </c>
      <c r="B451">
        <v>240.15421699999999</v>
      </c>
      <c r="C451">
        <v>6.5509740000000001</v>
      </c>
    </row>
    <row r="452" spans="1:11" x14ac:dyDescent="0.25">
      <c r="A452">
        <v>451</v>
      </c>
      <c r="B452">
        <v>240.15421699999999</v>
      </c>
      <c r="C452">
        <v>6.6013799999999998</v>
      </c>
    </row>
    <row r="453" spans="1:11" x14ac:dyDescent="0.25">
      <c r="A453">
        <v>452</v>
      </c>
      <c r="B453">
        <v>240.15421699999999</v>
      </c>
      <c r="C453">
        <v>6.6013799999999998</v>
      </c>
    </row>
    <row r="454" spans="1:11" x14ac:dyDescent="0.25">
      <c r="A454">
        <v>453</v>
      </c>
      <c r="B454">
        <v>240.15421699999999</v>
      </c>
      <c r="C454">
        <v>6.6013799999999998</v>
      </c>
    </row>
    <row r="455" spans="1:11" x14ac:dyDescent="0.25">
      <c r="A455">
        <v>454</v>
      </c>
      <c r="B455">
        <v>240.15421699999999</v>
      </c>
      <c r="C455">
        <v>6.6013799999999998</v>
      </c>
    </row>
    <row r="456" spans="1:11" x14ac:dyDescent="0.25">
      <c r="A456">
        <v>455</v>
      </c>
      <c r="B456">
        <v>240.15421699999999</v>
      </c>
      <c r="C456">
        <v>6.6013799999999998</v>
      </c>
    </row>
    <row r="457" spans="1:11" x14ac:dyDescent="0.25">
      <c r="A457">
        <v>456</v>
      </c>
      <c r="B457">
        <v>240.15421699999999</v>
      </c>
      <c r="C457">
        <v>6.6013799999999998</v>
      </c>
    </row>
    <row r="458" spans="1:11" x14ac:dyDescent="0.25">
      <c r="A458">
        <v>457</v>
      </c>
      <c r="B458">
        <v>240.15421699999999</v>
      </c>
      <c r="C458">
        <v>6.6013799999999998</v>
      </c>
    </row>
    <row r="459" spans="1:11" x14ac:dyDescent="0.25">
      <c r="A459">
        <v>458</v>
      </c>
      <c r="B459">
        <v>240.15421699999999</v>
      </c>
      <c r="C459">
        <v>6.6013799999999998</v>
      </c>
    </row>
    <row r="460" spans="1:11" x14ac:dyDescent="0.25">
      <c r="A460">
        <v>459</v>
      </c>
      <c r="B460">
        <v>240.15421699999999</v>
      </c>
      <c r="C460">
        <v>6.6013799999999998</v>
      </c>
    </row>
    <row r="461" spans="1:11" x14ac:dyDescent="0.25">
      <c r="A461">
        <v>460</v>
      </c>
      <c r="B461">
        <v>240.15421699999999</v>
      </c>
      <c r="C461">
        <v>6.6013799999999998</v>
      </c>
    </row>
    <row r="462" spans="1:11" x14ac:dyDescent="0.25">
      <c r="A462">
        <v>461</v>
      </c>
      <c r="B462">
        <v>240.15421699999999</v>
      </c>
      <c r="C462">
        <v>6.6013799999999998</v>
      </c>
      <c r="H462">
        <v>248.71694400000001</v>
      </c>
      <c r="I462">
        <v>8.1044400000000003</v>
      </c>
    </row>
    <row r="463" spans="1:11" x14ac:dyDescent="0.25">
      <c r="A463">
        <v>462</v>
      </c>
      <c r="B463">
        <v>240.15421699999999</v>
      </c>
      <c r="C463">
        <v>6.6013799999999998</v>
      </c>
      <c r="H463">
        <v>248.631495</v>
      </c>
      <c r="I463">
        <v>8.1131349999999998</v>
      </c>
    </row>
    <row r="464" spans="1:11" x14ac:dyDescent="0.25">
      <c r="A464">
        <v>463</v>
      </c>
      <c r="B464">
        <v>240.15421699999999</v>
      </c>
      <c r="C464">
        <v>6.6013799999999998</v>
      </c>
      <c r="H464">
        <v>248.631495</v>
      </c>
      <c r="I464">
        <v>8.1131349999999998</v>
      </c>
    </row>
    <row r="465" spans="1:9" x14ac:dyDescent="0.25">
      <c r="A465">
        <v>464</v>
      </c>
      <c r="B465">
        <v>240.15421699999999</v>
      </c>
      <c r="C465">
        <v>6.6013799999999998</v>
      </c>
      <c r="H465">
        <v>248.631495</v>
      </c>
      <c r="I465">
        <v>8.1131349999999998</v>
      </c>
    </row>
    <row r="466" spans="1:9" x14ac:dyDescent="0.25">
      <c r="A466">
        <v>465</v>
      </c>
      <c r="B466">
        <v>240.15421699999999</v>
      </c>
      <c r="C466">
        <v>6.6013799999999998</v>
      </c>
      <c r="H466">
        <v>248.631495</v>
      </c>
      <c r="I466">
        <v>8.1131349999999998</v>
      </c>
    </row>
    <row r="467" spans="1:9" x14ac:dyDescent="0.25">
      <c r="A467">
        <v>466</v>
      </c>
      <c r="B467">
        <v>240.15421699999999</v>
      </c>
      <c r="C467">
        <v>6.6013799999999998</v>
      </c>
      <c r="H467">
        <v>248.631495</v>
      </c>
      <c r="I467">
        <v>8.1131349999999998</v>
      </c>
    </row>
    <row r="468" spans="1:9" x14ac:dyDescent="0.25">
      <c r="A468">
        <v>467</v>
      </c>
      <c r="B468">
        <v>240.15421699999999</v>
      </c>
      <c r="C468">
        <v>6.6013799999999998</v>
      </c>
      <c r="H468">
        <v>248.631495</v>
      </c>
      <c r="I468">
        <v>8.1131349999999998</v>
      </c>
    </row>
    <row r="469" spans="1:9" x14ac:dyDescent="0.25">
      <c r="A469">
        <v>468</v>
      </c>
      <c r="B469">
        <v>240.15421699999999</v>
      </c>
      <c r="C469">
        <v>6.6013799999999998</v>
      </c>
      <c r="H469">
        <v>248.631495</v>
      </c>
      <c r="I469">
        <v>8.1131349999999998</v>
      </c>
    </row>
    <row r="470" spans="1:9" x14ac:dyDescent="0.25">
      <c r="A470">
        <v>469</v>
      </c>
      <c r="B470">
        <v>240.15421699999999</v>
      </c>
      <c r="C470">
        <v>6.6013799999999998</v>
      </c>
      <c r="D470">
        <v>230.96714800000001</v>
      </c>
      <c r="E470">
        <v>9.5879200000000004</v>
      </c>
      <c r="H470">
        <v>248.631495</v>
      </c>
      <c r="I470">
        <v>8.1131349999999998</v>
      </c>
    </row>
    <row r="471" spans="1:9" x14ac:dyDescent="0.25">
      <c r="A471">
        <v>470</v>
      </c>
      <c r="B471">
        <v>240.15421699999999</v>
      </c>
      <c r="C471">
        <v>6.6013799999999998</v>
      </c>
      <c r="D471">
        <v>230.97048000000001</v>
      </c>
      <c r="E471">
        <v>9.5745369999999994</v>
      </c>
      <c r="H471">
        <v>248.631495</v>
      </c>
      <c r="I471">
        <v>8.1131349999999998</v>
      </c>
    </row>
    <row r="472" spans="1:9" x14ac:dyDescent="0.25">
      <c r="A472">
        <v>471</v>
      </c>
      <c r="B472">
        <v>240.049813</v>
      </c>
      <c r="C472">
        <v>6.6535039999999999</v>
      </c>
      <c r="D472">
        <v>230.97048000000001</v>
      </c>
      <c r="E472">
        <v>9.5745369999999994</v>
      </c>
      <c r="H472">
        <v>248.631495</v>
      </c>
      <c r="I472">
        <v>8.1131349999999998</v>
      </c>
    </row>
    <row r="473" spans="1:9" x14ac:dyDescent="0.25">
      <c r="A473">
        <v>472</v>
      </c>
      <c r="D473">
        <v>230.97048000000001</v>
      </c>
      <c r="E473">
        <v>9.5745369999999994</v>
      </c>
      <c r="H473">
        <v>248.631495</v>
      </c>
      <c r="I473">
        <v>8.1131349999999998</v>
      </c>
    </row>
    <row r="474" spans="1:9" x14ac:dyDescent="0.25">
      <c r="A474">
        <v>473</v>
      </c>
      <c r="D474">
        <v>230.97048000000001</v>
      </c>
      <c r="E474">
        <v>9.5745369999999994</v>
      </c>
      <c r="H474">
        <v>248.631495</v>
      </c>
      <c r="I474">
        <v>8.1131349999999998</v>
      </c>
    </row>
    <row r="475" spans="1:9" x14ac:dyDescent="0.25">
      <c r="A475">
        <v>474</v>
      </c>
      <c r="D475">
        <v>230.97048000000001</v>
      </c>
      <c r="E475">
        <v>9.5745369999999994</v>
      </c>
      <c r="H475">
        <v>248.631495</v>
      </c>
      <c r="I475">
        <v>8.1131349999999998</v>
      </c>
    </row>
    <row r="476" spans="1:9" x14ac:dyDescent="0.25">
      <c r="A476">
        <v>475</v>
      </c>
      <c r="D476">
        <v>231.020939</v>
      </c>
      <c r="E476">
        <v>9.5745369999999994</v>
      </c>
      <c r="H476">
        <v>248.631495</v>
      </c>
      <c r="I476">
        <v>8.1131349999999998</v>
      </c>
    </row>
    <row r="477" spans="1:9" x14ac:dyDescent="0.25">
      <c r="A477">
        <v>476</v>
      </c>
      <c r="D477">
        <v>231.020939</v>
      </c>
      <c r="E477">
        <v>9.5745369999999994</v>
      </c>
      <c r="H477">
        <v>248.631495</v>
      </c>
      <c r="I477">
        <v>8.1131349999999998</v>
      </c>
    </row>
    <row r="478" spans="1:9" x14ac:dyDescent="0.25">
      <c r="A478">
        <v>477</v>
      </c>
      <c r="D478">
        <v>231.020939</v>
      </c>
      <c r="E478">
        <v>9.5745369999999994</v>
      </c>
      <c r="H478">
        <v>248.631495</v>
      </c>
      <c r="I478">
        <v>8.1131349999999998</v>
      </c>
    </row>
    <row r="479" spans="1:9" x14ac:dyDescent="0.25">
      <c r="A479">
        <v>478</v>
      </c>
      <c r="D479">
        <v>231.020939</v>
      </c>
      <c r="E479">
        <v>9.5745369999999994</v>
      </c>
      <c r="F479">
        <v>239.61240599999999</v>
      </c>
      <c r="G479">
        <v>4.4768929999999996</v>
      </c>
      <c r="H479">
        <v>248.631495</v>
      </c>
      <c r="I479">
        <v>8.1131349999999998</v>
      </c>
    </row>
    <row r="480" spans="1:9" x14ac:dyDescent="0.25">
      <c r="A480">
        <v>479</v>
      </c>
      <c r="D480">
        <v>231.020939</v>
      </c>
      <c r="E480">
        <v>9.5745369999999994</v>
      </c>
      <c r="F480">
        <v>239.54866999999999</v>
      </c>
      <c r="G480">
        <v>4.434507</v>
      </c>
      <c r="H480">
        <v>248.631495</v>
      </c>
      <c r="I480">
        <v>8.1131349999999998</v>
      </c>
    </row>
    <row r="481" spans="1:9" x14ac:dyDescent="0.25">
      <c r="A481">
        <v>480</v>
      </c>
      <c r="D481">
        <v>231.020939</v>
      </c>
      <c r="E481">
        <v>9.5745369999999994</v>
      </c>
      <c r="F481">
        <v>239.54866999999999</v>
      </c>
      <c r="G481">
        <v>4.434507</v>
      </c>
      <c r="H481">
        <v>248.631495</v>
      </c>
      <c r="I481">
        <v>8.1131349999999998</v>
      </c>
    </row>
    <row r="482" spans="1:9" x14ac:dyDescent="0.25">
      <c r="A482">
        <v>481</v>
      </c>
      <c r="D482">
        <v>231.020939</v>
      </c>
      <c r="E482">
        <v>9.5745369999999994</v>
      </c>
      <c r="F482">
        <v>239.54866999999999</v>
      </c>
      <c r="G482">
        <v>4.434507</v>
      </c>
      <c r="H482">
        <v>248.631495</v>
      </c>
      <c r="I482">
        <v>8.1131349999999998</v>
      </c>
    </row>
    <row r="483" spans="1:9" x14ac:dyDescent="0.25">
      <c r="A483">
        <v>482</v>
      </c>
      <c r="D483">
        <v>231.020939</v>
      </c>
      <c r="E483">
        <v>9.5745369999999994</v>
      </c>
      <c r="F483">
        <v>239.54866999999999</v>
      </c>
      <c r="G483">
        <v>4.434507</v>
      </c>
      <c r="H483">
        <v>248.631495</v>
      </c>
      <c r="I483">
        <v>8.1131349999999998</v>
      </c>
    </row>
    <row r="484" spans="1:9" x14ac:dyDescent="0.25">
      <c r="A484">
        <v>483</v>
      </c>
      <c r="D484">
        <v>231.020939</v>
      </c>
      <c r="E484">
        <v>9.5745369999999994</v>
      </c>
      <c r="F484">
        <v>239.54866999999999</v>
      </c>
      <c r="G484">
        <v>4.434507</v>
      </c>
      <c r="H484">
        <v>248.71694400000001</v>
      </c>
      <c r="I484">
        <v>8.1044400000000003</v>
      </c>
    </row>
    <row r="485" spans="1:9" x14ac:dyDescent="0.25">
      <c r="A485">
        <v>484</v>
      </c>
      <c r="D485">
        <v>231.020939</v>
      </c>
      <c r="E485">
        <v>9.5745369999999994</v>
      </c>
      <c r="F485">
        <v>239.54866999999999</v>
      </c>
      <c r="G485">
        <v>4.434507</v>
      </c>
      <c r="H485">
        <v>248.71694400000001</v>
      </c>
      <c r="I485">
        <v>8.1044400000000003</v>
      </c>
    </row>
    <row r="486" spans="1:9" x14ac:dyDescent="0.25">
      <c r="A486">
        <v>485</v>
      </c>
      <c r="D486">
        <v>231.020939</v>
      </c>
      <c r="E486">
        <v>9.5745369999999994</v>
      </c>
      <c r="F486">
        <v>239.54866999999999</v>
      </c>
      <c r="G486">
        <v>4.434507</v>
      </c>
    </row>
    <row r="487" spans="1:9" x14ac:dyDescent="0.25">
      <c r="A487">
        <v>486</v>
      </c>
      <c r="D487">
        <v>231.020939</v>
      </c>
      <c r="E487">
        <v>9.5745369999999994</v>
      </c>
      <c r="F487">
        <v>239.54866999999999</v>
      </c>
      <c r="G487">
        <v>4.434507</v>
      </c>
    </row>
    <row r="488" spans="1:9" x14ac:dyDescent="0.25">
      <c r="A488">
        <v>487</v>
      </c>
      <c r="D488">
        <v>231.020939</v>
      </c>
      <c r="E488">
        <v>9.5745369999999994</v>
      </c>
      <c r="F488">
        <v>239.54866999999999</v>
      </c>
      <c r="G488">
        <v>4.434507</v>
      </c>
    </row>
    <row r="489" spans="1:9" x14ac:dyDescent="0.25">
      <c r="A489">
        <v>488</v>
      </c>
      <c r="B489">
        <v>221.643911</v>
      </c>
      <c r="C489">
        <v>7.7309780000000003</v>
      </c>
      <c r="D489">
        <v>231.020939</v>
      </c>
      <c r="E489">
        <v>9.5745369999999994</v>
      </c>
      <c r="F489">
        <v>239.54866999999999</v>
      </c>
      <c r="G489">
        <v>4.434507</v>
      </c>
    </row>
    <row r="490" spans="1:9" x14ac:dyDescent="0.25">
      <c r="A490">
        <v>489</v>
      </c>
      <c r="B490">
        <v>221.68583000000001</v>
      </c>
      <c r="C490">
        <v>7.6596399999999996</v>
      </c>
      <c r="D490">
        <v>230.96714800000001</v>
      </c>
      <c r="E490">
        <v>9.5879200000000004</v>
      </c>
      <c r="F490">
        <v>239.54866999999999</v>
      </c>
      <c r="G490">
        <v>4.434507</v>
      </c>
    </row>
    <row r="491" spans="1:9" x14ac:dyDescent="0.25">
      <c r="A491">
        <v>490</v>
      </c>
      <c r="B491">
        <v>221.68583000000001</v>
      </c>
      <c r="C491">
        <v>7.6596399999999996</v>
      </c>
      <c r="F491">
        <v>239.54866999999999</v>
      </c>
      <c r="G491">
        <v>4.434507</v>
      </c>
    </row>
    <row r="492" spans="1:9" x14ac:dyDescent="0.25">
      <c r="A492">
        <v>491</v>
      </c>
      <c r="B492">
        <v>221.68583000000001</v>
      </c>
      <c r="C492">
        <v>7.6596399999999996</v>
      </c>
      <c r="F492">
        <v>239.54866999999999</v>
      </c>
      <c r="G492">
        <v>4.434507</v>
      </c>
    </row>
    <row r="493" spans="1:9" x14ac:dyDescent="0.25">
      <c r="A493">
        <v>492</v>
      </c>
      <c r="B493">
        <v>221.68583000000001</v>
      </c>
      <c r="C493">
        <v>7.6596399999999996</v>
      </c>
      <c r="F493">
        <v>239.54866999999999</v>
      </c>
      <c r="G493">
        <v>4.434507</v>
      </c>
    </row>
    <row r="494" spans="1:9" x14ac:dyDescent="0.25">
      <c r="A494">
        <v>493</v>
      </c>
      <c r="B494">
        <v>221.68583000000001</v>
      </c>
      <c r="C494">
        <v>7.6596399999999996</v>
      </c>
      <c r="F494">
        <v>239.54866999999999</v>
      </c>
      <c r="G494">
        <v>4.434507</v>
      </c>
    </row>
    <row r="495" spans="1:9" x14ac:dyDescent="0.25">
      <c r="A495">
        <v>494</v>
      </c>
      <c r="B495">
        <v>221.68583000000001</v>
      </c>
      <c r="C495">
        <v>7.6596399999999996</v>
      </c>
      <c r="F495">
        <v>239.54866999999999</v>
      </c>
      <c r="G495">
        <v>4.434507</v>
      </c>
    </row>
    <row r="496" spans="1:9" x14ac:dyDescent="0.25">
      <c r="A496">
        <v>495</v>
      </c>
      <c r="B496">
        <v>221.68583000000001</v>
      </c>
      <c r="C496">
        <v>7.6596399999999996</v>
      </c>
      <c r="F496">
        <v>239.54866999999999</v>
      </c>
      <c r="G496">
        <v>4.434507</v>
      </c>
    </row>
    <row r="497" spans="1:9" x14ac:dyDescent="0.25">
      <c r="A497">
        <v>496</v>
      </c>
      <c r="B497">
        <v>221.68583000000001</v>
      </c>
      <c r="C497">
        <v>7.6596399999999996</v>
      </c>
      <c r="F497">
        <v>239.54866999999999</v>
      </c>
      <c r="G497">
        <v>4.434507</v>
      </c>
      <c r="H497">
        <v>230.14373399999999</v>
      </c>
      <c r="I497">
        <v>9.4819010000000006</v>
      </c>
    </row>
    <row r="498" spans="1:9" x14ac:dyDescent="0.25">
      <c r="A498">
        <v>497</v>
      </c>
      <c r="B498">
        <v>221.68583000000001</v>
      </c>
      <c r="C498">
        <v>7.6596399999999996</v>
      </c>
      <c r="F498">
        <v>239.61240599999999</v>
      </c>
      <c r="G498">
        <v>4.4768929999999996</v>
      </c>
      <c r="H498">
        <v>230.06218799999999</v>
      </c>
      <c r="I498">
        <v>9.6752970000000005</v>
      </c>
    </row>
    <row r="499" spans="1:9" x14ac:dyDescent="0.25">
      <c r="A499">
        <v>498</v>
      </c>
      <c r="B499">
        <v>221.68583000000001</v>
      </c>
      <c r="C499">
        <v>7.6596399999999996</v>
      </c>
      <c r="F499">
        <v>239.61240599999999</v>
      </c>
      <c r="G499">
        <v>4.4768929999999996</v>
      </c>
      <c r="H499">
        <v>230.06218799999999</v>
      </c>
      <c r="I499">
        <v>9.6752970000000005</v>
      </c>
    </row>
    <row r="500" spans="1:9" x14ac:dyDescent="0.25">
      <c r="A500">
        <v>499</v>
      </c>
      <c r="B500">
        <v>221.68583000000001</v>
      </c>
      <c r="C500">
        <v>7.6596399999999996</v>
      </c>
      <c r="F500">
        <v>239.61240599999999</v>
      </c>
      <c r="G500">
        <v>4.4768929999999996</v>
      </c>
      <c r="H500">
        <v>230.06218799999999</v>
      </c>
      <c r="I500">
        <v>9.6752970000000005</v>
      </c>
    </row>
    <row r="501" spans="1:9" x14ac:dyDescent="0.25">
      <c r="A501">
        <v>500</v>
      </c>
      <c r="B501">
        <v>221.68583000000001</v>
      </c>
      <c r="C501">
        <v>7.6596399999999996</v>
      </c>
      <c r="H501">
        <v>230.06218799999999</v>
      </c>
      <c r="I501">
        <v>9.6752970000000005</v>
      </c>
    </row>
    <row r="502" spans="1:9" x14ac:dyDescent="0.25">
      <c r="A502">
        <v>501</v>
      </c>
      <c r="B502">
        <v>221.68583000000001</v>
      </c>
      <c r="C502">
        <v>7.6596399999999996</v>
      </c>
      <c r="H502">
        <v>230.06218799999999</v>
      </c>
      <c r="I502">
        <v>9.6752970000000005</v>
      </c>
    </row>
    <row r="503" spans="1:9" x14ac:dyDescent="0.25">
      <c r="A503">
        <v>502</v>
      </c>
      <c r="B503">
        <v>221.68583000000001</v>
      </c>
      <c r="C503">
        <v>7.6596399999999996</v>
      </c>
      <c r="H503">
        <v>230.06218799999999</v>
      </c>
      <c r="I503">
        <v>9.6752970000000005</v>
      </c>
    </row>
    <row r="504" spans="1:9" x14ac:dyDescent="0.25">
      <c r="A504">
        <v>503</v>
      </c>
      <c r="B504">
        <v>221.68583000000001</v>
      </c>
      <c r="C504">
        <v>7.6596399999999996</v>
      </c>
      <c r="H504">
        <v>230.06218799999999</v>
      </c>
      <c r="I504">
        <v>9.6752970000000005</v>
      </c>
    </row>
    <row r="505" spans="1:9" x14ac:dyDescent="0.25">
      <c r="A505">
        <v>504</v>
      </c>
      <c r="B505">
        <v>221.68583000000001</v>
      </c>
      <c r="C505">
        <v>7.6596399999999996</v>
      </c>
      <c r="H505">
        <v>230.06218799999999</v>
      </c>
      <c r="I505">
        <v>9.6752970000000005</v>
      </c>
    </row>
    <row r="506" spans="1:9" x14ac:dyDescent="0.25">
      <c r="A506">
        <v>505</v>
      </c>
      <c r="B506">
        <v>221.643911</v>
      </c>
      <c r="C506">
        <v>7.7309780000000003</v>
      </c>
      <c r="D506">
        <v>214.31107599999999</v>
      </c>
      <c r="E506">
        <v>10.200027</v>
      </c>
      <c r="H506">
        <v>230.06218799999999</v>
      </c>
      <c r="I506">
        <v>9.6752970000000005</v>
      </c>
    </row>
    <row r="507" spans="1:9" x14ac:dyDescent="0.25">
      <c r="A507">
        <v>506</v>
      </c>
      <c r="D507">
        <v>214.31862599999999</v>
      </c>
      <c r="E507">
        <v>10.229654999999999</v>
      </c>
      <c r="H507">
        <v>230.06218799999999</v>
      </c>
      <c r="I507">
        <v>9.6752970000000005</v>
      </c>
    </row>
    <row r="508" spans="1:9" x14ac:dyDescent="0.25">
      <c r="A508">
        <v>507</v>
      </c>
      <c r="D508">
        <v>214.31862599999999</v>
      </c>
      <c r="E508">
        <v>10.229654999999999</v>
      </c>
      <c r="H508">
        <v>230.06218799999999</v>
      </c>
      <c r="I508">
        <v>9.6752970000000005</v>
      </c>
    </row>
    <row r="509" spans="1:9" x14ac:dyDescent="0.25">
      <c r="A509">
        <v>508</v>
      </c>
      <c r="D509">
        <v>214.31862599999999</v>
      </c>
      <c r="E509">
        <v>10.229654999999999</v>
      </c>
      <c r="H509">
        <v>230.06218799999999</v>
      </c>
      <c r="I509">
        <v>9.6752970000000005</v>
      </c>
    </row>
    <row r="510" spans="1:9" x14ac:dyDescent="0.25">
      <c r="A510">
        <v>509</v>
      </c>
      <c r="D510">
        <v>214.31862599999999</v>
      </c>
      <c r="E510">
        <v>10.229654999999999</v>
      </c>
      <c r="H510">
        <v>230.06218799999999</v>
      </c>
      <c r="I510">
        <v>9.6752970000000005</v>
      </c>
    </row>
    <row r="511" spans="1:9" x14ac:dyDescent="0.25">
      <c r="A511">
        <v>510</v>
      </c>
      <c r="D511">
        <v>214.31862599999999</v>
      </c>
      <c r="E511">
        <v>10.229654999999999</v>
      </c>
      <c r="H511">
        <v>230.06218799999999</v>
      </c>
      <c r="I511">
        <v>9.6752970000000005</v>
      </c>
    </row>
    <row r="512" spans="1:9" x14ac:dyDescent="0.25">
      <c r="A512">
        <v>511</v>
      </c>
      <c r="D512">
        <v>214.31862599999999</v>
      </c>
      <c r="E512">
        <v>10.229654999999999</v>
      </c>
      <c r="F512">
        <v>221.42473999999999</v>
      </c>
      <c r="G512">
        <v>5.9620920000000002</v>
      </c>
      <c r="H512">
        <v>230.06218799999999</v>
      </c>
      <c r="I512">
        <v>9.6752970000000005</v>
      </c>
    </row>
    <row r="513" spans="1:9" x14ac:dyDescent="0.25">
      <c r="A513">
        <v>512</v>
      </c>
      <c r="D513">
        <v>214.36908399999999</v>
      </c>
      <c r="E513">
        <v>10.229654999999999</v>
      </c>
      <c r="F513">
        <v>221.38302999999999</v>
      </c>
      <c r="G513">
        <v>5.8455029999999999</v>
      </c>
      <c r="H513">
        <v>230.06218799999999</v>
      </c>
      <c r="I513">
        <v>9.6752970000000005</v>
      </c>
    </row>
    <row r="514" spans="1:9" x14ac:dyDescent="0.25">
      <c r="A514">
        <v>513</v>
      </c>
      <c r="D514">
        <v>214.36908399999999</v>
      </c>
      <c r="E514">
        <v>10.229654999999999</v>
      </c>
      <c r="F514">
        <v>221.38302999999999</v>
      </c>
      <c r="G514">
        <v>5.8455029999999999</v>
      </c>
      <c r="H514">
        <v>230.14373399999999</v>
      </c>
      <c r="I514">
        <v>9.4819010000000006</v>
      </c>
    </row>
    <row r="515" spans="1:9" x14ac:dyDescent="0.25">
      <c r="A515">
        <v>514</v>
      </c>
      <c r="D515">
        <v>214.36908399999999</v>
      </c>
      <c r="E515">
        <v>10.229654999999999</v>
      </c>
      <c r="F515">
        <v>221.38302999999999</v>
      </c>
      <c r="G515">
        <v>5.8455029999999999</v>
      </c>
      <c r="H515">
        <v>230.14373399999999</v>
      </c>
      <c r="I515">
        <v>9.4819010000000006</v>
      </c>
    </row>
    <row r="516" spans="1:9" x14ac:dyDescent="0.25">
      <c r="A516">
        <v>515</v>
      </c>
      <c r="D516">
        <v>214.36908399999999</v>
      </c>
      <c r="E516">
        <v>10.229654999999999</v>
      </c>
      <c r="F516">
        <v>221.38302999999999</v>
      </c>
      <c r="G516">
        <v>5.8455029999999999</v>
      </c>
    </row>
    <row r="517" spans="1:9" x14ac:dyDescent="0.25">
      <c r="A517">
        <v>516</v>
      </c>
      <c r="D517">
        <v>214.36908399999999</v>
      </c>
      <c r="E517">
        <v>10.229654999999999</v>
      </c>
      <c r="F517">
        <v>221.38302999999999</v>
      </c>
      <c r="G517">
        <v>5.8455029999999999</v>
      </c>
    </row>
    <row r="518" spans="1:9" x14ac:dyDescent="0.25">
      <c r="A518">
        <v>517</v>
      </c>
      <c r="D518">
        <v>214.36908399999999</v>
      </c>
      <c r="E518">
        <v>10.229654999999999</v>
      </c>
      <c r="F518">
        <v>221.38302999999999</v>
      </c>
      <c r="G518">
        <v>5.8455029999999999</v>
      </c>
    </row>
    <row r="519" spans="1:9" x14ac:dyDescent="0.25">
      <c r="A519">
        <v>518</v>
      </c>
      <c r="D519">
        <v>214.36908399999999</v>
      </c>
      <c r="E519">
        <v>10.229654999999999</v>
      </c>
      <c r="F519">
        <v>221.38302999999999</v>
      </c>
      <c r="G519">
        <v>5.8455029999999999</v>
      </c>
    </row>
    <row r="520" spans="1:9" x14ac:dyDescent="0.25">
      <c r="A520">
        <v>519</v>
      </c>
      <c r="D520">
        <v>214.36908399999999</v>
      </c>
      <c r="E520">
        <v>10.229654999999999</v>
      </c>
      <c r="F520">
        <v>221.38302999999999</v>
      </c>
      <c r="G520">
        <v>5.8455029999999999</v>
      </c>
    </row>
    <row r="521" spans="1:9" x14ac:dyDescent="0.25">
      <c r="A521">
        <v>520</v>
      </c>
      <c r="B521">
        <v>204.301738</v>
      </c>
      <c r="C521">
        <v>6.4468930000000002</v>
      </c>
      <c r="D521">
        <v>214.31107599999999</v>
      </c>
      <c r="E521">
        <v>10.200027</v>
      </c>
      <c r="F521">
        <v>221.38302999999999</v>
      </c>
      <c r="G521">
        <v>5.8455029999999999</v>
      </c>
    </row>
    <row r="522" spans="1:9" x14ac:dyDescent="0.25">
      <c r="A522">
        <v>521</v>
      </c>
      <c r="B522">
        <v>204.24168700000001</v>
      </c>
      <c r="C522">
        <v>6.4512869999999998</v>
      </c>
      <c r="F522">
        <v>221.38302999999999</v>
      </c>
      <c r="G522">
        <v>5.8455029999999999</v>
      </c>
    </row>
    <row r="523" spans="1:9" x14ac:dyDescent="0.25">
      <c r="A523">
        <v>522</v>
      </c>
      <c r="B523">
        <v>204.24168700000001</v>
      </c>
      <c r="C523">
        <v>6.4512869999999998</v>
      </c>
      <c r="F523">
        <v>221.38302999999999</v>
      </c>
      <c r="G523">
        <v>5.8455029999999999</v>
      </c>
    </row>
    <row r="524" spans="1:9" x14ac:dyDescent="0.25">
      <c r="A524">
        <v>523</v>
      </c>
      <c r="B524">
        <v>204.24168700000001</v>
      </c>
      <c r="C524">
        <v>6.4512869999999998</v>
      </c>
      <c r="F524">
        <v>221.38302999999999</v>
      </c>
      <c r="G524">
        <v>5.8455029999999999</v>
      </c>
    </row>
    <row r="525" spans="1:9" x14ac:dyDescent="0.25">
      <c r="A525">
        <v>524</v>
      </c>
      <c r="B525">
        <v>204.24168700000001</v>
      </c>
      <c r="C525">
        <v>6.4512869999999998</v>
      </c>
      <c r="F525">
        <v>221.38302999999999</v>
      </c>
      <c r="G525">
        <v>5.8455029999999999</v>
      </c>
    </row>
    <row r="526" spans="1:9" x14ac:dyDescent="0.25">
      <c r="A526">
        <v>525</v>
      </c>
      <c r="B526">
        <v>204.24168700000001</v>
      </c>
      <c r="C526">
        <v>6.4512869999999998</v>
      </c>
      <c r="F526">
        <v>221.38302999999999</v>
      </c>
      <c r="G526">
        <v>5.8455029999999999</v>
      </c>
    </row>
    <row r="527" spans="1:9" x14ac:dyDescent="0.25">
      <c r="A527">
        <v>526</v>
      </c>
      <c r="B527">
        <v>204.24168700000001</v>
      </c>
      <c r="C527">
        <v>6.4512869999999998</v>
      </c>
      <c r="F527">
        <v>221.38302999999999</v>
      </c>
      <c r="G527">
        <v>5.8455029999999999</v>
      </c>
    </row>
    <row r="528" spans="1:9" x14ac:dyDescent="0.25">
      <c r="A528">
        <v>527</v>
      </c>
      <c r="B528">
        <v>204.24168700000001</v>
      </c>
      <c r="C528">
        <v>6.4512869999999998</v>
      </c>
      <c r="F528">
        <v>221.42473999999999</v>
      </c>
      <c r="G528">
        <v>5.9620920000000002</v>
      </c>
    </row>
    <row r="529" spans="1:9" x14ac:dyDescent="0.25">
      <c r="A529">
        <v>528</v>
      </c>
      <c r="B529">
        <v>204.24168700000001</v>
      </c>
      <c r="C529">
        <v>6.4512869999999998</v>
      </c>
      <c r="F529">
        <v>221.42473999999999</v>
      </c>
      <c r="G529">
        <v>5.9620920000000002</v>
      </c>
      <c r="H529">
        <v>213.257294</v>
      </c>
      <c r="I529">
        <v>10.011578999999999</v>
      </c>
    </row>
    <row r="530" spans="1:9" x14ac:dyDescent="0.25">
      <c r="A530">
        <v>529</v>
      </c>
      <c r="B530">
        <v>204.24168700000001</v>
      </c>
      <c r="C530">
        <v>6.4512869999999998</v>
      </c>
      <c r="H530">
        <v>213.30941799999999</v>
      </c>
      <c r="I530">
        <v>9.9776790000000002</v>
      </c>
    </row>
    <row r="531" spans="1:9" x14ac:dyDescent="0.25">
      <c r="A531">
        <v>530</v>
      </c>
      <c r="B531">
        <v>204.24168700000001</v>
      </c>
      <c r="C531">
        <v>6.4512869999999998</v>
      </c>
      <c r="H531">
        <v>213.30941799999999</v>
      </c>
      <c r="I531">
        <v>9.9776790000000002</v>
      </c>
    </row>
    <row r="532" spans="1:9" x14ac:dyDescent="0.25">
      <c r="A532">
        <v>531</v>
      </c>
      <c r="B532">
        <v>204.24168700000001</v>
      </c>
      <c r="C532">
        <v>6.4512869999999998</v>
      </c>
      <c r="H532">
        <v>213.30941799999999</v>
      </c>
      <c r="I532">
        <v>9.9776790000000002</v>
      </c>
    </row>
    <row r="533" spans="1:9" x14ac:dyDescent="0.25">
      <c r="A533">
        <v>532</v>
      </c>
      <c r="B533">
        <v>204.24168700000001</v>
      </c>
      <c r="C533">
        <v>6.4512869999999998</v>
      </c>
      <c r="H533">
        <v>213.30941799999999</v>
      </c>
      <c r="I533">
        <v>9.9776790000000002</v>
      </c>
    </row>
    <row r="534" spans="1:9" x14ac:dyDescent="0.25">
      <c r="A534">
        <v>533</v>
      </c>
      <c r="B534">
        <v>204.24168700000001</v>
      </c>
      <c r="C534">
        <v>6.4512869999999998</v>
      </c>
      <c r="H534">
        <v>213.30941799999999</v>
      </c>
      <c r="I534">
        <v>9.9776790000000002</v>
      </c>
    </row>
    <row r="535" spans="1:9" x14ac:dyDescent="0.25">
      <c r="A535">
        <v>534</v>
      </c>
      <c r="B535">
        <v>204.301738</v>
      </c>
      <c r="C535">
        <v>6.4468930000000002</v>
      </c>
      <c r="H535">
        <v>213.30941799999999</v>
      </c>
      <c r="I535">
        <v>9.9776790000000002</v>
      </c>
    </row>
    <row r="536" spans="1:9" x14ac:dyDescent="0.25">
      <c r="A536">
        <v>535</v>
      </c>
      <c r="D536">
        <v>195.57339400000001</v>
      </c>
      <c r="E536">
        <v>10.019742000000001</v>
      </c>
      <c r="H536">
        <v>213.30941799999999</v>
      </c>
      <c r="I536">
        <v>9.9776790000000002</v>
      </c>
    </row>
    <row r="537" spans="1:9" x14ac:dyDescent="0.25">
      <c r="A537">
        <v>536</v>
      </c>
      <c r="D537">
        <v>195.48163099999999</v>
      </c>
      <c r="E537">
        <v>9.970148</v>
      </c>
      <c r="H537">
        <v>213.30941799999999</v>
      </c>
      <c r="I537">
        <v>9.9776790000000002</v>
      </c>
    </row>
    <row r="538" spans="1:9" x14ac:dyDescent="0.25">
      <c r="A538">
        <v>537</v>
      </c>
      <c r="D538">
        <v>195.48163099999999</v>
      </c>
      <c r="E538">
        <v>9.970148</v>
      </c>
      <c r="H538">
        <v>213.30941799999999</v>
      </c>
      <c r="I538">
        <v>9.9776790000000002</v>
      </c>
    </row>
    <row r="539" spans="1:9" x14ac:dyDescent="0.25">
      <c r="A539">
        <v>538</v>
      </c>
      <c r="D539">
        <v>195.48163099999999</v>
      </c>
      <c r="E539">
        <v>9.970148</v>
      </c>
      <c r="H539">
        <v>213.30941799999999</v>
      </c>
      <c r="I539">
        <v>9.9776790000000002</v>
      </c>
    </row>
    <row r="540" spans="1:9" x14ac:dyDescent="0.25">
      <c r="A540">
        <v>539</v>
      </c>
      <c r="D540">
        <v>195.48163099999999</v>
      </c>
      <c r="E540">
        <v>9.970148</v>
      </c>
      <c r="H540">
        <v>213.30941799999999</v>
      </c>
      <c r="I540">
        <v>9.9776790000000002</v>
      </c>
    </row>
    <row r="541" spans="1:9" x14ac:dyDescent="0.25">
      <c r="A541">
        <v>540</v>
      </c>
      <c r="D541">
        <v>195.48163099999999</v>
      </c>
      <c r="E541">
        <v>9.970148</v>
      </c>
      <c r="H541">
        <v>213.30941799999999</v>
      </c>
      <c r="I541">
        <v>9.9776790000000002</v>
      </c>
    </row>
    <row r="542" spans="1:9" x14ac:dyDescent="0.25">
      <c r="A542">
        <v>541</v>
      </c>
      <c r="D542">
        <v>195.48163099999999</v>
      </c>
      <c r="E542">
        <v>9.970148</v>
      </c>
      <c r="F542">
        <v>203.459506</v>
      </c>
      <c r="G542">
        <v>5.5310819999999996</v>
      </c>
      <c r="H542">
        <v>213.30941799999999</v>
      </c>
      <c r="I542">
        <v>9.9776790000000002</v>
      </c>
    </row>
    <row r="543" spans="1:9" x14ac:dyDescent="0.25">
      <c r="A543">
        <v>542</v>
      </c>
      <c r="D543">
        <v>195.48163099999999</v>
      </c>
      <c r="E543">
        <v>9.970148</v>
      </c>
      <c r="F543">
        <v>203.50763599999999</v>
      </c>
      <c r="G543">
        <v>5.5226980000000001</v>
      </c>
      <c r="H543">
        <v>213.30941799999999</v>
      </c>
      <c r="I543">
        <v>9.9776790000000002</v>
      </c>
    </row>
    <row r="544" spans="1:9" x14ac:dyDescent="0.25">
      <c r="A544">
        <v>543</v>
      </c>
      <c r="D544">
        <v>195.48163099999999</v>
      </c>
      <c r="E544">
        <v>9.970148</v>
      </c>
      <c r="F544">
        <v>203.50763599999999</v>
      </c>
      <c r="G544">
        <v>5.5226980000000001</v>
      </c>
      <c r="H544">
        <v>213.257294</v>
      </c>
      <c r="I544">
        <v>10.011578999999999</v>
      </c>
    </row>
    <row r="545" spans="1:9" x14ac:dyDescent="0.25">
      <c r="A545">
        <v>544</v>
      </c>
      <c r="D545">
        <v>195.48163099999999</v>
      </c>
      <c r="E545">
        <v>9.970148</v>
      </c>
      <c r="F545">
        <v>203.50763599999999</v>
      </c>
      <c r="G545">
        <v>5.5226980000000001</v>
      </c>
      <c r="H545">
        <v>213.256461</v>
      </c>
      <c r="I545">
        <v>10.025898</v>
      </c>
    </row>
    <row r="546" spans="1:9" x14ac:dyDescent="0.25">
      <c r="A546">
        <v>545</v>
      </c>
      <c r="D546">
        <v>195.48163099999999</v>
      </c>
      <c r="E546">
        <v>9.970148</v>
      </c>
      <c r="F546">
        <v>203.50763599999999</v>
      </c>
      <c r="G546">
        <v>5.5226980000000001</v>
      </c>
    </row>
    <row r="547" spans="1:9" x14ac:dyDescent="0.25">
      <c r="A547">
        <v>546</v>
      </c>
      <c r="D547">
        <v>195.48163099999999</v>
      </c>
      <c r="E547">
        <v>9.970148</v>
      </c>
      <c r="F547">
        <v>203.50763599999999</v>
      </c>
      <c r="G547">
        <v>5.5226980000000001</v>
      </c>
    </row>
    <row r="548" spans="1:9" x14ac:dyDescent="0.25">
      <c r="A548">
        <v>547</v>
      </c>
      <c r="D548">
        <v>195.48163099999999</v>
      </c>
      <c r="E548">
        <v>9.970148</v>
      </c>
      <c r="F548">
        <v>203.50763599999999</v>
      </c>
      <c r="G548">
        <v>5.5226980000000001</v>
      </c>
    </row>
    <row r="549" spans="1:9" x14ac:dyDescent="0.25">
      <c r="A549">
        <v>548</v>
      </c>
      <c r="D549">
        <v>195.48163099999999</v>
      </c>
      <c r="E549">
        <v>9.970148</v>
      </c>
      <c r="F549">
        <v>203.50763599999999</v>
      </c>
      <c r="G549">
        <v>5.5226980000000001</v>
      </c>
    </row>
    <row r="550" spans="1:9" x14ac:dyDescent="0.25">
      <c r="A550">
        <v>549</v>
      </c>
      <c r="D550">
        <v>195.57339400000001</v>
      </c>
      <c r="E550">
        <v>10.019742000000001</v>
      </c>
      <c r="F550">
        <v>203.50763599999999</v>
      </c>
      <c r="G550">
        <v>5.5226980000000001</v>
      </c>
    </row>
    <row r="551" spans="1:9" x14ac:dyDescent="0.25">
      <c r="A551">
        <v>550</v>
      </c>
      <c r="B551">
        <v>184.81838500000001</v>
      </c>
      <c r="C551">
        <v>7.7786439999999999</v>
      </c>
      <c r="F551">
        <v>203.50763599999999</v>
      </c>
      <c r="G551">
        <v>5.5226980000000001</v>
      </c>
    </row>
    <row r="552" spans="1:9" x14ac:dyDescent="0.25">
      <c r="A552">
        <v>551</v>
      </c>
      <c r="B552">
        <v>184.861816</v>
      </c>
      <c r="C552">
        <v>7.7219800000000003</v>
      </c>
      <c r="F552">
        <v>203.50763599999999</v>
      </c>
      <c r="G552">
        <v>5.5226980000000001</v>
      </c>
    </row>
    <row r="553" spans="1:9" x14ac:dyDescent="0.25">
      <c r="A553">
        <v>552</v>
      </c>
      <c r="B553">
        <v>184.861816</v>
      </c>
      <c r="C553">
        <v>7.7219800000000003</v>
      </c>
      <c r="F553">
        <v>203.50763599999999</v>
      </c>
      <c r="G553">
        <v>5.5226980000000001</v>
      </c>
    </row>
    <row r="554" spans="1:9" x14ac:dyDescent="0.25">
      <c r="A554">
        <v>553</v>
      </c>
      <c r="B554">
        <v>184.861816</v>
      </c>
      <c r="C554">
        <v>7.7219800000000003</v>
      </c>
      <c r="F554">
        <v>203.50763599999999</v>
      </c>
      <c r="G554">
        <v>5.5226980000000001</v>
      </c>
    </row>
    <row r="555" spans="1:9" x14ac:dyDescent="0.25">
      <c r="A555">
        <v>554</v>
      </c>
      <c r="B555">
        <v>184.861816</v>
      </c>
      <c r="C555">
        <v>7.7219800000000003</v>
      </c>
      <c r="F555">
        <v>203.50763599999999</v>
      </c>
      <c r="G555">
        <v>5.5226980000000001</v>
      </c>
    </row>
    <row r="556" spans="1:9" x14ac:dyDescent="0.25">
      <c r="A556">
        <v>555</v>
      </c>
      <c r="B556">
        <v>184.861816</v>
      </c>
      <c r="C556">
        <v>7.7219800000000003</v>
      </c>
      <c r="F556">
        <v>203.50763599999999</v>
      </c>
      <c r="G556">
        <v>5.5226980000000001</v>
      </c>
    </row>
    <row r="557" spans="1:9" x14ac:dyDescent="0.25">
      <c r="A557">
        <v>556</v>
      </c>
      <c r="B557">
        <v>184.861816</v>
      </c>
      <c r="C557">
        <v>7.7219800000000003</v>
      </c>
      <c r="F557">
        <v>203.50763599999999</v>
      </c>
      <c r="G557">
        <v>5.5226980000000001</v>
      </c>
    </row>
    <row r="558" spans="1:9" x14ac:dyDescent="0.25">
      <c r="A558">
        <v>557</v>
      </c>
      <c r="B558">
        <v>184.861816</v>
      </c>
      <c r="C558">
        <v>7.7219800000000003</v>
      </c>
      <c r="F558">
        <v>203.459506</v>
      </c>
      <c r="G558">
        <v>5.5310819999999996</v>
      </c>
    </row>
    <row r="559" spans="1:9" x14ac:dyDescent="0.25">
      <c r="A559">
        <v>558</v>
      </c>
      <c r="B559">
        <v>184.861816</v>
      </c>
      <c r="C559">
        <v>7.7219800000000003</v>
      </c>
      <c r="F559">
        <v>203.459506</v>
      </c>
      <c r="G559">
        <v>5.5310819999999996</v>
      </c>
      <c r="H559">
        <v>193.320426</v>
      </c>
      <c r="I559">
        <v>10.049284999999999</v>
      </c>
    </row>
    <row r="560" spans="1:9" x14ac:dyDescent="0.25">
      <c r="A560">
        <v>559</v>
      </c>
      <c r="B560">
        <v>184.861816</v>
      </c>
      <c r="C560">
        <v>7.7219800000000003</v>
      </c>
      <c r="H560">
        <v>193.27936800000001</v>
      </c>
      <c r="I560">
        <v>10.116807</v>
      </c>
    </row>
    <row r="561" spans="1:9" x14ac:dyDescent="0.25">
      <c r="A561">
        <v>560</v>
      </c>
      <c r="B561">
        <v>184.861816</v>
      </c>
      <c r="C561">
        <v>7.7219800000000003</v>
      </c>
      <c r="H561">
        <v>193.27936800000001</v>
      </c>
      <c r="I561">
        <v>10.116807</v>
      </c>
    </row>
    <row r="562" spans="1:9" x14ac:dyDescent="0.25">
      <c r="A562">
        <v>561</v>
      </c>
      <c r="B562">
        <v>184.861816</v>
      </c>
      <c r="C562">
        <v>7.7219800000000003</v>
      </c>
      <c r="H562">
        <v>193.27936800000001</v>
      </c>
      <c r="I562">
        <v>10.116807</v>
      </c>
    </row>
    <row r="563" spans="1:9" x14ac:dyDescent="0.25">
      <c r="A563">
        <v>562</v>
      </c>
      <c r="B563">
        <v>184.861816</v>
      </c>
      <c r="C563">
        <v>7.7219800000000003</v>
      </c>
      <c r="H563">
        <v>193.27936800000001</v>
      </c>
      <c r="I563">
        <v>10.116807</v>
      </c>
    </row>
    <row r="564" spans="1:9" x14ac:dyDescent="0.25">
      <c r="A564">
        <v>563</v>
      </c>
      <c r="B564">
        <v>184.861816</v>
      </c>
      <c r="C564">
        <v>7.7219800000000003</v>
      </c>
      <c r="H564">
        <v>193.27936800000001</v>
      </c>
      <c r="I564">
        <v>10.116807</v>
      </c>
    </row>
    <row r="565" spans="1:9" x14ac:dyDescent="0.25">
      <c r="A565">
        <v>564</v>
      </c>
      <c r="B565">
        <v>184.81838500000001</v>
      </c>
      <c r="C565">
        <v>7.7786439999999999</v>
      </c>
      <c r="D565">
        <v>176.12973700000001</v>
      </c>
      <c r="E565">
        <v>10.664759999999999</v>
      </c>
      <c r="H565">
        <v>193.27936800000001</v>
      </c>
      <c r="I565">
        <v>10.116807</v>
      </c>
    </row>
    <row r="566" spans="1:9" x14ac:dyDescent="0.25">
      <c r="A566">
        <v>565</v>
      </c>
      <c r="D566">
        <v>176.101709</v>
      </c>
      <c r="E566">
        <v>10.60552</v>
      </c>
      <c r="H566">
        <v>193.27936800000001</v>
      </c>
      <c r="I566">
        <v>10.116807</v>
      </c>
    </row>
    <row r="567" spans="1:9" x14ac:dyDescent="0.25">
      <c r="A567">
        <v>566</v>
      </c>
      <c r="D567">
        <v>176.101709</v>
      </c>
      <c r="E567">
        <v>10.60552</v>
      </c>
      <c r="H567">
        <v>193.27936800000001</v>
      </c>
      <c r="I567">
        <v>10.116807</v>
      </c>
    </row>
    <row r="568" spans="1:9" x14ac:dyDescent="0.25">
      <c r="A568">
        <v>567</v>
      </c>
      <c r="D568">
        <v>176.101709</v>
      </c>
      <c r="E568">
        <v>10.60552</v>
      </c>
      <c r="H568">
        <v>193.27936800000001</v>
      </c>
      <c r="I568">
        <v>10.116807</v>
      </c>
    </row>
    <row r="569" spans="1:9" x14ac:dyDescent="0.25">
      <c r="A569">
        <v>568</v>
      </c>
      <c r="D569">
        <v>176.101709</v>
      </c>
      <c r="E569">
        <v>10.60552</v>
      </c>
      <c r="H569">
        <v>193.27936800000001</v>
      </c>
      <c r="I569">
        <v>10.116807</v>
      </c>
    </row>
    <row r="570" spans="1:9" x14ac:dyDescent="0.25">
      <c r="A570">
        <v>569</v>
      </c>
      <c r="D570">
        <v>176.101709</v>
      </c>
      <c r="E570">
        <v>10.60552</v>
      </c>
      <c r="H570">
        <v>193.27936800000001</v>
      </c>
      <c r="I570">
        <v>10.116807</v>
      </c>
    </row>
    <row r="571" spans="1:9" x14ac:dyDescent="0.25">
      <c r="A571">
        <v>570</v>
      </c>
      <c r="D571">
        <v>176.101709</v>
      </c>
      <c r="E571">
        <v>10.60552</v>
      </c>
      <c r="H571">
        <v>193.27936800000001</v>
      </c>
      <c r="I571">
        <v>10.116807</v>
      </c>
    </row>
    <row r="572" spans="1:9" x14ac:dyDescent="0.25">
      <c r="A572">
        <v>571</v>
      </c>
      <c r="D572">
        <v>176.101709</v>
      </c>
      <c r="E572">
        <v>10.60552</v>
      </c>
      <c r="F572">
        <v>183.83666500000001</v>
      </c>
      <c r="G572">
        <v>7.16418</v>
      </c>
      <c r="H572">
        <v>193.27936800000001</v>
      </c>
      <c r="I572">
        <v>10.116807</v>
      </c>
    </row>
    <row r="573" spans="1:9" x14ac:dyDescent="0.25">
      <c r="A573">
        <v>572</v>
      </c>
      <c r="D573">
        <v>176.101709</v>
      </c>
      <c r="E573">
        <v>10.60552</v>
      </c>
      <c r="F573">
        <v>183.785155</v>
      </c>
      <c r="G573">
        <v>6.9888859999999999</v>
      </c>
      <c r="H573">
        <v>193.27936800000001</v>
      </c>
      <c r="I573">
        <v>10.116807</v>
      </c>
    </row>
    <row r="574" spans="1:9" x14ac:dyDescent="0.25">
      <c r="A574">
        <v>573</v>
      </c>
      <c r="D574">
        <v>176.101709</v>
      </c>
      <c r="E574">
        <v>10.60552</v>
      </c>
      <c r="F574">
        <v>183.785155</v>
      </c>
      <c r="G574">
        <v>6.9888859999999999</v>
      </c>
      <c r="H574">
        <v>193.27936800000001</v>
      </c>
      <c r="I574">
        <v>10.116807</v>
      </c>
    </row>
    <row r="575" spans="1:9" x14ac:dyDescent="0.25">
      <c r="A575">
        <v>574</v>
      </c>
      <c r="D575">
        <v>176.101709</v>
      </c>
      <c r="E575">
        <v>10.60552</v>
      </c>
      <c r="F575">
        <v>183.785155</v>
      </c>
      <c r="G575">
        <v>6.9888859999999999</v>
      </c>
      <c r="H575">
        <v>193.320426</v>
      </c>
      <c r="I575">
        <v>10.049284999999999</v>
      </c>
    </row>
    <row r="576" spans="1:9" x14ac:dyDescent="0.25">
      <c r="A576">
        <v>575</v>
      </c>
      <c r="D576">
        <v>176.101709</v>
      </c>
      <c r="E576">
        <v>10.60552</v>
      </c>
      <c r="F576">
        <v>183.785155</v>
      </c>
      <c r="G576">
        <v>6.9888859999999999</v>
      </c>
    </row>
    <row r="577" spans="1:15" x14ac:dyDescent="0.25">
      <c r="A577">
        <v>576</v>
      </c>
      <c r="D577">
        <v>176.101709</v>
      </c>
      <c r="E577">
        <v>10.60552</v>
      </c>
      <c r="F577">
        <v>183.785155</v>
      </c>
      <c r="G577">
        <v>6.9888859999999999</v>
      </c>
    </row>
    <row r="578" spans="1:15" x14ac:dyDescent="0.25">
      <c r="A578">
        <v>577</v>
      </c>
      <c r="D578">
        <v>176.101709</v>
      </c>
      <c r="E578">
        <v>10.60552</v>
      </c>
      <c r="F578">
        <v>183.785155</v>
      </c>
      <c r="G578">
        <v>6.9888859999999999</v>
      </c>
    </row>
    <row r="579" spans="1:15" x14ac:dyDescent="0.25">
      <c r="A579">
        <v>578</v>
      </c>
      <c r="D579">
        <v>176.12973700000001</v>
      </c>
      <c r="E579">
        <v>10.664759999999999</v>
      </c>
      <c r="F579">
        <v>183.785155</v>
      </c>
      <c r="G579">
        <v>6.9888859999999999</v>
      </c>
    </row>
    <row r="580" spans="1:15" x14ac:dyDescent="0.25">
      <c r="A580">
        <v>579</v>
      </c>
      <c r="B580">
        <v>166.33710600000001</v>
      </c>
      <c r="C580">
        <v>8.6515280000000008</v>
      </c>
      <c r="F580">
        <v>183.785155</v>
      </c>
      <c r="G580">
        <v>6.9888859999999999</v>
      </c>
    </row>
    <row r="581" spans="1:15" x14ac:dyDescent="0.25">
      <c r="A581">
        <v>580</v>
      </c>
      <c r="B581">
        <v>166.313874</v>
      </c>
      <c r="C581">
        <v>8.6994550000000004</v>
      </c>
      <c r="F581">
        <v>183.785155</v>
      </c>
      <c r="G581">
        <v>6.9888859999999999</v>
      </c>
    </row>
    <row r="582" spans="1:15" x14ac:dyDescent="0.25">
      <c r="A582">
        <v>581</v>
      </c>
      <c r="B582">
        <v>166.313874</v>
      </c>
      <c r="C582">
        <v>8.6994550000000004</v>
      </c>
      <c r="F582">
        <v>183.785155</v>
      </c>
      <c r="G582">
        <v>6.9888859999999999</v>
      </c>
    </row>
    <row r="583" spans="1:15" x14ac:dyDescent="0.25">
      <c r="A583">
        <v>582</v>
      </c>
      <c r="B583">
        <v>166.313874</v>
      </c>
      <c r="C583">
        <v>8.6994550000000004</v>
      </c>
      <c r="F583">
        <v>183.785155</v>
      </c>
      <c r="G583">
        <v>6.9888859999999999</v>
      </c>
    </row>
    <row r="584" spans="1:15" x14ac:dyDescent="0.25">
      <c r="A584">
        <v>583</v>
      </c>
      <c r="B584">
        <v>166.313874</v>
      </c>
      <c r="C584">
        <v>8.6994550000000004</v>
      </c>
      <c r="F584">
        <v>183.785155</v>
      </c>
      <c r="G584">
        <v>6.9888859999999999</v>
      </c>
    </row>
    <row r="585" spans="1:15" x14ac:dyDescent="0.25">
      <c r="A585">
        <v>584</v>
      </c>
      <c r="B585">
        <v>166.313874</v>
      </c>
      <c r="C585">
        <v>8.6994550000000004</v>
      </c>
      <c r="F585">
        <v>183.785155</v>
      </c>
      <c r="G585">
        <v>6.9888859999999999</v>
      </c>
    </row>
    <row r="586" spans="1:15" x14ac:dyDescent="0.25">
      <c r="A586">
        <v>585</v>
      </c>
      <c r="B586">
        <v>166.313874</v>
      </c>
      <c r="C586">
        <v>8.6994550000000004</v>
      </c>
      <c r="F586">
        <v>183.785155</v>
      </c>
      <c r="G586">
        <v>6.9888859999999999</v>
      </c>
    </row>
    <row r="587" spans="1:15" x14ac:dyDescent="0.25">
      <c r="A587">
        <v>586</v>
      </c>
      <c r="B587">
        <v>166.313874</v>
      </c>
      <c r="C587">
        <v>8.6994550000000004</v>
      </c>
      <c r="F587">
        <v>183.785155</v>
      </c>
      <c r="G587">
        <v>6.9888859999999999</v>
      </c>
    </row>
    <row r="588" spans="1:15" x14ac:dyDescent="0.25">
      <c r="A588">
        <v>587</v>
      </c>
      <c r="B588">
        <v>166.313874</v>
      </c>
      <c r="C588">
        <v>8.6994550000000004</v>
      </c>
      <c r="F588">
        <v>183.785155</v>
      </c>
      <c r="G588">
        <v>6.9888859999999999</v>
      </c>
    </row>
    <row r="589" spans="1:15" x14ac:dyDescent="0.25">
      <c r="A589">
        <v>588</v>
      </c>
      <c r="B589">
        <v>166.313874</v>
      </c>
      <c r="C589">
        <v>8.6994550000000004</v>
      </c>
      <c r="F589">
        <v>183.785155</v>
      </c>
      <c r="G589">
        <v>6.9888859999999999</v>
      </c>
    </row>
    <row r="590" spans="1:15" x14ac:dyDescent="0.25">
      <c r="A590">
        <v>589</v>
      </c>
      <c r="B590">
        <v>166.313874</v>
      </c>
      <c r="C590">
        <v>8.6994550000000004</v>
      </c>
      <c r="F590">
        <v>183.83666500000001</v>
      </c>
      <c r="G590">
        <v>7.16418</v>
      </c>
      <c r="N590">
        <v>172.963132</v>
      </c>
      <c r="O590">
        <v>10.820206000000001</v>
      </c>
    </row>
    <row r="591" spans="1:15" x14ac:dyDescent="0.25">
      <c r="A591">
        <v>590</v>
      </c>
      <c r="B591">
        <v>166.313874</v>
      </c>
      <c r="C591">
        <v>8.6994550000000004</v>
      </c>
      <c r="N591">
        <v>172.83056199999999</v>
      </c>
      <c r="O591">
        <v>10.818792</v>
      </c>
    </row>
    <row r="592" spans="1:15" x14ac:dyDescent="0.25">
      <c r="A592">
        <v>591</v>
      </c>
      <c r="B592">
        <v>166.313874</v>
      </c>
      <c r="C592">
        <v>8.6994550000000004</v>
      </c>
      <c r="N592">
        <v>172.82278500000001</v>
      </c>
      <c r="O592">
        <v>10.849900999999999</v>
      </c>
    </row>
    <row r="593" spans="1:15" x14ac:dyDescent="0.25">
      <c r="A593">
        <v>592</v>
      </c>
      <c r="B593">
        <v>166.313874</v>
      </c>
      <c r="C593">
        <v>8.6994550000000004</v>
      </c>
      <c r="N593">
        <v>172.82278500000001</v>
      </c>
      <c r="O593">
        <v>10.849900999999999</v>
      </c>
    </row>
    <row r="594" spans="1:15" x14ac:dyDescent="0.25">
      <c r="A594">
        <v>593</v>
      </c>
      <c r="B594">
        <v>166.313874</v>
      </c>
      <c r="C594">
        <v>8.6994550000000004</v>
      </c>
      <c r="D594">
        <v>159.68532300000001</v>
      </c>
      <c r="E594">
        <v>10.910655999999999</v>
      </c>
      <c r="N594">
        <v>172.82278500000001</v>
      </c>
      <c r="O594">
        <v>10.849900999999999</v>
      </c>
    </row>
    <row r="595" spans="1:15" x14ac:dyDescent="0.25">
      <c r="A595">
        <v>594</v>
      </c>
      <c r="B595">
        <v>166.313874</v>
      </c>
      <c r="C595">
        <v>8.6994550000000004</v>
      </c>
      <c r="D595">
        <v>159.658154</v>
      </c>
      <c r="E595">
        <v>10.898737000000001</v>
      </c>
      <c r="N595">
        <v>172.82278500000001</v>
      </c>
      <c r="O595">
        <v>10.849900999999999</v>
      </c>
    </row>
    <row r="596" spans="1:15" x14ac:dyDescent="0.25">
      <c r="A596">
        <v>595</v>
      </c>
      <c r="B596">
        <v>166.36281100000002</v>
      </c>
      <c r="C596">
        <v>8.6994550000000004</v>
      </c>
      <c r="D596">
        <v>159.658154</v>
      </c>
      <c r="E596">
        <v>10.898737000000001</v>
      </c>
      <c r="N596">
        <v>172.82278500000001</v>
      </c>
      <c r="O596">
        <v>10.849900999999999</v>
      </c>
    </row>
    <row r="597" spans="1:15" x14ac:dyDescent="0.25">
      <c r="A597">
        <v>596</v>
      </c>
      <c r="B597">
        <v>166.33710600000001</v>
      </c>
      <c r="C597">
        <v>8.6515280000000008</v>
      </c>
      <c r="D597">
        <v>159.658154</v>
      </c>
      <c r="E597">
        <v>10.898737000000001</v>
      </c>
      <c r="N597">
        <v>172.82278500000001</v>
      </c>
      <c r="O597">
        <v>10.849900999999999</v>
      </c>
    </row>
    <row r="598" spans="1:15" x14ac:dyDescent="0.25">
      <c r="A598">
        <v>597</v>
      </c>
      <c r="D598">
        <v>159.658154</v>
      </c>
      <c r="E598">
        <v>10.898737000000001</v>
      </c>
      <c r="N598">
        <v>172.82278500000001</v>
      </c>
      <c r="O598">
        <v>10.849900999999999</v>
      </c>
    </row>
    <row r="599" spans="1:15" x14ac:dyDescent="0.25">
      <c r="A599">
        <v>598</v>
      </c>
      <c r="D599">
        <v>159.658154</v>
      </c>
      <c r="E599">
        <v>10.898737000000001</v>
      </c>
      <c r="N599">
        <v>172.82278500000001</v>
      </c>
      <c r="O599">
        <v>10.849900999999999</v>
      </c>
    </row>
    <row r="600" spans="1:15" x14ac:dyDescent="0.25">
      <c r="A600">
        <v>599</v>
      </c>
      <c r="D600">
        <v>159.658154</v>
      </c>
      <c r="E600">
        <v>10.898737000000001</v>
      </c>
      <c r="F600">
        <v>167.75854800000002</v>
      </c>
      <c r="G600">
        <v>8.0997889999999995</v>
      </c>
      <c r="N600">
        <v>172.82278500000001</v>
      </c>
      <c r="O600">
        <v>10.849900999999999</v>
      </c>
    </row>
    <row r="601" spans="1:15" x14ac:dyDescent="0.25">
      <c r="A601">
        <v>600</v>
      </c>
      <c r="D601">
        <v>159.658154</v>
      </c>
      <c r="E601">
        <v>10.898737000000001</v>
      </c>
      <c r="F601">
        <v>167.73309399999999</v>
      </c>
      <c r="G601">
        <v>8.0640839999999994</v>
      </c>
      <c r="N601">
        <v>172.82278500000001</v>
      </c>
      <c r="O601">
        <v>10.849900999999999</v>
      </c>
    </row>
    <row r="602" spans="1:15" x14ac:dyDescent="0.25">
      <c r="A602">
        <v>601</v>
      </c>
      <c r="D602">
        <v>159.658154</v>
      </c>
      <c r="E602">
        <v>10.898737000000001</v>
      </c>
      <c r="F602">
        <v>167.73309399999999</v>
      </c>
      <c r="G602">
        <v>8.0640839999999994</v>
      </c>
      <c r="N602">
        <v>172.82278500000001</v>
      </c>
      <c r="O602">
        <v>10.849900999999999</v>
      </c>
    </row>
    <row r="603" spans="1:15" x14ac:dyDescent="0.25">
      <c r="A603">
        <v>602</v>
      </c>
      <c r="D603">
        <v>159.658154</v>
      </c>
      <c r="E603">
        <v>10.898737000000001</v>
      </c>
      <c r="F603">
        <v>167.73309399999999</v>
      </c>
      <c r="G603">
        <v>8.0640839999999994</v>
      </c>
      <c r="N603">
        <v>172.82278500000001</v>
      </c>
      <c r="O603">
        <v>10.849900999999999</v>
      </c>
    </row>
    <row r="604" spans="1:15" x14ac:dyDescent="0.25">
      <c r="A604">
        <v>603</v>
      </c>
      <c r="D604">
        <v>159.658154</v>
      </c>
      <c r="E604">
        <v>10.898737000000001</v>
      </c>
      <c r="F604">
        <v>167.73309399999999</v>
      </c>
      <c r="G604">
        <v>8.0640839999999994</v>
      </c>
      <c r="N604">
        <v>172.82278500000001</v>
      </c>
      <c r="O604">
        <v>10.849900999999999</v>
      </c>
    </row>
    <row r="605" spans="1:15" x14ac:dyDescent="0.25">
      <c r="A605">
        <v>604</v>
      </c>
      <c r="D605">
        <v>159.658154</v>
      </c>
      <c r="E605">
        <v>10.898737000000001</v>
      </c>
      <c r="F605">
        <v>167.73309399999999</v>
      </c>
      <c r="G605">
        <v>8.0640839999999994</v>
      </c>
      <c r="N605">
        <v>172.82278500000001</v>
      </c>
      <c r="O605">
        <v>10.849900999999999</v>
      </c>
    </row>
    <row r="606" spans="1:15" x14ac:dyDescent="0.25">
      <c r="A606">
        <v>605</v>
      </c>
      <c r="D606">
        <v>159.658154</v>
      </c>
      <c r="E606">
        <v>10.898737000000001</v>
      </c>
      <c r="F606">
        <v>167.73309399999999</v>
      </c>
      <c r="G606">
        <v>8.0640839999999994</v>
      </c>
      <c r="N606">
        <v>172.82278500000001</v>
      </c>
      <c r="O606">
        <v>10.849900999999999</v>
      </c>
    </row>
    <row r="607" spans="1:15" x14ac:dyDescent="0.25">
      <c r="A607">
        <v>606</v>
      </c>
      <c r="D607">
        <v>159.658154</v>
      </c>
      <c r="E607">
        <v>10.898737000000001</v>
      </c>
      <c r="F607">
        <v>167.73309399999999</v>
      </c>
      <c r="G607">
        <v>8.0640839999999994</v>
      </c>
      <c r="N607">
        <v>172.82278500000001</v>
      </c>
      <c r="O607">
        <v>10.849900999999999</v>
      </c>
    </row>
    <row r="608" spans="1:15" x14ac:dyDescent="0.25">
      <c r="A608">
        <v>607</v>
      </c>
      <c r="D608">
        <v>159.658154</v>
      </c>
      <c r="E608">
        <v>10.898737000000001</v>
      </c>
      <c r="F608">
        <v>167.73309399999999</v>
      </c>
      <c r="G608">
        <v>8.0640839999999994</v>
      </c>
      <c r="N608">
        <v>172.82278500000001</v>
      </c>
      <c r="O608">
        <v>10.849900999999999</v>
      </c>
    </row>
    <row r="609" spans="1:15" x14ac:dyDescent="0.25">
      <c r="A609">
        <v>608</v>
      </c>
      <c r="D609">
        <v>159.658154</v>
      </c>
      <c r="E609">
        <v>10.898737000000001</v>
      </c>
      <c r="F609">
        <v>167.73309399999999</v>
      </c>
      <c r="G609">
        <v>8.0640839999999994</v>
      </c>
      <c r="N609">
        <v>172.963132</v>
      </c>
      <c r="O609">
        <v>10.820206000000001</v>
      </c>
    </row>
    <row r="610" spans="1:15" x14ac:dyDescent="0.25">
      <c r="A610">
        <v>609</v>
      </c>
      <c r="D610">
        <v>159.658154</v>
      </c>
      <c r="E610">
        <v>10.898737000000001</v>
      </c>
      <c r="F610">
        <v>167.73309399999999</v>
      </c>
      <c r="G610">
        <v>8.0640839999999994</v>
      </c>
    </row>
    <row r="611" spans="1:15" x14ac:dyDescent="0.25">
      <c r="A611">
        <v>610</v>
      </c>
      <c r="D611">
        <v>159.658154</v>
      </c>
      <c r="E611">
        <v>10.898737000000001</v>
      </c>
      <c r="F611">
        <v>167.73309399999999</v>
      </c>
      <c r="G611">
        <v>8.0640839999999994</v>
      </c>
    </row>
    <row r="612" spans="1:15" x14ac:dyDescent="0.25">
      <c r="A612">
        <v>611</v>
      </c>
      <c r="B612">
        <v>152.855874</v>
      </c>
      <c r="C612">
        <v>8.7926319999999993</v>
      </c>
      <c r="D612">
        <v>159.658154</v>
      </c>
      <c r="E612">
        <v>10.898737000000001</v>
      </c>
      <c r="F612">
        <v>167.73309399999999</v>
      </c>
      <c r="G612">
        <v>8.0640839999999994</v>
      </c>
    </row>
    <row r="613" spans="1:15" x14ac:dyDescent="0.25">
      <c r="A613">
        <v>612</v>
      </c>
      <c r="B613">
        <v>152.855874</v>
      </c>
      <c r="C613">
        <v>8.7926319999999993</v>
      </c>
      <c r="D613">
        <v>159.68532300000001</v>
      </c>
      <c r="E613">
        <v>10.910655999999999</v>
      </c>
      <c r="F613">
        <v>167.73309399999999</v>
      </c>
      <c r="G613">
        <v>8.0640839999999994</v>
      </c>
    </row>
    <row r="614" spans="1:15" x14ac:dyDescent="0.25">
      <c r="A614">
        <v>613</v>
      </c>
      <c r="B614">
        <v>152.90455800000001</v>
      </c>
      <c r="C614">
        <v>8.7972280000000005</v>
      </c>
      <c r="D614">
        <v>159.68532300000001</v>
      </c>
      <c r="E614">
        <v>10.910655999999999</v>
      </c>
      <c r="F614">
        <v>167.73309399999999</v>
      </c>
      <c r="G614">
        <v>8.0640839999999994</v>
      </c>
    </row>
    <row r="615" spans="1:15" x14ac:dyDescent="0.25">
      <c r="A615">
        <v>614</v>
      </c>
      <c r="B615">
        <v>152.90455800000001</v>
      </c>
      <c r="C615">
        <v>8.7972280000000005</v>
      </c>
      <c r="F615">
        <v>167.73309399999999</v>
      </c>
      <c r="G615">
        <v>8.0640839999999994</v>
      </c>
    </row>
    <row r="616" spans="1:15" x14ac:dyDescent="0.25">
      <c r="A616">
        <v>615</v>
      </c>
      <c r="B616">
        <v>152.90455800000001</v>
      </c>
      <c r="C616">
        <v>8.7972280000000005</v>
      </c>
      <c r="F616">
        <v>167.73309399999999</v>
      </c>
      <c r="G616">
        <v>8.0640839999999994</v>
      </c>
    </row>
    <row r="617" spans="1:15" x14ac:dyDescent="0.25">
      <c r="A617">
        <v>616</v>
      </c>
      <c r="B617">
        <v>152.90455800000001</v>
      </c>
      <c r="C617">
        <v>8.7972280000000005</v>
      </c>
      <c r="F617">
        <v>167.73309399999999</v>
      </c>
      <c r="G617">
        <v>8.0640839999999994</v>
      </c>
    </row>
    <row r="618" spans="1:15" x14ac:dyDescent="0.25">
      <c r="A618">
        <v>617</v>
      </c>
      <c r="B618">
        <v>152.90455800000001</v>
      </c>
      <c r="C618">
        <v>8.7972280000000005</v>
      </c>
      <c r="F618">
        <v>167.73309399999999</v>
      </c>
      <c r="G618">
        <v>8.0640839999999994</v>
      </c>
    </row>
    <row r="619" spans="1:15" x14ac:dyDescent="0.25">
      <c r="A619">
        <v>618</v>
      </c>
      <c r="B619">
        <v>152.90455800000001</v>
      </c>
      <c r="C619">
        <v>8.7972280000000005</v>
      </c>
      <c r="F619">
        <v>167.73309399999999</v>
      </c>
      <c r="G619">
        <v>8.0640839999999994</v>
      </c>
    </row>
    <row r="620" spans="1:15" x14ac:dyDescent="0.25">
      <c r="A620">
        <v>619</v>
      </c>
      <c r="B620">
        <v>152.90455800000001</v>
      </c>
      <c r="C620">
        <v>8.7972280000000005</v>
      </c>
      <c r="F620">
        <v>167.73309399999999</v>
      </c>
      <c r="G620">
        <v>8.0640839999999994</v>
      </c>
    </row>
    <row r="621" spans="1:15" x14ac:dyDescent="0.25">
      <c r="A621">
        <v>620</v>
      </c>
      <c r="B621">
        <v>152.90455800000001</v>
      </c>
      <c r="C621">
        <v>8.7972280000000005</v>
      </c>
      <c r="F621">
        <v>167.73309399999999</v>
      </c>
      <c r="G621">
        <v>8.0640839999999994</v>
      </c>
    </row>
    <row r="622" spans="1:15" x14ac:dyDescent="0.25">
      <c r="A622">
        <v>621</v>
      </c>
      <c r="B622">
        <v>152.90455800000001</v>
      </c>
      <c r="C622">
        <v>8.7972280000000005</v>
      </c>
      <c r="F622">
        <v>167.73309399999999</v>
      </c>
      <c r="G622">
        <v>8.0640839999999994</v>
      </c>
      <c r="H622">
        <v>159.20671200000001</v>
      </c>
      <c r="I622">
        <v>11.068071</v>
      </c>
    </row>
    <row r="623" spans="1:15" x14ac:dyDescent="0.25">
      <c r="A623">
        <v>622</v>
      </c>
      <c r="B623">
        <v>152.90455800000001</v>
      </c>
      <c r="C623">
        <v>8.7972280000000005</v>
      </c>
      <c r="F623">
        <v>167.73309399999999</v>
      </c>
      <c r="G623">
        <v>8.0640839999999994</v>
      </c>
      <c r="H623">
        <v>159.16878400000002</v>
      </c>
      <c r="I623">
        <v>11.045396999999999</v>
      </c>
    </row>
    <row r="624" spans="1:15" x14ac:dyDescent="0.25">
      <c r="A624">
        <v>623</v>
      </c>
      <c r="B624">
        <v>152.90455800000001</v>
      </c>
      <c r="C624">
        <v>8.7972280000000005</v>
      </c>
      <c r="F624">
        <v>167.75854800000002</v>
      </c>
      <c r="G624">
        <v>8.0997889999999995</v>
      </c>
      <c r="H624">
        <v>159.16878400000002</v>
      </c>
      <c r="I624">
        <v>11.045396999999999</v>
      </c>
    </row>
    <row r="625" spans="1:9" x14ac:dyDescent="0.25">
      <c r="A625">
        <v>624</v>
      </c>
      <c r="B625">
        <v>152.90455800000001</v>
      </c>
      <c r="C625">
        <v>8.7972280000000005</v>
      </c>
      <c r="H625">
        <v>159.16878400000002</v>
      </c>
      <c r="I625">
        <v>11.045396999999999</v>
      </c>
    </row>
    <row r="626" spans="1:9" x14ac:dyDescent="0.25">
      <c r="A626">
        <v>625</v>
      </c>
      <c r="B626">
        <v>152.90455800000001</v>
      </c>
      <c r="C626">
        <v>8.7972280000000005</v>
      </c>
      <c r="H626">
        <v>159.16878400000002</v>
      </c>
      <c r="I626">
        <v>11.045396999999999</v>
      </c>
    </row>
    <row r="627" spans="1:9" x14ac:dyDescent="0.25">
      <c r="A627">
        <v>626</v>
      </c>
      <c r="B627">
        <v>152.90455800000001</v>
      </c>
      <c r="C627">
        <v>8.7972280000000005</v>
      </c>
      <c r="H627">
        <v>159.16878400000002</v>
      </c>
      <c r="I627">
        <v>11.045396999999999</v>
      </c>
    </row>
    <row r="628" spans="1:9" x14ac:dyDescent="0.25">
      <c r="A628">
        <v>627</v>
      </c>
      <c r="B628">
        <v>152.90455800000001</v>
      </c>
      <c r="C628">
        <v>8.7972280000000005</v>
      </c>
      <c r="H628">
        <v>159.16878400000002</v>
      </c>
      <c r="I628">
        <v>11.045396999999999</v>
      </c>
    </row>
    <row r="629" spans="1:9" x14ac:dyDescent="0.25">
      <c r="A629">
        <v>628</v>
      </c>
      <c r="B629">
        <v>152.90455800000001</v>
      </c>
      <c r="C629">
        <v>8.7972280000000005</v>
      </c>
      <c r="H629">
        <v>159.16878400000002</v>
      </c>
      <c r="I629">
        <v>11.045396999999999</v>
      </c>
    </row>
    <row r="630" spans="1:9" x14ac:dyDescent="0.25">
      <c r="A630">
        <v>629</v>
      </c>
      <c r="B630">
        <v>152.90455800000001</v>
      </c>
      <c r="C630">
        <v>8.7972280000000005</v>
      </c>
      <c r="H630">
        <v>159.16878400000002</v>
      </c>
      <c r="I630">
        <v>11.045396999999999</v>
      </c>
    </row>
    <row r="631" spans="1:9" x14ac:dyDescent="0.25">
      <c r="A631">
        <v>630</v>
      </c>
      <c r="B631">
        <v>152.90455800000001</v>
      </c>
      <c r="C631">
        <v>8.7972280000000005</v>
      </c>
      <c r="D631">
        <v>135.14663100000001</v>
      </c>
      <c r="E631">
        <v>9.9176020000000005</v>
      </c>
      <c r="H631">
        <v>159.16878400000002</v>
      </c>
      <c r="I631">
        <v>11.045396999999999</v>
      </c>
    </row>
    <row r="632" spans="1:9" x14ac:dyDescent="0.25">
      <c r="A632">
        <v>631</v>
      </c>
      <c r="B632">
        <v>152.90455800000001</v>
      </c>
      <c r="C632">
        <v>8.7972280000000005</v>
      </c>
      <c r="D632">
        <v>135.129648</v>
      </c>
      <c r="E632">
        <v>9.9242860000000004</v>
      </c>
      <c r="H632">
        <v>159.16878400000002</v>
      </c>
      <c r="I632">
        <v>11.045396999999999</v>
      </c>
    </row>
    <row r="633" spans="1:9" x14ac:dyDescent="0.25">
      <c r="A633">
        <v>632</v>
      </c>
      <c r="B633">
        <v>152.90455800000001</v>
      </c>
      <c r="C633">
        <v>8.7972280000000005</v>
      </c>
      <c r="D633">
        <v>135.129648</v>
      </c>
      <c r="E633">
        <v>9.9242860000000004</v>
      </c>
      <c r="H633">
        <v>159.16878400000002</v>
      </c>
      <c r="I633">
        <v>11.045396999999999</v>
      </c>
    </row>
    <row r="634" spans="1:9" x14ac:dyDescent="0.25">
      <c r="A634">
        <v>633</v>
      </c>
      <c r="B634">
        <v>152.90455800000001</v>
      </c>
      <c r="C634">
        <v>8.7972280000000005</v>
      </c>
      <c r="D634">
        <v>135.129648</v>
      </c>
      <c r="E634">
        <v>9.9242860000000004</v>
      </c>
      <c r="H634">
        <v>159.16878400000002</v>
      </c>
      <c r="I634">
        <v>11.045396999999999</v>
      </c>
    </row>
    <row r="635" spans="1:9" x14ac:dyDescent="0.25">
      <c r="A635">
        <v>634</v>
      </c>
      <c r="B635">
        <v>152.855874</v>
      </c>
      <c r="C635">
        <v>8.7926319999999993</v>
      </c>
      <c r="D635">
        <v>135.129648</v>
      </c>
      <c r="E635">
        <v>9.9242860000000004</v>
      </c>
      <c r="H635">
        <v>159.16878400000002</v>
      </c>
      <c r="I635">
        <v>11.045396999999999</v>
      </c>
    </row>
    <row r="636" spans="1:9" x14ac:dyDescent="0.25">
      <c r="A636">
        <v>635</v>
      </c>
      <c r="D636">
        <v>135.129648</v>
      </c>
      <c r="E636">
        <v>9.9242860000000004</v>
      </c>
      <c r="H636">
        <v>159.16878400000002</v>
      </c>
      <c r="I636">
        <v>11.045396999999999</v>
      </c>
    </row>
    <row r="637" spans="1:9" x14ac:dyDescent="0.25">
      <c r="A637">
        <v>636</v>
      </c>
      <c r="D637">
        <v>135.129648</v>
      </c>
      <c r="E637">
        <v>9.9242860000000004</v>
      </c>
      <c r="H637">
        <v>159.16878400000002</v>
      </c>
      <c r="I637">
        <v>11.045396999999999</v>
      </c>
    </row>
    <row r="638" spans="1:9" x14ac:dyDescent="0.25">
      <c r="A638">
        <v>637</v>
      </c>
      <c r="D638">
        <v>135.129648</v>
      </c>
      <c r="E638">
        <v>9.9242860000000004</v>
      </c>
      <c r="H638">
        <v>159.16878400000002</v>
      </c>
      <c r="I638">
        <v>11.045396999999999</v>
      </c>
    </row>
    <row r="639" spans="1:9" x14ac:dyDescent="0.25">
      <c r="A639">
        <v>638</v>
      </c>
      <c r="D639">
        <v>135.129648</v>
      </c>
      <c r="E639">
        <v>9.9242860000000004</v>
      </c>
      <c r="H639">
        <v>159.16878400000002</v>
      </c>
      <c r="I639">
        <v>11.045396999999999</v>
      </c>
    </row>
    <row r="640" spans="1:9" x14ac:dyDescent="0.25">
      <c r="A640">
        <v>639</v>
      </c>
      <c r="D640">
        <v>135.129648</v>
      </c>
      <c r="E640">
        <v>9.9242860000000004</v>
      </c>
      <c r="F640">
        <v>153.88334700000001</v>
      </c>
      <c r="G640">
        <v>8.0152479999999997</v>
      </c>
      <c r="H640">
        <v>159.16878400000002</v>
      </c>
      <c r="I640">
        <v>11.045396999999999</v>
      </c>
    </row>
    <row r="641" spans="1:9" x14ac:dyDescent="0.25">
      <c r="A641">
        <v>640</v>
      </c>
      <c r="D641">
        <v>135.129648</v>
      </c>
      <c r="E641">
        <v>9.9242860000000004</v>
      </c>
      <c r="F641">
        <v>153.916426</v>
      </c>
      <c r="G641">
        <v>8.1522609999999993</v>
      </c>
      <c r="H641">
        <v>159.16878400000002</v>
      </c>
      <c r="I641">
        <v>11.045396999999999</v>
      </c>
    </row>
    <row r="642" spans="1:9" x14ac:dyDescent="0.25">
      <c r="A642">
        <v>641</v>
      </c>
      <c r="D642">
        <v>135.129648</v>
      </c>
      <c r="E642">
        <v>9.9242860000000004</v>
      </c>
      <c r="F642">
        <v>153.88334700000001</v>
      </c>
      <c r="G642">
        <v>8.0152479999999997</v>
      </c>
      <c r="H642">
        <v>159.16878400000002</v>
      </c>
      <c r="I642">
        <v>11.045396999999999</v>
      </c>
    </row>
    <row r="643" spans="1:9" x14ac:dyDescent="0.25">
      <c r="A643">
        <v>642</v>
      </c>
      <c r="D643">
        <v>135.129648</v>
      </c>
      <c r="E643">
        <v>9.9242860000000004</v>
      </c>
      <c r="F643">
        <v>153.88334700000001</v>
      </c>
      <c r="G643">
        <v>8.0152479999999997</v>
      </c>
      <c r="H643">
        <v>159.16878400000002</v>
      </c>
      <c r="I643">
        <v>11.045396999999999</v>
      </c>
    </row>
    <row r="644" spans="1:9" x14ac:dyDescent="0.25">
      <c r="A644">
        <v>643</v>
      </c>
      <c r="D644">
        <v>135.129648</v>
      </c>
      <c r="E644">
        <v>9.9242860000000004</v>
      </c>
      <c r="F644">
        <v>153.88334700000001</v>
      </c>
      <c r="G644">
        <v>8.0152479999999997</v>
      </c>
      <c r="H644">
        <v>159.16878400000002</v>
      </c>
      <c r="I644">
        <v>11.045396999999999</v>
      </c>
    </row>
    <row r="645" spans="1:9" x14ac:dyDescent="0.25">
      <c r="A645">
        <v>644</v>
      </c>
      <c r="D645">
        <v>135.129648</v>
      </c>
      <c r="E645">
        <v>9.9242860000000004</v>
      </c>
      <c r="F645">
        <v>153.88334700000001</v>
      </c>
      <c r="G645">
        <v>8.0152479999999997</v>
      </c>
      <c r="H645">
        <v>159.16878400000002</v>
      </c>
      <c r="I645">
        <v>11.045396999999999</v>
      </c>
    </row>
    <row r="646" spans="1:9" x14ac:dyDescent="0.25">
      <c r="A646">
        <v>645</v>
      </c>
      <c r="D646">
        <v>135.129648</v>
      </c>
      <c r="E646">
        <v>9.9242860000000004</v>
      </c>
      <c r="F646">
        <v>153.88334700000001</v>
      </c>
      <c r="G646">
        <v>8.0152479999999997</v>
      </c>
      <c r="H646">
        <v>159.16878400000002</v>
      </c>
      <c r="I646">
        <v>11.045396999999999</v>
      </c>
    </row>
    <row r="647" spans="1:9" x14ac:dyDescent="0.25">
      <c r="A647">
        <v>646</v>
      </c>
      <c r="D647">
        <v>135.129648</v>
      </c>
      <c r="E647">
        <v>9.9242860000000004</v>
      </c>
      <c r="F647">
        <v>153.88334700000001</v>
      </c>
      <c r="G647">
        <v>8.0152479999999997</v>
      </c>
      <c r="H647">
        <v>159.20671200000001</v>
      </c>
      <c r="I647">
        <v>11.068071</v>
      </c>
    </row>
    <row r="648" spans="1:9" x14ac:dyDescent="0.25">
      <c r="A648">
        <v>647</v>
      </c>
      <c r="D648">
        <v>135.129648</v>
      </c>
      <c r="E648">
        <v>9.9242860000000004</v>
      </c>
      <c r="F648">
        <v>153.88334700000001</v>
      </c>
      <c r="G648">
        <v>8.0152479999999997</v>
      </c>
      <c r="H648">
        <v>159.20671200000001</v>
      </c>
      <c r="I648">
        <v>11.068071</v>
      </c>
    </row>
    <row r="649" spans="1:9" x14ac:dyDescent="0.25">
      <c r="A649">
        <v>648</v>
      </c>
      <c r="D649">
        <v>135.129648</v>
      </c>
      <c r="E649">
        <v>9.9242860000000004</v>
      </c>
      <c r="F649">
        <v>153.88334700000001</v>
      </c>
      <c r="G649">
        <v>8.0152479999999997</v>
      </c>
      <c r="H649">
        <v>159.20671200000001</v>
      </c>
      <c r="I649">
        <v>11.068071</v>
      </c>
    </row>
    <row r="650" spans="1:9" x14ac:dyDescent="0.25">
      <c r="A650">
        <v>649</v>
      </c>
      <c r="D650">
        <v>135.129648</v>
      </c>
      <c r="E650">
        <v>9.9242860000000004</v>
      </c>
      <c r="F650">
        <v>153.88334700000001</v>
      </c>
      <c r="G650">
        <v>8.0152479999999997</v>
      </c>
    </row>
    <row r="651" spans="1:9" x14ac:dyDescent="0.25">
      <c r="A651">
        <v>650</v>
      </c>
      <c r="D651">
        <v>135.129648</v>
      </c>
      <c r="E651">
        <v>9.9242860000000004</v>
      </c>
      <c r="F651">
        <v>153.88334700000001</v>
      </c>
      <c r="G651">
        <v>8.0152479999999997</v>
      </c>
    </row>
    <row r="652" spans="1:9" x14ac:dyDescent="0.25">
      <c r="A652">
        <v>651</v>
      </c>
      <c r="B652">
        <v>127.02163100000001</v>
      </c>
      <c r="C652">
        <v>7.4532660000000002</v>
      </c>
      <c r="D652">
        <v>135.129648</v>
      </c>
      <c r="E652">
        <v>9.9242860000000004</v>
      </c>
      <c r="F652">
        <v>153.88334700000001</v>
      </c>
      <c r="G652">
        <v>8.0152479999999997</v>
      </c>
    </row>
    <row r="653" spans="1:9" x14ac:dyDescent="0.25">
      <c r="A653">
        <v>652</v>
      </c>
      <c r="B653">
        <v>127.021325</v>
      </c>
      <c r="C653">
        <v>7.4061729999999999</v>
      </c>
      <c r="D653">
        <v>135.14663100000001</v>
      </c>
      <c r="E653">
        <v>9.9176020000000005</v>
      </c>
      <c r="F653">
        <v>153.88334700000001</v>
      </c>
      <c r="G653">
        <v>8.0152479999999997</v>
      </c>
    </row>
    <row r="654" spans="1:9" x14ac:dyDescent="0.25">
      <c r="A654">
        <v>653</v>
      </c>
      <c r="B654">
        <v>127.021325</v>
      </c>
      <c r="C654">
        <v>7.4061729999999999</v>
      </c>
      <c r="F654">
        <v>153.88334700000001</v>
      </c>
      <c r="G654">
        <v>8.0152479999999997</v>
      </c>
    </row>
    <row r="655" spans="1:9" x14ac:dyDescent="0.25">
      <c r="A655">
        <v>654</v>
      </c>
      <c r="B655">
        <v>127.021325</v>
      </c>
      <c r="C655">
        <v>7.4061729999999999</v>
      </c>
      <c r="F655">
        <v>153.88334700000001</v>
      </c>
      <c r="G655">
        <v>8.0152479999999997</v>
      </c>
    </row>
    <row r="656" spans="1:9" x14ac:dyDescent="0.25">
      <c r="A656">
        <v>655</v>
      </c>
      <c r="B656">
        <v>127.021325</v>
      </c>
      <c r="C656">
        <v>7.4061729999999999</v>
      </c>
      <c r="F656">
        <v>153.88334700000001</v>
      </c>
      <c r="G656">
        <v>8.0152479999999997</v>
      </c>
    </row>
    <row r="657" spans="1:9" x14ac:dyDescent="0.25">
      <c r="A657">
        <v>656</v>
      </c>
      <c r="B657">
        <v>127.021325</v>
      </c>
      <c r="C657">
        <v>7.4061729999999999</v>
      </c>
      <c r="F657">
        <v>153.88334700000001</v>
      </c>
      <c r="G657">
        <v>8.0152479999999997</v>
      </c>
    </row>
    <row r="658" spans="1:9" x14ac:dyDescent="0.25">
      <c r="A658">
        <v>657</v>
      </c>
      <c r="B658">
        <v>127.021325</v>
      </c>
      <c r="C658">
        <v>7.4061729999999999</v>
      </c>
      <c r="F658">
        <v>153.88334700000001</v>
      </c>
      <c r="G658">
        <v>8.0152479999999997</v>
      </c>
    </row>
    <row r="659" spans="1:9" x14ac:dyDescent="0.25">
      <c r="A659">
        <v>658</v>
      </c>
      <c r="B659">
        <v>127.021325</v>
      </c>
      <c r="C659">
        <v>7.4061729999999999</v>
      </c>
      <c r="F659">
        <v>153.88334700000001</v>
      </c>
      <c r="G659">
        <v>8.0152479999999997</v>
      </c>
    </row>
    <row r="660" spans="1:9" x14ac:dyDescent="0.25">
      <c r="A660">
        <v>659</v>
      </c>
      <c r="B660">
        <v>127.021325</v>
      </c>
      <c r="C660">
        <v>7.4061729999999999</v>
      </c>
      <c r="F660">
        <v>153.88334700000001</v>
      </c>
      <c r="G660">
        <v>8.0152479999999997</v>
      </c>
    </row>
    <row r="661" spans="1:9" x14ac:dyDescent="0.25">
      <c r="A661">
        <v>660</v>
      </c>
      <c r="B661">
        <v>127.021325</v>
      </c>
      <c r="C661">
        <v>7.4061729999999999</v>
      </c>
      <c r="F661">
        <v>153.88334700000001</v>
      </c>
      <c r="G661">
        <v>8.0152479999999997</v>
      </c>
    </row>
    <row r="662" spans="1:9" x14ac:dyDescent="0.25">
      <c r="A662">
        <v>661</v>
      </c>
      <c r="B662">
        <v>127.021325</v>
      </c>
      <c r="C662">
        <v>7.4061729999999999</v>
      </c>
      <c r="F662">
        <v>153.916426</v>
      </c>
      <c r="G662">
        <v>8.1522609999999993</v>
      </c>
    </row>
    <row r="663" spans="1:9" x14ac:dyDescent="0.25">
      <c r="A663">
        <v>662</v>
      </c>
      <c r="B663">
        <v>127.021325</v>
      </c>
      <c r="C663">
        <v>7.4061729999999999</v>
      </c>
      <c r="H663">
        <v>133.32852300000002</v>
      </c>
      <c r="I663">
        <v>9.9556640000000005</v>
      </c>
    </row>
    <row r="664" spans="1:9" x14ac:dyDescent="0.25">
      <c r="A664">
        <v>663</v>
      </c>
      <c r="B664">
        <v>127.021325</v>
      </c>
      <c r="C664">
        <v>7.4061729999999999</v>
      </c>
      <c r="H664">
        <v>133.25087100000002</v>
      </c>
      <c r="I664">
        <v>10.023061</v>
      </c>
    </row>
    <row r="665" spans="1:9" x14ac:dyDescent="0.25">
      <c r="A665">
        <v>664</v>
      </c>
      <c r="B665">
        <v>127.021325</v>
      </c>
      <c r="C665">
        <v>7.4061729999999999</v>
      </c>
      <c r="H665">
        <v>133.25087100000002</v>
      </c>
      <c r="I665">
        <v>10.023061</v>
      </c>
    </row>
    <row r="666" spans="1:9" x14ac:dyDescent="0.25">
      <c r="A666">
        <v>665</v>
      </c>
      <c r="B666">
        <v>127.021325</v>
      </c>
      <c r="C666">
        <v>7.4061729999999999</v>
      </c>
      <c r="H666">
        <v>133.25087100000002</v>
      </c>
      <c r="I666">
        <v>10.023061</v>
      </c>
    </row>
    <row r="667" spans="1:9" x14ac:dyDescent="0.25">
      <c r="A667">
        <v>666</v>
      </c>
      <c r="B667">
        <v>127.021325</v>
      </c>
      <c r="C667">
        <v>7.4061729999999999</v>
      </c>
      <c r="H667">
        <v>133.25087100000002</v>
      </c>
      <c r="I667">
        <v>10.023061</v>
      </c>
    </row>
    <row r="668" spans="1:9" x14ac:dyDescent="0.25">
      <c r="A668">
        <v>667</v>
      </c>
      <c r="B668">
        <v>127.021325</v>
      </c>
      <c r="C668">
        <v>7.4061729999999999</v>
      </c>
      <c r="H668">
        <v>133.25087100000002</v>
      </c>
      <c r="I668">
        <v>10.023061</v>
      </c>
    </row>
    <row r="669" spans="1:9" x14ac:dyDescent="0.25">
      <c r="A669">
        <v>668</v>
      </c>
      <c r="B669">
        <v>127.021325</v>
      </c>
      <c r="C669">
        <v>7.4061729999999999</v>
      </c>
      <c r="H669">
        <v>133.25087100000002</v>
      </c>
      <c r="I669">
        <v>10.023061</v>
      </c>
    </row>
    <row r="670" spans="1:9" x14ac:dyDescent="0.25">
      <c r="A670">
        <v>669</v>
      </c>
      <c r="B670">
        <v>127.021325</v>
      </c>
      <c r="C670">
        <v>7.4061729999999999</v>
      </c>
      <c r="H670">
        <v>133.25087100000002</v>
      </c>
      <c r="I670">
        <v>10.023061</v>
      </c>
    </row>
    <row r="671" spans="1:9" x14ac:dyDescent="0.25">
      <c r="A671">
        <v>670</v>
      </c>
      <c r="B671">
        <v>127.02163100000001</v>
      </c>
      <c r="C671">
        <v>7.4532660000000002</v>
      </c>
      <c r="H671">
        <v>133.25087100000002</v>
      </c>
      <c r="I671">
        <v>10.023061</v>
      </c>
    </row>
    <row r="672" spans="1:9" x14ac:dyDescent="0.25">
      <c r="A672">
        <v>671</v>
      </c>
      <c r="D672">
        <v>116.623575</v>
      </c>
      <c r="E672">
        <v>7.9761230000000003</v>
      </c>
      <c r="H672">
        <v>133.25087100000002</v>
      </c>
      <c r="I672">
        <v>10.023061</v>
      </c>
    </row>
    <row r="673" spans="1:9" x14ac:dyDescent="0.25">
      <c r="A673">
        <v>672</v>
      </c>
      <c r="D673">
        <v>116.49035800000001</v>
      </c>
      <c r="E673">
        <v>7.850562</v>
      </c>
      <c r="H673">
        <v>133.25087100000002</v>
      </c>
      <c r="I673">
        <v>10.023061</v>
      </c>
    </row>
    <row r="674" spans="1:9" x14ac:dyDescent="0.25">
      <c r="A674">
        <v>673</v>
      </c>
      <c r="D674">
        <v>116.49035800000001</v>
      </c>
      <c r="E674">
        <v>7.8999499999999996</v>
      </c>
      <c r="H674">
        <v>133.25087100000002</v>
      </c>
      <c r="I674">
        <v>10.023061</v>
      </c>
    </row>
    <row r="675" spans="1:9" x14ac:dyDescent="0.25">
      <c r="A675">
        <v>674</v>
      </c>
      <c r="D675">
        <v>116.49035800000001</v>
      </c>
      <c r="E675">
        <v>7.8999499999999996</v>
      </c>
      <c r="F675">
        <v>127.602498</v>
      </c>
      <c r="G675">
        <v>5.762194</v>
      </c>
      <c r="H675">
        <v>133.25087100000002</v>
      </c>
      <c r="I675">
        <v>10.023061</v>
      </c>
    </row>
    <row r="676" spans="1:9" x14ac:dyDescent="0.25">
      <c r="A676">
        <v>675</v>
      </c>
      <c r="D676">
        <v>116.49035800000001</v>
      </c>
      <c r="E676">
        <v>7.8999499999999996</v>
      </c>
      <c r="F676">
        <v>127.565156</v>
      </c>
      <c r="G676">
        <v>5.727449</v>
      </c>
      <c r="H676">
        <v>133.25087100000002</v>
      </c>
      <c r="I676">
        <v>10.023061</v>
      </c>
    </row>
    <row r="677" spans="1:9" x14ac:dyDescent="0.25">
      <c r="A677">
        <v>676</v>
      </c>
      <c r="D677">
        <v>116.49035800000001</v>
      </c>
      <c r="E677">
        <v>7.8999499999999996</v>
      </c>
      <c r="F677">
        <v>127.565156</v>
      </c>
      <c r="G677">
        <v>5.727449</v>
      </c>
      <c r="H677">
        <v>133.25087100000002</v>
      </c>
      <c r="I677">
        <v>10.023061</v>
      </c>
    </row>
    <row r="678" spans="1:9" x14ac:dyDescent="0.25">
      <c r="A678">
        <v>677</v>
      </c>
      <c r="D678">
        <v>116.49035800000001</v>
      </c>
      <c r="E678">
        <v>7.8999499999999996</v>
      </c>
      <c r="F678">
        <v>127.565156</v>
      </c>
      <c r="G678">
        <v>5.727449</v>
      </c>
      <c r="H678">
        <v>133.25087100000002</v>
      </c>
      <c r="I678">
        <v>10.023061</v>
      </c>
    </row>
    <row r="679" spans="1:9" x14ac:dyDescent="0.25">
      <c r="A679">
        <v>678</v>
      </c>
      <c r="D679">
        <v>116.49035800000001</v>
      </c>
      <c r="E679">
        <v>7.8999499999999996</v>
      </c>
      <c r="F679">
        <v>127.565156</v>
      </c>
      <c r="G679">
        <v>5.727449</v>
      </c>
      <c r="H679">
        <v>133.25087100000002</v>
      </c>
      <c r="I679">
        <v>10.023061</v>
      </c>
    </row>
    <row r="680" spans="1:9" x14ac:dyDescent="0.25">
      <c r="A680">
        <v>679</v>
      </c>
      <c r="D680">
        <v>116.49035800000001</v>
      </c>
      <c r="E680">
        <v>7.8999499999999996</v>
      </c>
      <c r="F680">
        <v>127.565156</v>
      </c>
      <c r="G680">
        <v>5.727449</v>
      </c>
      <c r="H680">
        <v>133.25087100000002</v>
      </c>
      <c r="I680">
        <v>10.023061</v>
      </c>
    </row>
    <row r="681" spans="1:9" x14ac:dyDescent="0.25">
      <c r="A681">
        <v>680</v>
      </c>
      <c r="D681">
        <v>116.49035800000001</v>
      </c>
      <c r="E681">
        <v>7.8999499999999996</v>
      </c>
      <c r="F681">
        <v>127.565156</v>
      </c>
      <c r="G681">
        <v>5.727449</v>
      </c>
      <c r="H681">
        <v>133.25087100000002</v>
      </c>
      <c r="I681">
        <v>10.023061</v>
      </c>
    </row>
    <row r="682" spans="1:9" x14ac:dyDescent="0.25">
      <c r="A682">
        <v>681</v>
      </c>
      <c r="D682">
        <v>116.49035800000001</v>
      </c>
      <c r="E682">
        <v>7.8999499999999996</v>
      </c>
      <c r="F682">
        <v>127.565156</v>
      </c>
      <c r="G682">
        <v>5.727449</v>
      </c>
      <c r="H682">
        <v>133.32852300000002</v>
      </c>
      <c r="I682">
        <v>9.9556640000000005</v>
      </c>
    </row>
    <row r="683" spans="1:9" x14ac:dyDescent="0.25">
      <c r="A683">
        <v>682</v>
      </c>
      <c r="D683">
        <v>116.49035800000001</v>
      </c>
      <c r="E683">
        <v>7.8999499999999996</v>
      </c>
      <c r="F683">
        <v>127.565156</v>
      </c>
      <c r="G683">
        <v>5.727449</v>
      </c>
    </row>
    <row r="684" spans="1:9" x14ac:dyDescent="0.25">
      <c r="A684">
        <v>683</v>
      </c>
      <c r="D684">
        <v>116.49035800000001</v>
      </c>
      <c r="E684">
        <v>7.8999499999999996</v>
      </c>
      <c r="F684">
        <v>127.565156</v>
      </c>
      <c r="G684">
        <v>5.727449</v>
      </c>
    </row>
    <row r="685" spans="1:9" x14ac:dyDescent="0.25">
      <c r="A685">
        <v>684</v>
      </c>
      <c r="D685">
        <v>116.49035800000001</v>
      </c>
      <c r="E685">
        <v>7.8999499999999996</v>
      </c>
      <c r="F685">
        <v>127.565156</v>
      </c>
      <c r="G685">
        <v>5.727449</v>
      </c>
    </row>
    <row r="686" spans="1:9" x14ac:dyDescent="0.25">
      <c r="A686">
        <v>685</v>
      </c>
      <c r="D686">
        <v>116.49035800000001</v>
      </c>
      <c r="E686">
        <v>7.8999499999999996</v>
      </c>
      <c r="F686">
        <v>127.565156</v>
      </c>
      <c r="G686">
        <v>5.727449</v>
      </c>
    </row>
    <row r="687" spans="1:9" x14ac:dyDescent="0.25">
      <c r="A687">
        <v>686</v>
      </c>
      <c r="D687">
        <v>116.49035800000001</v>
      </c>
      <c r="E687">
        <v>7.8999499999999996</v>
      </c>
      <c r="F687">
        <v>127.565156</v>
      </c>
      <c r="G687">
        <v>5.727449</v>
      </c>
    </row>
    <row r="688" spans="1:9" x14ac:dyDescent="0.25">
      <c r="A688">
        <v>687</v>
      </c>
      <c r="B688">
        <v>106.89316300000002</v>
      </c>
      <c r="C688">
        <v>6.43398</v>
      </c>
      <c r="D688">
        <v>116.623575</v>
      </c>
      <c r="E688">
        <v>7.9761230000000003</v>
      </c>
      <c r="F688">
        <v>127.565156</v>
      </c>
      <c r="G688">
        <v>5.727449</v>
      </c>
    </row>
    <row r="689" spans="1:9" x14ac:dyDescent="0.25">
      <c r="A689">
        <v>688</v>
      </c>
      <c r="B689">
        <v>106.89882800000001</v>
      </c>
      <c r="C689">
        <v>6.4186740000000002</v>
      </c>
      <c r="F689">
        <v>127.565156</v>
      </c>
      <c r="G689">
        <v>5.727449</v>
      </c>
    </row>
    <row r="690" spans="1:9" x14ac:dyDescent="0.25">
      <c r="A690">
        <v>689</v>
      </c>
      <c r="B690">
        <v>106.89882800000001</v>
      </c>
      <c r="C690">
        <v>6.4186740000000002</v>
      </c>
      <c r="F690">
        <v>127.565156</v>
      </c>
      <c r="G690">
        <v>5.727449</v>
      </c>
    </row>
    <row r="691" spans="1:9" x14ac:dyDescent="0.25">
      <c r="A691">
        <v>690</v>
      </c>
      <c r="B691">
        <v>106.89882800000001</v>
      </c>
      <c r="C691">
        <v>6.4186740000000002</v>
      </c>
      <c r="F691">
        <v>127.565156</v>
      </c>
      <c r="G691">
        <v>5.727449</v>
      </c>
    </row>
    <row r="692" spans="1:9" x14ac:dyDescent="0.25">
      <c r="A692">
        <v>691</v>
      </c>
      <c r="B692">
        <v>106.89882800000001</v>
      </c>
      <c r="C692">
        <v>6.4186740000000002</v>
      </c>
      <c r="F692">
        <v>127.565156</v>
      </c>
      <c r="G692">
        <v>5.727449</v>
      </c>
    </row>
    <row r="693" spans="1:9" x14ac:dyDescent="0.25">
      <c r="A693">
        <v>692</v>
      </c>
      <c r="B693">
        <v>106.89882800000001</v>
      </c>
      <c r="C693">
        <v>6.4186740000000002</v>
      </c>
      <c r="F693">
        <v>127.602498</v>
      </c>
      <c r="G693">
        <v>5.762194</v>
      </c>
    </row>
    <row r="694" spans="1:9" x14ac:dyDescent="0.25">
      <c r="A694">
        <v>693</v>
      </c>
      <c r="B694">
        <v>106.89882800000001</v>
      </c>
      <c r="C694">
        <v>6.4186740000000002</v>
      </c>
    </row>
    <row r="695" spans="1:9" x14ac:dyDescent="0.25">
      <c r="A695">
        <v>694</v>
      </c>
      <c r="B695">
        <v>106.89882800000001</v>
      </c>
      <c r="C695">
        <v>6.4186740000000002</v>
      </c>
    </row>
    <row r="696" spans="1:9" x14ac:dyDescent="0.25">
      <c r="A696">
        <v>695</v>
      </c>
      <c r="B696">
        <v>106.89882800000001</v>
      </c>
      <c r="C696">
        <v>6.4186740000000002</v>
      </c>
      <c r="H696">
        <v>114.941633</v>
      </c>
      <c r="I696">
        <v>9.1360720000000004</v>
      </c>
    </row>
    <row r="697" spans="1:9" x14ac:dyDescent="0.25">
      <c r="A697">
        <v>696</v>
      </c>
      <c r="B697">
        <v>106.89882800000001</v>
      </c>
      <c r="C697">
        <v>6.4186740000000002</v>
      </c>
      <c r="H697">
        <v>114.95770400000001</v>
      </c>
      <c r="I697">
        <v>9.1342859999999995</v>
      </c>
    </row>
    <row r="698" spans="1:9" x14ac:dyDescent="0.25">
      <c r="A698">
        <v>697</v>
      </c>
      <c r="B698">
        <v>106.89882800000001</v>
      </c>
      <c r="C698">
        <v>6.4186740000000002</v>
      </c>
      <c r="H698">
        <v>114.95770400000001</v>
      </c>
      <c r="I698">
        <v>9.1342859999999995</v>
      </c>
    </row>
    <row r="699" spans="1:9" x14ac:dyDescent="0.25">
      <c r="A699">
        <v>698</v>
      </c>
      <c r="B699">
        <v>106.89882800000001</v>
      </c>
      <c r="C699">
        <v>6.4186740000000002</v>
      </c>
      <c r="H699">
        <v>114.95770400000001</v>
      </c>
      <c r="I699">
        <v>9.1342859999999995</v>
      </c>
    </row>
    <row r="700" spans="1:9" x14ac:dyDescent="0.25">
      <c r="A700">
        <v>699</v>
      </c>
      <c r="B700">
        <v>106.89882800000001</v>
      </c>
      <c r="C700">
        <v>6.4186740000000002</v>
      </c>
      <c r="H700">
        <v>114.95770400000001</v>
      </c>
      <c r="I700">
        <v>9.1342859999999995</v>
      </c>
    </row>
    <row r="701" spans="1:9" x14ac:dyDescent="0.25">
      <c r="A701">
        <v>700</v>
      </c>
      <c r="B701">
        <v>106.89882800000001</v>
      </c>
      <c r="C701">
        <v>6.4186740000000002</v>
      </c>
      <c r="H701">
        <v>114.95770400000001</v>
      </c>
      <c r="I701">
        <v>9.1342859999999995</v>
      </c>
    </row>
    <row r="702" spans="1:9" x14ac:dyDescent="0.25">
      <c r="A702">
        <v>701</v>
      </c>
      <c r="B702">
        <v>106.89882800000001</v>
      </c>
      <c r="C702">
        <v>6.4186740000000002</v>
      </c>
      <c r="H702">
        <v>114.95770400000001</v>
      </c>
      <c r="I702">
        <v>9.1342859999999995</v>
      </c>
    </row>
    <row r="703" spans="1:9" x14ac:dyDescent="0.25">
      <c r="A703">
        <v>702</v>
      </c>
      <c r="B703">
        <v>106.89316300000002</v>
      </c>
      <c r="C703">
        <v>6.43398</v>
      </c>
      <c r="H703">
        <v>114.95770400000001</v>
      </c>
      <c r="I703">
        <v>9.1342859999999995</v>
      </c>
    </row>
    <row r="704" spans="1:9" x14ac:dyDescent="0.25">
      <c r="A704">
        <v>703</v>
      </c>
      <c r="H704">
        <v>114.95770400000001</v>
      </c>
      <c r="I704">
        <v>9.1342859999999995</v>
      </c>
    </row>
    <row r="705" spans="1:9" x14ac:dyDescent="0.25">
      <c r="A705">
        <v>704</v>
      </c>
      <c r="D705">
        <v>95.718009000000009</v>
      </c>
      <c r="E705">
        <v>10.041174</v>
      </c>
      <c r="H705">
        <v>114.95770400000001</v>
      </c>
      <c r="I705">
        <v>9.1342859999999995</v>
      </c>
    </row>
    <row r="706" spans="1:9" x14ac:dyDescent="0.25">
      <c r="A706">
        <v>705</v>
      </c>
      <c r="D706">
        <v>95.675716000000008</v>
      </c>
      <c r="E706">
        <v>10.023061</v>
      </c>
      <c r="F706">
        <v>107.632959</v>
      </c>
      <c r="G706">
        <v>4.9847450000000002</v>
      </c>
      <c r="H706">
        <v>114.95770400000001</v>
      </c>
      <c r="I706">
        <v>9.1342859999999995</v>
      </c>
    </row>
    <row r="707" spans="1:9" x14ac:dyDescent="0.25">
      <c r="A707">
        <v>706</v>
      </c>
      <c r="D707">
        <v>95.675716000000008</v>
      </c>
      <c r="E707">
        <v>10.023061</v>
      </c>
      <c r="F707">
        <v>107.64040900000001</v>
      </c>
      <c r="G707">
        <v>4.8880619999999997</v>
      </c>
      <c r="H707">
        <v>114.95770400000001</v>
      </c>
      <c r="I707">
        <v>9.1342859999999995</v>
      </c>
    </row>
    <row r="708" spans="1:9" x14ac:dyDescent="0.25">
      <c r="A708">
        <v>707</v>
      </c>
      <c r="D708">
        <v>95.675716000000008</v>
      </c>
      <c r="E708">
        <v>10.023061</v>
      </c>
      <c r="F708">
        <v>107.64040900000001</v>
      </c>
      <c r="G708">
        <v>4.8880619999999997</v>
      </c>
      <c r="H708">
        <v>114.95770400000001</v>
      </c>
      <c r="I708">
        <v>9.1342859999999995</v>
      </c>
    </row>
    <row r="709" spans="1:9" x14ac:dyDescent="0.25">
      <c r="A709">
        <v>708</v>
      </c>
      <c r="D709">
        <v>95.675716000000008</v>
      </c>
      <c r="E709">
        <v>10.023061</v>
      </c>
      <c r="F709">
        <v>107.64040900000001</v>
      </c>
      <c r="G709">
        <v>4.8880619999999997</v>
      </c>
      <c r="H709">
        <v>114.95770400000001</v>
      </c>
      <c r="I709">
        <v>9.1342859999999995</v>
      </c>
    </row>
    <row r="710" spans="1:9" x14ac:dyDescent="0.25">
      <c r="A710">
        <v>709</v>
      </c>
      <c r="D710">
        <v>95.675716000000008</v>
      </c>
      <c r="E710">
        <v>10.023061</v>
      </c>
      <c r="F710">
        <v>107.64040900000001</v>
      </c>
      <c r="G710">
        <v>4.8880619999999997</v>
      </c>
      <c r="H710">
        <v>114.95770400000001</v>
      </c>
      <c r="I710">
        <v>9.1342859999999995</v>
      </c>
    </row>
    <row r="711" spans="1:9" x14ac:dyDescent="0.25">
      <c r="A711">
        <v>710</v>
      </c>
      <c r="D711">
        <v>95.675716000000008</v>
      </c>
      <c r="E711">
        <v>10.023061</v>
      </c>
      <c r="F711">
        <v>107.64040900000001</v>
      </c>
      <c r="G711">
        <v>4.8880619999999997</v>
      </c>
      <c r="H711">
        <v>114.95770400000001</v>
      </c>
      <c r="I711">
        <v>9.1342859999999995</v>
      </c>
    </row>
    <row r="712" spans="1:9" x14ac:dyDescent="0.25">
      <c r="A712">
        <v>711</v>
      </c>
      <c r="D712">
        <v>95.675716000000008</v>
      </c>
      <c r="E712">
        <v>10.023061</v>
      </c>
      <c r="F712">
        <v>107.64040900000001</v>
      </c>
      <c r="G712">
        <v>4.8880619999999997</v>
      </c>
      <c r="H712">
        <v>114.95770400000001</v>
      </c>
      <c r="I712">
        <v>9.1342859999999995</v>
      </c>
    </row>
    <row r="713" spans="1:9" x14ac:dyDescent="0.25">
      <c r="A713">
        <v>712</v>
      </c>
      <c r="D713">
        <v>95.675716000000008</v>
      </c>
      <c r="E713">
        <v>10.023061</v>
      </c>
      <c r="F713">
        <v>107.64040900000001</v>
      </c>
      <c r="G713">
        <v>4.8880619999999997</v>
      </c>
      <c r="H713">
        <v>114.941633</v>
      </c>
      <c r="I713">
        <v>9.1360720000000004</v>
      </c>
    </row>
    <row r="714" spans="1:9" x14ac:dyDescent="0.25">
      <c r="A714">
        <v>713</v>
      </c>
      <c r="D714">
        <v>95.675716000000008</v>
      </c>
      <c r="E714">
        <v>10.023061</v>
      </c>
      <c r="F714">
        <v>107.64040900000001</v>
      </c>
      <c r="G714">
        <v>4.8880619999999997</v>
      </c>
    </row>
    <row r="715" spans="1:9" x14ac:dyDescent="0.25">
      <c r="A715">
        <v>714</v>
      </c>
      <c r="D715">
        <v>95.675716000000008</v>
      </c>
      <c r="E715">
        <v>10.023061</v>
      </c>
      <c r="F715">
        <v>107.64040900000001</v>
      </c>
      <c r="G715">
        <v>4.8880619999999997</v>
      </c>
    </row>
    <row r="716" spans="1:9" x14ac:dyDescent="0.25">
      <c r="A716">
        <v>715</v>
      </c>
      <c r="D716">
        <v>95.675716000000008</v>
      </c>
      <c r="E716">
        <v>10.023061</v>
      </c>
      <c r="F716">
        <v>107.64040900000001</v>
      </c>
      <c r="G716">
        <v>4.8880619999999997</v>
      </c>
    </row>
    <row r="717" spans="1:9" x14ac:dyDescent="0.25">
      <c r="A717">
        <v>716</v>
      </c>
      <c r="D717">
        <v>95.675716000000008</v>
      </c>
      <c r="E717">
        <v>10.023061</v>
      </c>
      <c r="F717">
        <v>107.64040900000001</v>
      </c>
      <c r="G717">
        <v>4.8880619999999997</v>
      </c>
    </row>
    <row r="718" spans="1:9" x14ac:dyDescent="0.25">
      <c r="A718">
        <v>717</v>
      </c>
      <c r="D718">
        <v>95.675716000000008</v>
      </c>
      <c r="E718">
        <v>10.023061</v>
      </c>
      <c r="F718">
        <v>107.64040900000001</v>
      </c>
      <c r="G718">
        <v>4.8880619999999997</v>
      </c>
    </row>
    <row r="719" spans="1:9" x14ac:dyDescent="0.25">
      <c r="A719">
        <v>718</v>
      </c>
      <c r="B719">
        <v>86.108571000000012</v>
      </c>
      <c r="C719">
        <v>7.8569899999999997</v>
      </c>
      <c r="D719">
        <v>95.718009000000009</v>
      </c>
      <c r="E719">
        <v>10.041174</v>
      </c>
      <c r="F719">
        <v>107.59097</v>
      </c>
      <c r="G719">
        <v>4.8880619999999997</v>
      </c>
    </row>
    <row r="720" spans="1:9" x14ac:dyDescent="0.25">
      <c r="A720">
        <v>719</v>
      </c>
      <c r="B720">
        <v>86.084133000000008</v>
      </c>
      <c r="C720">
        <v>7.850562</v>
      </c>
      <c r="F720">
        <v>107.49209300000001</v>
      </c>
      <c r="G720">
        <v>4.8387250000000002</v>
      </c>
    </row>
    <row r="721" spans="1:15" x14ac:dyDescent="0.25">
      <c r="A721">
        <v>720</v>
      </c>
      <c r="B721">
        <v>86.084133000000008</v>
      </c>
      <c r="C721">
        <v>7.850562</v>
      </c>
      <c r="F721">
        <v>107.49209300000001</v>
      </c>
      <c r="G721">
        <v>4.8387250000000002</v>
      </c>
    </row>
    <row r="722" spans="1:15" x14ac:dyDescent="0.25">
      <c r="A722">
        <v>721</v>
      </c>
      <c r="B722">
        <v>86.084133000000008</v>
      </c>
      <c r="C722">
        <v>7.850562</v>
      </c>
      <c r="F722">
        <v>107.632959</v>
      </c>
      <c r="G722">
        <v>4.9847450000000002</v>
      </c>
    </row>
    <row r="723" spans="1:15" x14ac:dyDescent="0.25">
      <c r="A723">
        <v>722</v>
      </c>
      <c r="B723">
        <v>86.084133000000008</v>
      </c>
      <c r="C723">
        <v>7.850562</v>
      </c>
    </row>
    <row r="724" spans="1:15" x14ac:dyDescent="0.25">
      <c r="A724">
        <v>723</v>
      </c>
      <c r="B724">
        <v>86.084133000000008</v>
      </c>
      <c r="C724">
        <v>7.850562</v>
      </c>
    </row>
    <row r="725" spans="1:15" x14ac:dyDescent="0.25">
      <c r="A725">
        <v>724</v>
      </c>
      <c r="B725">
        <v>86.084133000000008</v>
      </c>
      <c r="C725">
        <v>7.850562</v>
      </c>
      <c r="N725">
        <v>95.469285000000013</v>
      </c>
      <c r="O725">
        <v>10.032908000000001</v>
      </c>
    </row>
    <row r="726" spans="1:15" x14ac:dyDescent="0.25">
      <c r="A726">
        <v>725</v>
      </c>
      <c r="B726">
        <v>86.084133000000008</v>
      </c>
      <c r="C726">
        <v>7.850562</v>
      </c>
      <c r="N726">
        <v>95.477962000000005</v>
      </c>
      <c r="O726">
        <v>10.171173</v>
      </c>
    </row>
    <row r="727" spans="1:15" x14ac:dyDescent="0.25">
      <c r="A727">
        <v>726</v>
      </c>
      <c r="B727">
        <v>86.084133000000008</v>
      </c>
      <c r="C727">
        <v>7.850562</v>
      </c>
      <c r="N727">
        <v>95.477962000000005</v>
      </c>
      <c r="O727">
        <v>10.171173</v>
      </c>
    </row>
    <row r="728" spans="1:15" x14ac:dyDescent="0.25">
      <c r="A728">
        <v>727</v>
      </c>
      <c r="B728">
        <v>86.084133000000008</v>
      </c>
      <c r="C728">
        <v>7.850562</v>
      </c>
      <c r="N728">
        <v>95.477962000000005</v>
      </c>
      <c r="O728">
        <v>10.171173</v>
      </c>
    </row>
    <row r="729" spans="1:15" x14ac:dyDescent="0.25">
      <c r="A729">
        <v>728</v>
      </c>
      <c r="B729">
        <v>86.084133000000008</v>
      </c>
      <c r="C729">
        <v>7.850562</v>
      </c>
      <c r="N729">
        <v>95.477962000000005</v>
      </c>
      <c r="O729">
        <v>10.171173</v>
      </c>
    </row>
    <row r="730" spans="1:15" x14ac:dyDescent="0.25">
      <c r="A730">
        <v>729</v>
      </c>
      <c r="B730">
        <v>86.084133000000008</v>
      </c>
      <c r="C730">
        <v>7.850562</v>
      </c>
      <c r="N730">
        <v>95.477962000000005</v>
      </c>
      <c r="O730">
        <v>10.171173</v>
      </c>
    </row>
    <row r="731" spans="1:15" x14ac:dyDescent="0.25">
      <c r="A731">
        <v>730</v>
      </c>
      <c r="B731">
        <v>86.084133000000008</v>
      </c>
      <c r="C731">
        <v>7.850562</v>
      </c>
      <c r="N731">
        <v>95.477962000000005</v>
      </c>
      <c r="O731">
        <v>10.171173</v>
      </c>
    </row>
    <row r="732" spans="1:15" x14ac:dyDescent="0.25">
      <c r="A732">
        <v>731</v>
      </c>
      <c r="B732">
        <v>86.084133000000008</v>
      </c>
      <c r="C732">
        <v>7.850562</v>
      </c>
      <c r="N732">
        <v>95.477962000000005</v>
      </c>
      <c r="O732">
        <v>10.171173</v>
      </c>
    </row>
    <row r="733" spans="1:15" x14ac:dyDescent="0.25">
      <c r="A733">
        <v>732</v>
      </c>
      <c r="B733">
        <v>86.084133000000008</v>
      </c>
      <c r="C733">
        <v>7.850562</v>
      </c>
      <c r="N733">
        <v>95.477962000000005</v>
      </c>
      <c r="O733">
        <v>10.171173</v>
      </c>
    </row>
    <row r="734" spans="1:15" x14ac:dyDescent="0.25">
      <c r="A734">
        <v>733</v>
      </c>
      <c r="B734">
        <v>86.108571000000012</v>
      </c>
      <c r="C734">
        <v>7.8569899999999997</v>
      </c>
      <c r="D734">
        <v>78.559540000000013</v>
      </c>
      <c r="E734">
        <v>10.708316999999999</v>
      </c>
      <c r="N734">
        <v>95.477962000000005</v>
      </c>
      <c r="O734">
        <v>10.171173</v>
      </c>
    </row>
    <row r="735" spans="1:15" x14ac:dyDescent="0.25">
      <c r="A735">
        <v>734</v>
      </c>
      <c r="D735">
        <v>78.519642000000005</v>
      </c>
      <c r="E735">
        <v>10.615561</v>
      </c>
      <c r="N735">
        <v>95.477962000000005</v>
      </c>
      <c r="O735">
        <v>10.171173</v>
      </c>
    </row>
    <row r="736" spans="1:15" x14ac:dyDescent="0.25">
      <c r="A736">
        <v>735</v>
      </c>
      <c r="D736">
        <v>78.519642000000005</v>
      </c>
      <c r="E736">
        <v>10.615561</v>
      </c>
      <c r="F736">
        <v>87.879541000000003</v>
      </c>
      <c r="G736">
        <v>6.7563779999999998</v>
      </c>
      <c r="N736">
        <v>95.477962000000005</v>
      </c>
      <c r="O736">
        <v>10.171173</v>
      </c>
    </row>
    <row r="737" spans="1:15" x14ac:dyDescent="0.25">
      <c r="A737">
        <v>736</v>
      </c>
      <c r="D737">
        <v>78.519642000000005</v>
      </c>
      <c r="E737">
        <v>10.615561</v>
      </c>
      <c r="F737">
        <v>87.616786000000005</v>
      </c>
      <c r="G737">
        <v>6.616174</v>
      </c>
      <c r="N737">
        <v>95.477962000000005</v>
      </c>
      <c r="O737">
        <v>10.171173</v>
      </c>
    </row>
    <row r="738" spans="1:15" x14ac:dyDescent="0.25">
      <c r="A738">
        <v>737</v>
      </c>
      <c r="D738">
        <v>78.519642000000005</v>
      </c>
      <c r="E738">
        <v>10.615561</v>
      </c>
      <c r="F738">
        <v>87.616786000000005</v>
      </c>
      <c r="G738">
        <v>6.616174</v>
      </c>
      <c r="N738">
        <v>95.469285000000013</v>
      </c>
      <c r="O738">
        <v>10.032908000000001</v>
      </c>
    </row>
    <row r="739" spans="1:15" x14ac:dyDescent="0.25">
      <c r="A739">
        <v>738</v>
      </c>
      <c r="D739">
        <v>78.519642000000005</v>
      </c>
      <c r="E739">
        <v>10.615561</v>
      </c>
      <c r="F739">
        <v>87.616786000000005</v>
      </c>
      <c r="G739">
        <v>6.616174</v>
      </c>
    </row>
    <row r="740" spans="1:15" x14ac:dyDescent="0.25">
      <c r="A740">
        <v>739</v>
      </c>
      <c r="D740">
        <v>78.519642000000005</v>
      </c>
      <c r="E740">
        <v>10.615561</v>
      </c>
      <c r="F740">
        <v>87.616786000000005</v>
      </c>
      <c r="G740">
        <v>6.616174</v>
      </c>
    </row>
    <row r="741" spans="1:15" x14ac:dyDescent="0.25">
      <c r="A741">
        <v>740</v>
      </c>
      <c r="D741">
        <v>78.519642000000005</v>
      </c>
      <c r="E741">
        <v>10.615561</v>
      </c>
      <c r="F741">
        <v>87.616786000000005</v>
      </c>
      <c r="G741">
        <v>6.616174</v>
      </c>
    </row>
    <row r="742" spans="1:15" x14ac:dyDescent="0.25">
      <c r="A742">
        <v>741</v>
      </c>
      <c r="D742">
        <v>78.519642000000005</v>
      </c>
      <c r="E742">
        <v>10.615561</v>
      </c>
      <c r="F742">
        <v>87.616786000000005</v>
      </c>
      <c r="G742">
        <v>6.616174</v>
      </c>
    </row>
    <row r="743" spans="1:15" x14ac:dyDescent="0.25">
      <c r="A743">
        <v>742</v>
      </c>
      <c r="D743">
        <v>78.519642000000005</v>
      </c>
      <c r="E743">
        <v>10.615561</v>
      </c>
      <c r="F743">
        <v>87.616786000000005</v>
      </c>
      <c r="G743">
        <v>6.616174</v>
      </c>
    </row>
    <row r="744" spans="1:15" x14ac:dyDescent="0.25">
      <c r="A744">
        <v>743</v>
      </c>
      <c r="D744">
        <v>78.519642000000005</v>
      </c>
      <c r="E744">
        <v>10.615561</v>
      </c>
      <c r="F744">
        <v>87.616786000000005</v>
      </c>
      <c r="G744">
        <v>6.616174</v>
      </c>
    </row>
    <row r="745" spans="1:15" x14ac:dyDescent="0.25">
      <c r="A745">
        <v>744</v>
      </c>
      <c r="D745">
        <v>78.519642000000005</v>
      </c>
      <c r="E745">
        <v>10.615561</v>
      </c>
      <c r="F745">
        <v>87.616786000000005</v>
      </c>
      <c r="G745">
        <v>6.616174</v>
      </c>
    </row>
    <row r="746" spans="1:15" x14ac:dyDescent="0.25">
      <c r="A746">
        <v>745</v>
      </c>
      <c r="D746">
        <v>78.519642000000005</v>
      </c>
      <c r="E746">
        <v>10.615561</v>
      </c>
      <c r="F746">
        <v>87.616786000000005</v>
      </c>
      <c r="G746">
        <v>6.616174</v>
      </c>
    </row>
    <row r="747" spans="1:15" x14ac:dyDescent="0.25">
      <c r="A747">
        <v>746</v>
      </c>
      <c r="D747">
        <v>78.519642000000005</v>
      </c>
      <c r="E747">
        <v>10.615561</v>
      </c>
      <c r="F747">
        <v>87.616786000000005</v>
      </c>
      <c r="G747">
        <v>6.616174</v>
      </c>
    </row>
    <row r="748" spans="1:15" x14ac:dyDescent="0.25">
      <c r="A748">
        <v>747</v>
      </c>
      <c r="D748">
        <v>78.519642000000005</v>
      </c>
      <c r="E748">
        <v>10.615561</v>
      </c>
      <c r="F748">
        <v>87.616786000000005</v>
      </c>
      <c r="G748">
        <v>6.616174</v>
      </c>
    </row>
    <row r="749" spans="1:15" x14ac:dyDescent="0.25">
      <c r="A749">
        <v>748</v>
      </c>
      <c r="D749">
        <v>78.559540000000013</v>
      </c>
      <c r="E749">
        <v>10.708316999999999</v>
      </c>
      <c r="F749">
        <v>87.616786000000005</v>
      </c>
      <c r="G749">
        <v>6.616174</v>
      </c>
    </row>
    <row r="750" spans="1:15" x14ac:dyDescent="0.25">
      <c r="A750">
        <v>749</v>
      </c>
      <c r="B750">
        <v>71.061530000000005</v>
      </c>
      <c r="C750">
        <v>9.0469899999999992</v>
      </c>
      <c r="F750">
        <v>87.616786000000005</v>
      </c>
      <c r="G750">
        <v>6.616174</v>
      </c>
    </row>
    <row r="751" spans="1:15" x14ac:dyDescent="0.25">
      <c r="A751">
        <v>750</v>
      </c>
      <c r="B751">
        <v>71.054081000000011</v>
      </c>
      <c r="C751">
        <v>9.0849489999999999</v>
      </c>
      <c r="F751">
        <v>87.616786000000005</v>
      </c>
      <c r="G751">
        <v>6.616174</v>
      </c>
    </row>
    <row r="752" spans="1:15" x14ac:dyDescent="0.25">
      <c r="A752">
        <v>751</v>
      </c>
      <c r="B752">
        <v>71.054081000000011</v>
      </c>
      <c r="C752">
        <v>9.0849489999999999</v>
      </c>
      <c r="F752">
        <v>87.616786000000005</v>
      </c>
      <c r="G752">
        <v>6.616174</v>
      </c>
    </row>
    <row r="753" spans="1:9" x14ac:dyDescent="0.25">
      <c r="A753">
        <v>752</v>
      </c>
      <c r="B753">
        <v>71.054081000000011</v>
      </c>
      <c r="C753">
        <v>9.0849489999999999</v>
      </c>
      <c r="F753">
        <v>87.879541000000003</v>
      </c>
      <c r="G753">
        <v>6.7563779999999998</v>
      </c>
    </row>
    <row r="754" spans="1:9" x14ac:dyDescent="0.25">
      <c r="A754">
        <v>753</v>
      </c>
      <c r="B754">
        <v>71.054081000000011</v>
      </c>
      <c r="C754">
        <v>9.0849489999999999</v>
      </c>
    </row>
    <row r="755" spans="1:9" x14ac:dyDescent="0.25">
      <c r="A755">
        <v>754</v>
      </c>
      <c r="B755">
        <v>71.054081000000011</v>
      </c>
      <c r="C755">
        <v>9.0849489999999999</v>
      </c>
      <c r="H755">
        <v>77.128979000000001</v>
      </c>
      <c r="I755">
        <v>11.031224999999999</v>
      </c>
    </row>
    <row r="756" spans="1:9" x14ac:dyDescent="0.25">
      <c r="A756">
        <v>755</v>
      </c>
      <c r="B756">
        <v>71.054081000000011</v>
      </c>
      <c r="C756">
        <v>9.0849489999999999</v>
      </c>
      <c r="H756">
        <v>77.08586600000001</v>
      </c>
      <c r="I756">
        <v>11.208011000000001</v>
      </c>
    </row>
    <row r="757" spans="1:9" x14ac:dyDescent="0.25">
      <c r="A757">
        <v>756</v>
      </c>
      <c r="B757">
        <v>71.054081000000011</v>
      </c>
      <c r="C757">
        <v>9.0849489999999999</v>
      </c>
      <c r="H757">
        <v>77.08586600000001</v>
      </c>
      <c r="I757">
        <v>11.208011000000001</v>
      </c>
    </row>
    <row r="758" spans="1:9" x14ac:dyDescent="0.25">
      <c r="A758">
        <v>757</v>
      </c>
      <c r="B758">
        <v>71.054081000000011</v>
      </c>
      <c r="C758">
        <v>9.0849489999999999</v>
      </c>
      <c r="H758">
        <v>77.08586600000001</v>
      </c>
      <c r="I758">
        <v>11.208011000000001</v>
      </c>
    </row>
    <row r="759" spans="1:9" x14ac:dyDescent="0.25">
      <c r="A759">
        <v>758</v>
      </c>
      <c r="B759">
        <v>71.054081000000011</v>
      </c>
      <c r="C759">
        <v>9.0849489999999999</v>
      </c>
      <c r="H759">
        <v>77.08586600000001</v>
      </c>
      <c r="I759">
        <v>11.208011000000001</v>
      </c>
    </row>
    <row r="760" spans="1:9" x14ac:dyDescent="0.25">
      <c r="A760">
        <v>759</v>
      </c>
      <c r="B760">
        <v>71.054081000000011</v>
      </c>
      <c r="C760">
        <v>9.0849489999999999</v>
      </c>
      <c r="H760">
        <v>77.08586600000001</v>
      </c>
      <c r="I760">
        <v>11.208011000000001</v>
      </c>
    </row>
    <row r="761" spans="1:9" x14ac:dyDescent="0.25">
      <c r="A761">
        <v>760</v>
      </c>
      <c r="B761">
        <v>71.054081000000011</v>
      </c>
      <c r="C761">
        <v>9.0849489999999999</v>
      </c>
      <c r="H761">
        <v>77.08586600000001</v>
      </c>
      <c r="I761">
        <v>11.208011000000001</v>
      </c>
    </row>
    <row r="762" spans="1:9" x14ac:dyDescent="0.25">
      <c r="A762">
        <v>761</v>
      </c>
      <c r="B762">
        <v>71.054081000000011</v>
      </c>
      <c r="C762">
        <v>9.0849489999999999</v>
      </c>
      <c r="H762">
        <v>77.08586600000001</v>
      </c>
      <c r="I762">
        <v>11.208011000000001</v>
      </c>
    </row>
    <row r="763" spans="1:9" x14ac:dyDescent="0.25">
      <c r="A763">
        <v>762</v>
      </c>
      <c r="B763">
        <v>71.054081000000011</v>
      </c>
      <c r="C763">
        <v>9.0849489999999999</v>
      </c>
      <c r="H763">
        <v>77.08586600000001</v>
      </c>
      <c r="I763">
        <v>11.208011000000001</v>
      </c>
    </row>
    <row r="764" spans="1:9" x14ac:dyDescent="0.25">
      <c r="A764">
        <v>763</v>
      </c>
      <c r="B764">
        <v>71.054081000000011</v>
      </c>
      <c r="C764">
        <v>9.0849489999999999</v>
      </c>
      <c r="H764">
        <v>77.08586600000001</v>
      </c>
      <c r="I764">
        <v>11.208011000000001</v>
      </c>
    </row>
    <row r="765" spans="1:9" x14ac:dyDescent="0.25">
      <c r="A765">
        <v>764</v>
      </c>
      <c r="B765">
        <v>71.054081000000011</v>
      </c>
      <c r="C765">
        <v>9.0849489999999999</v>
      </c>
      <c r="D765">
        <v>61.171035000000003</v>
      </c>
      <c r="E765">
        <v>10.707267999999999</v>
      </c>
      <c r="H765">
        <v>77.08586600000001</v>
      </c>
      <c r="I765">
        <v>11.208011000000001</v>
      </c>
    </row>
    <row r="766" spans="1:9" x14ac:dyDescent="0.25">
      <c r="A766">
        <v>765</v>
      </c>
      <c r="B766">
        <v>71.061530000000005</v>
      </c>
      <c r="C766">
        <v>9.0469899999999992</v>
      </c>
      <c r="D766">
        <v>61.191856000000001</v>
      </c>
      <c r="E766">
        <v>10.625206</v>
      </c>
      <c r="H766">
        <v>77.08586600000001</v>
      </c>
      <c r="I766">
        <v>11.208011000000001</v>
      </c>
    </row>
    <row r="767" spans="1:9" x14ac:dyDescent="0.25">
      <c r="A767">
        <v>766</v>
      </c>
      <c r="D767">
        <v>61.191856000000001</v>
      </c>
      <c r="E767">
        <v>10.625206</v>
      </c>
      <c r="F767">
        <v>72.672091000000009</v>
      </c>
      <c r="G767">
        <v>7.6487759999999998</v>
      </c>
      <c r="H767">
        <v>77.08586600000001</v>
      </c>
      <c r="I767">
        <v>11.208011000000001</v>
      </c>
    </row>
    <row r="768" spans="1:9" x14ac:dyDescent="0.25">
      <c r="A768">
        <v>767</v>
      </c>
      <c r="D768">
        <v>61.191856000000001</v>
      </c>
      <c r="E768">
        <v>10.625206</v>
      </c>
      <c r="F768">
        <v>72.636173000000014</v>
      </c>
      <c r="G768">
        <v>7.5049489999999999</v>
      </c>
      <c r="H768">
        <v>77.08586600000001</v>
      </c>
      <c r="I768">
        <v>11.208011000000001</v>
      </c>
    </row>
    <row r="769" spans="1:9" x14ac:dyDescent="0.25">
      <c r="A769">
        <v>768</v>
      </c>
      <c r="D769">
        <v>61.191856000000001</v>
      </c>
      <c r="E769">
        <v>10.625206</v>
      </c>
      <c r="F769">
        <v>72.636173000000014</v>
      </c>
      <c r="G769">
        <v>7.5049489999999999</v>
      </c>
      <c r="H769">
        <v>77.08586600000001</v>
      </c>
      <c r="I769">
        <v>11.208011000000001</v>
      </c>
    </row>
    <row r="770" spans="1:9" x14ac:dyDescent="0.25">
      <c r="A770">
        <v>769</v>
      </c>
      <c r="D770">
        <v>61.191856000000001</v>
      </c>
      <c r="E770">
        <v>10.625206</v>
      </c>
      <c r="F770">
        <v>72.636173000000014</v>
      </c>
      <c r="G770">
        <v>7.5049489999999999</v>
      </c>
      <c r="H770">
        <v>77.08586600000001</v>
      </c>
      <c r="I770">
        <v>11.208011000000001</v>
      </c>
    </row>
    <row r="771" spans="1:9" x14ac:dyDescent="0.25">
      <c r="A771">
        <v>770</v>
      </c>
      <c r="D771">
        <v>61.191856000000001</v>
      </c>
      <c r="E771">
        <v>10.625206</v>
      </c>
      <c r="F771">
        <v>72.636173000000014</v>
      </c>
      <c r="G771">
        <v>7.5049489999999999</v>
      </c>
      <c r="H771">
        <v>77.08586600000001</v>
      </c>
      <c r="I771">
        <v>11.208011000000001</v>
      </c>
    </row>
    <row r="772" spans="1:9" x14ac:dyDescent="0.25">
      <c r="A772">
        <v>771</v>
      </c>
      <c r="D772">
        <v>61.191856000000001</v>
      </c>
      <c r="E772">
        <v>10.625206</v>
      </c>
      <c r="F772">
        <v>72.636173000000014</v>
      </c>
      <c r="G772">
        <v>7.5049489999999999</v>
      </c>
      <c r="H772">
        <v>77.08586600000001</v>
      </c>
      <c r="I772">
        <v>11.208011000000001</v>
      </c>
    </row>
    <row r="773" spans="1:9" x14ac:dyDescent="0.25">
      <c r="A773">
        <v>772</v>
      </c>
      <c r="D773">
        <v>61.191856000000001</v>
      </c>
      <c r="E773">
        <v>10.625206</v>
      </c>
      <c r="F773">
        <v>72.636173000000014</v>
      </c>
      <c r="G773">
        <v>7.5049489999999999</v>
      </c>
      <c r="H773">
        <v>77.08586600000001</v>
      </c>
      <c r="I773">
        <v>11.208011000000001</v>
      </c>
    </row>
    <row r="774" spans="1:9" x14ac:dyDescent="0.25">
      <c r="A774">
        <v>773</v>
      </c>
      <c r="D774">
        <v>61.191856000000001</v>
      </c>
      <c r="E774">
        <v>10.625206</v>
      </c>
      <c r="F774">
        <v>72.636173000000014</v>
      </c>
      <c r="G774">
        <v>7.5049489999999999</v>
      </c>
      <c r="H774">
        <v>77.128979000000001</v>
      </c>
      <c r="I774">
        <v>11.031224999999999</v>
      </c>
    </row>
    <row r="775" spans="1:9" x14ac:dyDescent="0.25">
      <c r="A775">
        <v>774</v>
      </c>
      <c r="D775">
        <v>61.191856000000001</v>
      </c>
      <c r="E775">
        <v>10.625206</v>
      </c>
      <c r="F775">
        <v>72.636173000000014</v>
      </c>
      <c r="G775">
        <v>7.5049489999999999</v>
      </c>
    </row>
    <row r="776" spans="1:9" x14ac:dyDescent="0.25">
      <c r="A776">
        <v>775</v>
      </c>
      <c r="D776">
        <v>61.191856000000001</v>
      </c>
      <c r="E776">
        <v>10.625206</v>
      </c>
      <c r="F776">
        <v>72.636173000000014</v>
      </c>
      <c r="G776">
        <v>7.5049489999999999</v>
      </c>
    </row>
    <row r="777" spans="1:9" x14ac:dyDescent="0.25">
      <c r="A777">
        <v>776</v>
      </c>
      <c r="D777">
        <v>61.191856000000001</v>
      </c>
      <c r="E777">
        <v>10.625206</v>
      </c>
      <c r="F777">
        <v>72.636173000000014</v>
      </c>
      <c r="G777">
        <v>7.5049489999999999</v>
      </c>
    </row>
    <row r="778" spans="1:9" x14ac:dyDescent="0.25">
      <c r="A778">
        <v>777</v>
      </c>
      <c r="D778">
        <v>61.191856000000001</v>
      </c>
      <c r="E778">
        <v>10.625206</v>
      </c>
      <c r="F778">
        <v>72.636173000000014</v>
      </c>
      <c r="G778">
        <v>7.5049489999999999</v>
      </c>
    </row>
    <row r="779" spans="1:9" x14ac:dyDescent="0.25">
      <c r="A779">
        <v>778</v>
      </c>
      <c r="D779">
        <v>61.191856000000001</v>
      </c>
      <c r="E779">
        <v>10.625206</v>
      </c>
      <c r="F779">
        <v>72.636173000000014</v>
      </c>
      <c r="G779">
        <v>7.5049489999999999</v>
      </c>
    </row>
    <row r="780" spans="1:9" x14ac:dyDescent="0.25">
      <c r="A780">
        <v>779</v>
      </c>
      <c r="D780">
        <v>61.171035000000003</v>
      </c>
      <c r="E780">
        <v>10.707267999999999</v>
      </c>
      <c r="F780">
        <v>72.636173000000014</v>
      </c>
      <c r="G780">
        <v>7.5049489999999999</v>
      </c>
    </row>
    <row r="781" spans="1:9" x14ac:dyDescent="0.25">
      <c r="A781">
        <v>780</v>
      </c>
      <c r="B781">
        <v>51.015308000000005</v>
      </c>
      <c r="C781">
        <v>8.3723200000000002</v>
      </c>
      <c r="F781">
        <v>72.636173000000014</v>
      </c>
      <c r="G781">
        <v>7.5049489999999999</v>
      </c>
    </row>
    <row r="782" spans="1:9" x14ac:dyDescent="0.25">
      <c r="A782">
        <v>781</v>
      </c>
      <c r="B782">
        <v>51.101753000000002</v>
      </c>
      <c r="C782">
        <v>8.3804639999999999</v>
      </c>
      <c r="F782">
        <v>72.636173000000014</v>
      </c>
      <c r="G782">
        <v>7.5049489999999999</v>
      </c>
    </row>
    <row r="783" spans="1:9" x14ac:dyDescent="0.25">
      <c r="A783">
        <v>782</v>
      </c>
      <c r="B783">
        <v>51.101753000000002</v>
      </c>
      <c r="C783">
        <v>8.3804639999999999</v>
      </c>
      <c r="F783">
        <v>72.636173000000014</v>
      </c>
      <c r="G783">
        <v>7.5049489999999999</v>
      </c>
    </row>
    <row r="784" spans="1:9" x14ac:dyDescent="0.25">
      <c r="A784">
        <v>783</v>
      </c>
      <c r="B784">
        <v>51.101753000000002</v>
      </c>
      <c r="C784">
        <v>8.3804639999999999</v>
      </c>
      <c r="F784">
        <v>72.672091000000009</v>
      </c>
      <c r="G784">
        <v>7.6487759999999998</v>
      </c>
    </row>
    <row r="785" spans="1:15" x14ac:dyDescent="0.25">
      <c r="A785">
        <v>784</v>
      </c>
      <c r="B785">
        <v>51.101753000000002</v>
      </c>
      <c r="C785">
        <v>8.3804639999999999</v>
      </c>
    </row>
    <row r="786" spans="1:15" x14ac:dyDescent="0.25">
      <c r="A786">
        <v>785</v>
      </c>
      <c r="B786">
        <v>51.101753000000002</v>
      </c>
      <c r="C786">
        <v>8.3804639999999999</v>
      </c>
      <c r="N786">
        <v>60.623355000000004</v>
      </c>
      <c r="O786">
        <v>10.778351000000001</v>
      </c>
    </row>
    <row r="787" spans="1:15" x14ac:dyDescent="0.25">
      <c r="A787">
        <v>786</v>
      </c>
      <c r="B787">
        <v>51.101753000000002</v>
      </c>
      <c r="C787">
        <v>8.3804639999999999</v>
      </c>
      <c r="N787">
        <v>60.642368000000005</v>
      </c>
      <c r="O787">
        <v>10.974380999999999</v>
      </c>
    </row>
    <row r="788" spans="1:15" x14ac:dyDescent="0.25">
      <c r="A788">
        <v>787</v>
      </c>
      <c r="B788">
        <v>51.101753000000002</v>
      </c>
      <c r="C788">
        <v>8.3804639999999999</v>
      </c>
      <c r="N788">
        <v>60.642368000000005</v>
      </c>
      <c r="O788">
        <v>10.974380999999999</v>
      </c>
    </row>
    <row r="789" spans="1:15" x14ac:dyDescent="0.25">
      <c r="A789">
        <v>788</v>
      </c>
      <c r="B789">
        <v>51.101753000000002</v>
      </c>
      <c r="C789">
        <v>8.3804639999999999</v>
      </c>
      <c r="N789">
        <v>60.642368000000005</v>
      </c>
      <c r="O789">
        <v>10.974380999999999</v>
      </c>
    </row>
    <row r="790" spans="1:15" x14ac:dyDescent="0.25">
      <c r="A790">
        <v>789</v>
      </c>
      <c r="B790">
        <v>51.101753000000002</v>
      </c>
      <c r="C790">
        <v>8.3804639999999999</v>
      </c>
      <c r="N790">
        <v>60.642368000000005</v>
      </c>
      <c r="O790">
        <v>10.974380999999999</v>
      </c>
    </row>
    <row r="791" spans="1:15" x14ac:dyDescent="0.25">
      <c r="A791">
        <v>790</v>
      </c>
      <c r="B791">
        <v>51.101753000000002</v>
      </c>
      <c r="C791">
        <v>8.3804639999999999</v>
      </c>
      <c r="N791">
        <v>60.642368000000005</v>
      </c>
      <c r="O791">
        <v>10.974380999999999</v>
      </c>
    </row>
    <row r="792" spans="1:15" x14ac:dyDescent="0.25">
      <c r="A792">
        <v>791</v>
      </c>
      <c r="B792">
        <v>51.101753000000002</v>
      </c>
      <c r="C792">
        <v>8.3804639999999999</v>
      </c>
      <c r="N792">
        <v>60.642368000000005</v>
      </c>
      <c r="O792">
        <v>10.974380999999999</v>
      </c>
    </row>
    <row r="793" spans="1:15" x14ac:dyDescent="0.25">
      <c r="A793">
        <v>792</v>
      </c>
      <c r="B793">
        <v>51.101753000000002</v>
      </c>
      <c r="C793">
        <v>8.3804639999999999</v>
      </c>
      <c r="N793">
        <v>60.642368000000005</v>
      </c>
      <c r="O793">
        <v>10.974380999999999</v>
      </c>
    </row>
    <row r="794" spans="1:15" x14ac:dyDescent="0.25">
      <c r="A794">
        <v>793</v>
      </c>
      <c r="B794">
        <v>51.101753000000002</v>
      </c>
      <c r="C794">
        <v>8.3804639999999999</v>
      </c>
      <c r="N794">
        <v>60.642368000000005</v>
      </c>
      <c r="O794">
        <v>10.974380999999999</v>
      </c>
    </row>
    <row r="795" spans="1:15" x14ac:dyDescent="0.25">
      <c r="A795">
        <v>794</v>
      </c>
      <c r="B795">
        <v>51.101753000000002</v>
      </c>
      <c r="C795">
        <v>8.3804639999999999</v>
      </c>
      <c r="N795">
        <v>60.642368000000005</v>
      </c>
      <c r="O795">
        <v>10.974380999999999</v>
      </c>
    </row>
    <row r="796" spans="1:15" x14ac:dyDescent="0.25">
      <c r="A796">
        <v>795</v>
      </c>
      <c r="B796">
        <v>51.101753000000002</v>
      </c>
      <c r="C796">
        <v>8.3804639999999999</v>
      </c>
      <c r="D796">
        <v>41.951751000000002</v>
      </c>
      <c r="E796">
        <v>11.230515</v>
      </c>
      <c r="F796">
        <v>53.965309000000005</v>
      </c>
      <c r="G796">
        <v>6.8951549999999999</v>
      </c>
      <c r="N796">
        <v>60.642368000000005</v>
      </c>
      <c r="O796">
        <v>10.974380999999999</v>
      </c>
    </row>
    <row r="797" spans="1:15" x14ac:dyDescent="0.25">
      <c r="A797">
        <v>796</v>
      </c>
      <c r="B797">
        <v>51.015308000000005</v>
      </c>
      <c r="C797">
        <v>8.3723200000000002</v>
      </c>
      <c r="D797">
        <v>41.910823000000001</v>
      </c>
      <c r="E797">
        <v>11.074176</v>
      </c>
      <c r="F797">
        <v>53.749176000000006</v>
      </c>
      <c r="G797">
        <v>6.6843810000000001</v>
      </c>
      <c r="N797">
        <v>60.642368000000005</v>
      </c>
      <c r="O797">
        <v>10.974380999999999</v>
      </c>
    </row>
    <row r="798" spans="1:15" x14ac:dyDescent="0.25">
      <c r="A798">
        <v>797</v>
      </c>
      <c r="D798">
        <v>41.910823000000001</v>
      </c>
      <c r="E798">
        <v>11.074176</v>
      </c>
      <c r="F798">
        <v>53.749176000000006</v>
      </c>
      <c r="G798">
        <v>6.6843810000000001</v>
      </c>
      <c r="N798">
        <v>60.642368000000005</v>
      </c>
      <c r="O798">
        <v>10.974380999999999</v>
      </c>
    </row>
    <row r="799" spans="1:15" x14ac:dyDescent="0.25">
      <c r="A799">
        <v>798</v>
      </c>
      <c r="D799">
        <v>41.910823000000001</v>
      </c>
      <c r="E799">
        <v>11.074176</v>
      </c>
      <c r="F799">
        <v>53.749176000000006</v>
      </c>
      <c r="G799">
        <v>6.6843810000000001</v>
      </c>
      <c r="N799">
        <v>60.642368000000005</v>
      </c>
      <c r="O799">
        <v>10.974380999999999</v>
      </c>
    </row>
    <row r="800" spans="1:15" x14ac:dyDescent="0.25">
      <c r="A800">
        <v>799</v>
      </c>
      <c r="D800">
        <v>41.910823000000001</v>
      </c>
      <c r="E800">
        <v>11.074176</v>
      </c>
      <c r="F800">
        <v>53.749176000000006</v>
      </c>
      <c r="G800">
        <v>6.6843810000000001</v>
      </c>
      <c r="N800">
        <v>60.642368000000005</v>
      </c>
      <c r="O800">
        <v>10.974380999999999</v>
      </c>
    </row>
    <row r="801" spans="1:15" x14ac:dyDescent="0.25">
      <c r="A801">
        <v>800</v>
      </c>
      <c r="D801">
        <v>41.910823000000001</v>
      </c>
      <c r="E801">
        <v>11.074176</v>
      </c>
      <c r="F801">
        <v>53.749176000000006</v>
      </c>
      <c r="G801">
        <v>6.6843810000000001</v>
      </c>
      <c r="N801">
        <v>60.642368000000005</v>
      </c>
      <c r="O801">
        <v>10.974380999999999</v>
      </c>
    </row>
    <row r="802" spans="1:15" x14ac:dyDescent="0.25">
      <c r="A802">
        <v>801</v>
      </c>
      <c r="D802">
        <v>41.910823000000001</v>
      </c>
      <c r="E802">
        <v>11.074176</v>
      </c>
      <c r="F802">
        <v>53.749176000000006</v>
      </c>
      <c r="G802">
        <v>6.6843810000000001</v>
      </c>
      <c r="N802">
        <v>60.623355000000004</v>
      </c>
      <c r="O802">
        <v>10.778351000000001</v>
      </c>
    </row>
    <row r="803" spans="1:15" x14ac:dyDescent="0.25">
      <c r="A803">
        <v>802</v>
      </c>
      <c r="D803">
        <v>41.910823000000001</v>
      </c>
      <c r="E803">
        <v>11.074176</v>
      </c>
      <c r="F803">
        <v>53.749176000000006</v>
      </c>
      <c r="G803">
        <v>6.6843810000000001</v>
      </c>
    </row>
    <row r="804" spans="1:15" x14ac:dyDescent="0.25">
      <c r="A804">
        <v>803</v>
      </c>
      <c r="D804">
        <v>41.910823000000001</v>
      </c>
      <c r="E804">
        <v>11.074176</v>
      </c>
      <c r="F804">
        <v>53.749176000000006</v>
      </c>
      <c r="G804">
        <v>6.6843810000000001</v>
      </c>
    </row>
    <row r="805" spans="1:15" x14ac:dyDescent="0.25">
      <c r="A805">
        <v>804</v>
      </c>
      <c r="D805">
        <v>41.910823000000001</v>
      </c>
      <c r="E805">
        <v>11.074176</v>
      </c>
      <c r="F805">
        <v>53.749176000000006</v>
      </c>
      <c r="G805">
        <v>6.6843810000000001</v>
      </c>
    </row>
    <row r="806" spans="1:15" x14ac:dyDescent="0.25">
      <c r="A806">
        <v>805</v>
      </c>
      <c r="D806">
        <v>41.910823000000001</v>
      </c>
      <c r="E806">
        <v>11.074176</v>
      </c>
      <c r="F806">
        <v>53.749176000000006</v>
      </c>
      <c r="G806">
        <v>6.6843810000000001</v>
      </c>
    </row>
    <row r="807" spans="1:15" x14ac:dyDescent="0.25">
      <c r="A807">
        <v>806</v>
      </c>
      <c r="D807">
        <v>41.910823000000001</v>
      </c>
      <c r="E807">
        <v>11.074176</v>
      </c>
      <c r="F807">
        <v>53.749176000000006</v>
      </c>
      <c r="G807">
        <v>6.6843810000000001</v>
      </c>
    </row>
    <row r="808" spans="1:15" x14ac:dyDescent="0.25">
      <c r="A808">
        <v>807</v>
      </c>
      <c r="D808">
        <v>41.910823000000001</v>
      </c>
      <c r="E808">
        <v>11.074176</v>
      </c>
      <c r="F808">
        <v>53.749176000000006</v>
      </c>
      <c r="G808">
        <v>6.6843810000000001</v>
      </c>
    </row>
    <row r="809" spans="1:15" x14ac:dyDescent="0.25">
      <c r="A809">
        <v>808</v>
      </c>
      <c r="D809">
        <v>41.910823000000001</v>
      </c>
      <c r="E809">
        <v>11.074176</v>
      </c>
      <c r="F809">
        <v>53.749176000000006</v>
      </c>
      <c r="G809">
        <v>6.6843810000000001</v>
      </c>
    </row>
    <row r="810" spans="1:15" x14ac:dyDescent="0.25">
      <c r="A810">
        <v>809</v>
      </c>
      <c r="D810">
        <v>41.910823000000001</v>
      </c>
      <c r="E810">
        <v>11.074176</v>
      </c>
      <c r="F810">
        <v>53.749176000000006</v>
      </c>
      <c r="G810">
        <v>6.6843810000000001</v>
      </c>
    </row>
    <row r="811" spans="1:15" x14ac:dyDescent="0.25">
      <c r="A811">
        <v>810</v>
      </c>
      <c r="D811">
        <v>41.951751000000002</v>
      </c>
      <c r="E811">
        <v>11.230515</v>
      </c>
      <c r="F811">
        <v>53.749176000000006</v>
      </c>
      <c r="G811">
        <v>6.6843810000000001</v>
      </c>
    </row>
    <row r="812" spans="1:15" x14ac:dyDescent="0.25">
      <c r="A812">
        <v>811</v>
      </c>
      <c r="B812">
        <v>31.946752000000004</v>
      </c>
      <c r="C812">
        <v>8.8177319999999995</v>
      </c>
      <c r="D812">
        <v>41.951751000000002</v>
      </c>
      <c r="E812">
        <v>11.230515</v>
      </c>
      <c r="F812">
        <v>53.749176000000006</v>
      </c>
      <c r="G812">
        <v>6.6843810000000001</v>
      </c>
    </row>
    <row r="813" spans="1:15" x14ac:dyDescent="0.25">
      <c r="A813">
        <v>812</v>
      </c>
      <c r="B813">
        <v>31.970668000000003</v>
      </c>
      <c r="C813">
        <v>8.7795360000000002</v>
      </c>
      <c r="F813">
        <v>53.749176000000006</v>
      </c>
      <c r="G813">
        <v>6.6843810000000001</v>
      </c>
    </row>
    <row r="814" spans="1:15" x14ac:dyDescent="0.25">
      <c r="A814">
        <v>813</v>
      </c>
      <c r="B814">
        <v>31.970668000000003</v>
      </c>
      <c r="C814">
        <v>8.7795360000000002</v>
      </c>
      <c r="F814">
        <v>53.749176000000006</v>
      </c>
      <c r="G814">
        <v>6.6843810000000001</v>
      </c>
    </row>
    <row r="815" spans="1:15" x14ac:dyDescent="0.25">
      <c r="A815">
        <v>814</v>
      </c>
      <c r="B815">
        <v>31.970668000000003</v>
      </c>
      <c r="C815">
        <v>8.7795360000000002</v>
      </c>
      <c r="F815">
        <v>53.749176000000006</v>
      </c>
      <c r="G815">
        <v>6.6843810000000001</v>
      </c>
    </row>
    <row r="816" spans="1:15" x14ac:dyDescent="0.25">
      <c r="A816">
        <v>815</v>
      </c>
      <c r="B816">
        <v>31.970668000000003</v>
      </c>
      <c r="C816">
        <v>8.7795360000000002</v>
      </c>
      <c r="F816">
        <v>53.749176000000006</v>
      </c>
      <c r="G816">
        <v>6.6843810000000001</v>
      </c>
    </row>
    <row r="817" spans="1:13" x14ac:dyDescent="0.25">
      <c r="A817">
        <v>816</v>
      </c>
      <c r="B817">
        <v>31.970668000000003</v>
      </c>
      <c r="C817">
        <v>8.7795360000000002</v>
      </c>
      <c r="F817">
        <v>53.965309000000005</v>
      </c>
      <c r="G817">
        <v>6.8951549999999999</v>
      </c>
    </row>
    <row r="818" spans="1:13" x14ac:dyDescent="0.25">
      <c r="A818">
        <v>817</v>
      </c>
      <c r="B818">
        <v>31.970668000000003</v>
      </c>
      <c r="C818">
        <v>8.7795360000000002</v>
      </c>
    </row>
    <row r="819" spans="1:13" x14ac:dyDescent="0.25">
      <c r="A819">
        <v>818</v>
      </c>
      <c r="B819">
        <v>31.970668000000003</v>
      </c>
      <c r="C819">
        <v>8.7795360000000002</v>
      </c>
    </row>
    <row r="820" spans="1:13" x14ac:dyDescent="0.25">
      <c r="A820">
        <v>819</v>
      </c>
      <c r="B820">
        <v>31.970668000000003</v>
      </c>
      <c r="C820">
        <v>8.7795360000000002</v>
      </c>
      <c r="H820">
        <v>39.939537000000001</v>
      </c>
      <c r="I820">
        <v>11.45031</v>
      </c>
    </row>
    <row r="821" spans="1:13" x14ac:dyDescent="0.25">
      <c r="A821">
        <v>820</v>
      </c>
      <c r="B821">
        <v>31.970668000000003</v>
      </c>
      <c r="C821">
        <v>8.7795360000000002</v>
      </c>
      <c r="H821">
        <v>39.862888000000005</v>
      </c>
      <c r="I821">
        <v>11.622887</v>
      </c>
    </row>
    <row r="822" spans="1:13" x14ac:dyDescent="0.25">
      <c r="A822">
        <v>821</v>
      </c>
      <c r="B822">
        <v>31.970668000000003</v>
      </c>
      <c r="C822">
        <v>8.7795360000000002</v>
      </c>
      <c r="H822">
        <v>39.862888000000005</v>
      </c>
      <c r="I822">
        <v>11.622887</v>
      </c>
    </row>
    <row r="823" spans="1:13" x14ac:dyDescent="0.25">
      <c r="A823">
        <v>822</v>
      </c>
      <c r="B823">
        <v>31.970668000000003</v>
      </c>
      <c r="C823">
        <v>8.7795360000000002</v>
      </c>
      <c r="H823">
        <v>39.862888000000005</v>
      </c>
      <c r="I823">
        <v>11.622887</v>
      </c>
    </row>
    <row r="824" spans="1:13" x14ac:dyDescent="0.25">
      <c r="A824">
        <v>823</v>
      </c>
      <c r="B824">
        <v>31.970668000000003</v>
      </c>
      <c r="C824">
        <v>8.7795360000000002</v>
      </c>
      <c r="H824">
        <v>39.862888000000005</v>
      </c>
      <c r="I824">
        <v>11.622887</v>
      </c>
    </row>
    <row r="825" spans="1:13" x14ac:dyDescent="0.25">
      <c r="A825">
        <v>824</v>
      </c>
      <c r="B825">
        <v>31.970668000000003</v>
      </c>
      <c r="C825">
        <v>8.7795360000000002</v>
      </c>
      <c r="H825">
        <v>39.862888000000005</v>
      </c>
      <c r="I825">
        <v>11.622887</v>
      </c>
    </row>
    <row r="826" spans="1:13" x14ac:dyDescent="0.25">
      <c r="A826">
        <v>825</v>
      </c>
      <c r="B826">
        <v>31.970668000000003</v>
      </c>
      <c r="C826">
        <v>8.7795360000000002</v>
      </c>
      <c r="H826">
        <v>39.862888000000005</v>
      </c>
      <c r="I826">
        <v>11.622887</v>
      </c>
    </row>
    <row r="827" spans="1:13" x14ac:dyDescent="0.25">
      <c r="A827">
        <v>826</v>
      </c>
      <c r="B827">
        <v>31.970668000000003</v>
      </c>
      <c r="C827">
        <v>8.7795360000000002</v>
      </c>
      <c r="H827">
        <v>39.862888000000005</v>
      </c>
      <c r="I827">
        <v>11.622887</v>
      </c>
    </row>
    <row r="828" spans="1:13" x14ac:dyDescent="0.25">
      <c r="A828">
        <v>827</v>
      </c>
      <c r="B828">
        <v>31.970668000000003</v>
      </c>
      <c r="C828">
        <v>8.7795360000000002</v>
      </c>
      <c r="H828">
        <v>39.862888000000005</v>
      </c>
      <c r="I828">
        <v>11.622887</v>
      </c>
    </row>
    <row r="829" spans="1:13" x14ac:dyDescent="0.25">
      <c r="A829">
        <v>828</v>
      </c>
      <c r="B829">
        <v>31.970668000000003</v>
      </c>
      <c r="C829">
        <v>8.7795360000000002</v>
      </c>
      <c r="H829">
        <v>39.862888000000005</v>
      </c>
      <c r="I829">
        <v>11.622887</v>
      </c>
    </row>
    <row r="830" spans="1:13" x14ac:dyDescent="0.25">
      <c r="A830">
        <v>829</v>
      </c>
      <c r="B830">
        <v>31.970668000000003</v>
      </c>
      <c r="C830">
        <v>8.7795360000000002</v>
      </c>
      <c r="H830">
        <v>39.862888000000005</v>
      </c>
      <c r="I830">
        <v>11.622887</v>
      </c>
    </row>
    <row r="831" spans="1:13" x14ac:dyDescent="0.25">
      <c r="A831">
        <v>830</v>
      </c>
      <c r="B831">
        <v>31.970668000000003</v>
      </c>
      <c r="C831">
        <v>8.7795360000000002</v>
      </c>
      <c r="D831">
        <v>23.824226000000003</v>
      </c>
      <c r="E831">
        <v>11.163454</v>
      </c>
      <c r="H831">
        <v>39.862888000000005</v>
      </c>
      <c r="I831">
        <v>11.622887</v>
      </c>
      <c r="L831">
        <v>35.751338000000004</v>
      </c>
      <c r="M831">
        <v>6.8814950000000001</v>
      </c>
    </row>
    <row r="832" spans="1:13" x14ac:dyDescent="0.25">
      <c r="A832">
        <v>831</v>
      </c>
      <c r="B832">
        <v>31.946752000000004</v>
      </c>
      <c r="C832">
        <v>8.8177319999999995</v>
      </c>
      <c r="D832">
        <v>23.778709000000006</v>
      </c>
      <c r="E832">
        <v>11.074176</v>
      </c>
      <c r="H832">
        <v>39.862888000000005</v>
      </c>
      <c r="I832">
        <v>11.622887</v>
      </c>
      <c r="L832">
        <v>35.751338000000004</v>
      </c>
      <c r="M832">
        <v>6.8814950000000001</v>
      </c>
    </row>
    <row r="833" spans="1:13" x14ac:dyDescent="0.25">
      <c r="A833">
        <v>832</v>
      </c>
      <c r="B833">
        <v>31.946752000000004</v>
      </c>
      <c r="C833">
        <v>8.8177319999999995</v>
      </c>
      <c r="D833">
        <v>23.778709000000006</v>
      </c>
      <c r="E833">
        <v>11.074176</v>
      </c>
      <c r="H833">
        <v>39.862888000000005</v>
      </c>
      <c r="I833">
        <v>11.622887</v>
      </c>
      <c r="L833">
        <v>35.751338000000004</v>
      </c>
      <c r="M833">
        <v>6.8814950000000001</v>
      </c>
    </row>
    <row r="834" spans="1:13" x14ac:dyDescent="0.25">
      <c r="A834">
        <v>833</v>
      </c>
      <c r="D834">
        <v>23.778709000000006</v>
      </c>
      <c r="E834">
        <v>11.074176</v>
      </c>
      <c r="H834">
        <v>39.862888000000005</v>
      </c>
      <c r="I834">
        <v>11.622887</v>
      </c>
      <c r="L834">
        <v>35.751338000000004</v>
      </c>
      <c r="M834">
        <v>6.8814950000000001</v>
      </c>
    </row>
    <row r="835" spans="1:13" x14ac:dyDescent="0.25">
      <c r="A835">
        <v>834</v>
      </c>
      <c r="D835">
        <v>23.778709000000006</v>
      </c>
      <c r="E835">
        <v>11.074176</v>
      </c>
      <c r="H835">
        <v>39.862888000000005</v>
      </c>
      <c r="I835">
        <v>11.622887</v>
      </c>
      <c r="L835">
        <v>35.751338000000004</v>
      </c>
      <c r="M835">
        <v>6.8814950000000001</v>
      </c>
    </row>
    <row r="836" spans="1:13" x14ac:dyDescent="0.25">
      <c r="A836">
        <v>835</v>
      </c>
      <c r="D836">
        <v>23.778709000000006</v>
      </c>
      <c r="E836">
        <v>11.074176</v>
      </c>
      <c r="H836">
        <v>39.862888000000005</v>
      </c>
      <c r="I836">
        <v>11.622887</v>
      </c>
      <c r="L836">
        <v>35.751338000000004</v>
      </c>
      <c r="M836">
        <v>6.8814950000000001</v>
      </c>
    </row>
    <row r="837" spans="1:13" x14ac:dyDescent="0.25">
      <c r="A837">
        <v>836</v>
      </c>
      <c r="D837">
        <v>23.778709000000006</v>
      </c>
      <c r="E837">
        <v>11.074176</v>
      </c>
      <c r="H837">
        <v>39.862888000000005</v>
      </c>
      <c r="I837">
        <v>11.622887</v>
      </c>
      <c r="L837">
        <v>35.751338000000004</v>
      </c>
      <c r="M837">
        <v>6.8814950000000001</v>
      </c>
    </row>
    <row r="838" spans="1:13" x14ac:dyDescent="0.25">
      <c r="A838">
        <v>837</v>
      </c>
      <c r="D838">
        <v>23.778709000000006</v>
      </c>
      <c r="E838">
        <v>11.074176</v>
      </c>
      <c r="H838">
        <v>39.862888000000005</v>
      </c>
      <c r="I838">
        <v>11.622887</v>
      </c>
      <c r="L838">
        <v>35.751338000000004</v>
      </c>
      <c r="M838">
        <v>6.8814950000000001</v>
      </c>
    </row>
    <row r="839" spans="1:13" x14ac:dyDescent="0.25">
      <c r="A839">
        <v>838</v>
      </c>
      <c r="D839">
        <v>23.778709000000006</v>
      </c>
      <c r="E839">
        <v>11.074176</v>
      </c>
      <c r="H839">
        <v>39.866958000000004</v>
      </c>
      <c r="I839">
        <v>11.437681</v>
      </c>
      <c r="L839">
        <v>35.751338000000004</v>
      </c>
      <c r="M839">
        <v>6.8814950000000001</v>
      </c>
    </row>
    <row r="840" spans="1:13" x14ac:dyDescent="0.25">
      <c r="A840">
        <v>839</v>
      </c>
      <c r="D840">
        <v>23.778709000000006</v>
      </c>
      <c r="E840">
        <v>11.074176</v>
      </c>
      <c r="H840">
        <v>39.866958000000004</v>
      </c>
      <c r="I840">
        <v>11.437681</v>
      </c>
      <c r="L840">
        <v>35.751338000000004</v>
      </c>
      <c r="M840">
        <v>6.8814950000000001</v>
      </c>
    </row>
    <row r="841" spans="1:13" x14ac:dyDescent="0.25">
      <c r="A841">
        <v>840</v>
      </c>
      <c r="D841">
        <v>23.778709000000006</v>
      </c>
      <c r="E841">
        <v>11.074176</v>
      </c>
      <c r="H841">
        <v>39.862888000000005</v>
      </c>
      <c r="I841">
        <v>11.622887</v>
      </c>
      <c r="L841">
        <v>35.751338000000004</v>
      </c>
      <c r="M841">
        <v>6.8814950000000001</v>
      </c>
    </row>
    <row r="842" spans="1:13" x14ac:dyDescent="0.25">
      <c r="A842">
        <v>841</v>
      </c>
      <c r="D842">
        <v>23.778709000000006</v>
      </c>
      <c r="E842">
        <v>11.074176</v>
      </c>
      <c r="H842">
        <v>39.862888000000005</v>
      </c>
      <c r="I842">
        <v>11.622887</v>
      </c>
      <c r="L842">
        <v>35.751338000000004</v>
      </c>
      <c r="M842">
        <v>6.8814950000000001</v>
      </c>
    </row>
    <row r="843" spans="1:13" x14ac:dyDescent="0.25">
      <c r="A843">
        <v>842</v>
      </c>
      <c r="D843">
        <v>23.778709000000006</v>
      </c>
      <c r="E843">
        <v>11.074176</v>
      </c>
      <c r="H843">
        <v>39.862888000000005</v>
      </c>
      <c r="I843">
        <v>11.622887</v>
      </c>
      <c r="L843">
        <v>35.751338000000004</v>
      </c>
      <c r="M843">
        <v>6.8814950000000001</v>
      </c>
    </row>
    <row r="844" spans="1:13" x14ac:dyDescent="0.25">
      <c r="A844">
        <v>843</v>
      </c>
      <c r="D844">
        <v>23.778709000000006</v>
      </c>
      <c r="E844">
        <v>11.074176</v>
      </c>
      <c r="H844">
        <v>39.939537000000001</v>
      </c>
      <c r="I844">
        <v>11.45031</v>
      </c>
      <c r="L844">
        <v>35.751338000000004</v>
      </c>
      <c r="M844">
        <v>6.8814950000000001</v>
      </c>
    </row>
    <row r="845" spans="1:13" x14ac:dyDescent="0.25">
      <c r="A845">
        <v>844</v>
      </c>
      <c r="D845">
        <v>23.778709000000006</v>
      </c>
      <c r="E845">
        <v>11.074176</v>
      </c>
      <c r="H845">
        <v>39.939537000000001</v>
      </c>
      <c r="I845">
        <v>11.45031</v>
      </c>
      <c r="L845">
        <v>35.751338000000004</v>
      </c>
      <c r="M845">
        <v>6.8814950000000001</v>
      </c>
    </row>
    <row r="846" spans="1:13" x14ac:dyDescent="0.25">
      <c r="A846">
        <v>845</v>
      </c>
      <c r="D846">
        <v>23.778709000000006</v>
      </c>
      <c r="E846">
        <v>11.074176</v>
      </c>
      <c r="H846">
        <v>39.939537000000001</v>
      </c>
      <c r="I846">
        <v>11.45031</v>
      </c>
      <c r="L846">
        <v>35.751338000000004</v>
      </c>
      <c r="M846">
        <v>6.8814950000000001</v>
      </c>
    </row>
    <row r="847" spans="1:13" x14ac:dyDescent="0.25">
      <c r="A847">
        <v>846</v>
      </c>
      <c r="D847">
        <v>23.778709000000006</v>
      </c>
      <c r="E847">
        <v>11.074176</v>
      </c>
      <c r="H847">
        <v>39.939537000000001</v>
      </c>
      <c r="I847">
        <v>11.45031</v>
      </c>
      <c r="L847">
        <v>35.751338000000004</v>
      </c>
      <c r="M847">
        <v>6.8814950000000001</v>
      </c>
    </row>
    <row r="848" spans="1:13" x14ac:dyDescent="0.25">
      <c r="A848">
        <v>847</v>
      </c>
      <c r="B848">
        <v>17.335565000000003</v>
      </c>
      <c r="C848">
        <v>8.8469080000000009</v>
      </c>
      <c r="D848">
        <v>23.778709000000006</v>
      </c>
      <c r="E848">
        <v>11.074176</v>
      </c>
      <c r="H848">
        <v>39.939537000000001</v>
      </c>
      <c r="I848">
        <v>11.45031</v>
      </c>
      <c r="L848">
        <v>35.751338000000004</v>
      </c>
      <c r="M848">
        <v>6.8814950000000001</v>
      </c>
    </row>
    <row r="849" spans="1:15" x14ac:dyDescent="0.25">
      <c r="A849">
        <v>848</v>
      </c>
      <c r="B849">
        <v>17.335565000000003</v>
      </c>
      <c r="C849">
        <v>8.8469080000000009</v>
      </c>
      <c r="D849">
        <v>23.778709000000006</v>
      </c>
      <c r="E849">
        <v>11.074176</v>
      </c>
      <c r="L849">
        <v>35.751338000000004</v>
      </c>
      <c r="M849">
        <v>6.8814950000000001</v>
      </c>
    </row>
    <row r="850" spans="1:15" x14ac:dyDescent="0.25">
      <c r="A850">
        <v>849</v>
      </c>
      <c r="B850">
        <v>17.335050000000003</v>
      </c>
      <c r="C850">
        <v>8.7795360000000002</v>
      </c>
      <c r="D850">
        <v>23.778709000000006</v>
      </c>
      <c r="E850">
        <v>11.074176</v>
      </c>
      <c r="L850">
        <v>35.751338000000004</v>
      </c>
      <c r="M850">
        <v>6.8814950000000001</v>
      </c>
    </row>
    <row r="851" spans="1:15" x14ac:dyDescent="0.25">
      <c r="A851">
        <v>850</v>
      </c>
      <c r="B851">
        <v>17.335050000000003</v>
      </c>
      <c r="C851">
        <v>8.7795360000000002</v>
      </c>
      <c r="D851">
        <v>23.778709000000006</v>
      </c>
      <c r="E851">
        <v>11.074176</v>
      </c>
      <c r="L851">
        <v>35.751338000000004</v>
      </c>
      <c r="M851">
        <v>6.8814950000000001</v>
      </c>
    </row>
    <row r="852" spans="1:15" x14ac:dyDescent="0.25">
      <c r="A852">
        <v>851</v>
      </c>
      <c r="B852">
        <v>17.335050000000003</v>
      </c>
      <c r="C852">
        <v>8.7795360000000002</v>
      </c>
      <c r="D852">
        <v>23.778709000000006</v>
      </c>
      <c r="E852">
        <v>11.074176</v>
      </c>
      <c r="L852">
        <v>35.751338000000004</v>
      </c>
      <c r="M852">
        <v>6.8814950000000001</v>
      </c>
    </row>
    <row r="853" spans="1:15" x14ac:dyDescent="0.25">
      <c r="A853">
        <v>852</v>
      </c>
      <c r="B853">
        <v>17.335050000000003</v>
      </c>
      <c r="C853">
        <v>8.7795360000000002</v>
      </c>
      <c r="D853">
        <v>23.824226000000003</v>
      </c>
      <c r="E853">
        <v>11.163454</v>
      </c>
      <c r="L853">
        <v>35.751338000000004</v>
      </c>
      <c r="M853">
        <v>6.8814950000000001</v>
      </c>
    </row>
    <row r="854" spans="1:15" x14ac:dyDescent="0.25">
      <c r="A854">
        <v>853</v>
      </c>
      <c r="B854">
        <v>17.335565000000003</v>
      </c>
      <c r="C854">
        <v>8.8469080000000009</v>
      </c>
      <c r="L854">
        <v>35.751338000000004</v>
      </c>
      <c r="M854">
        <v>6.8814950000000001</v>
      </c>
    </row>
    <row r="855" spans="1:15" x14ac:dyDescent="0.25">
      <c r="A855">
        <v>854</v>
      </c>
      <c r="B855">
        <v>17.335565000000003</v>
      </c>
      <c r="C855">
        <v>8.8469080000000009</v>
      </c>
      <c r="J855">
        <v>38.354587000000002</v>
      </c>
      <c r="K855">
        <v>13.827062</v>
      </c>
      <c r="L855">
        <v>35.751338000000004</v>
      </c>
      <c r="M855">
        <v>6.8814950000000001</v>
      </c>
    </row>
    <row r="856" spans="1:15" x14ac:dyDescent="0.25">
      <c r="A856">
        <v>855</v>
      </c>
    </row>
    <row r="857" spans="1:15" x14ac:dyDescent="0.25">
      <c r="A857">
        <v>856</v>
      </c>
      <c r="J857">
        <v>38.225463000000005</v>
      </c>
      <c r="K857">
        <v>13.870153999999999</v>
      </c>
    </row>
    <row r="858" spans="1:15" x14ac:dyDescent="0.25">
      <c r="A858">
        <v>857</v>
      </c>
      <c r="B858">
        <v>47.838504</v>
      </c>
      <c r="C858">
        <v>8.5094840000000005</v>
      </c>
    </row>
    <row r="859" spans="1:15" x14ac:dyDescent="0.25">
      <c r="A859">
        <v>858</v>
      </c>
      <c r="B859">
        <v>47.854999000000007</v>
      </c>
      <c r="C859">
        <v>8.4303089999999994</v>
      </c>
    </row>
    <row r="860" spans="1:15" x14ac:dyDescent="0.25">
      <c r="A860">
        <v>859</v>
      </c>
      <c r="B860">
        <v>47.854999000000007</v>
      </c>
      <c r="C860">
        <v>8.4303089999999994</v>
      </c>
    </row>
    <row r="861" spans="1:15" x14ac:dyDescent="0.25">
      <c r="A861">
        <v>860</v>
      </c>
      <c r="B861">
        <v>47.854999000000007</v>
      </c>
      <c r="C861">
        <v>8.4303089999999994</v>
      </c>
      <c r="N861">
        <v>34.967680999999999</v>
      </c>
      <c r="O861">
        <v>5.8438150000000002</v>
      </c>
    </row>
    <row r="862" spans="1:15" x14ac:dyDescent="0.25">
      <c r="A862">
        <v>861</v>
      </c>
      <c r="B862">
        <v>47.854999000000007</v>
      </c>
      <c r="C862">
        <v>8.4303089999999994</v>
      </c>
      <c r="N862">
        <v>34.867782000000005</v>
      </c>
      <c r="O862">
        <v>5.836392</v>
      </c>
    </row>
    <row r="863" spans="1:15" x14ac:dyDescent="0.25">
      <c r="A863">
        <v>862</v>
      </c>
      <c r="B863">
        <v>47.854999000000007</v>
      </c>
      <c r="C863">
        <v>8.4303089999999994</v>
      </c>
      <c r="N863">
        <v>34.867782000000005</v>
      </c>
      <c r="O863">
        <v>5.836392</v>
      </c>
    </row>
    <row r="864" spans="1:15" x14ac:dyDescent="0.25">
      <c r="A864">
        <v>863</v>
      </c>
      <c r="B864">
        <v>47.854999000000007</v>
      </c>
      <c r="C864">
        <v>8.4303089999999994</v>
      </c>
      <c r="N864">
        <v>34.867782000000005</v>
      </c>
      <c r="O864">
        <v>5.836392</v>
      </c>
    </row>
    <row r="865" spans="1:15" x14ac:dyDescent="0.25">
      <c r="A865">
        <v>864</v>
      </c>
      <c r="B865">
        <v>47.854999000000007</v>
      </c>
      <c r="C865">
        <v>8.4303089999999994</v>
      </c>
      <c r="N865">
        <v>34.867782000000005</v>
      </c>
      <c r="O865">
        <v>5.836392</v>
      </c>
    </row>
    <row r="866" spans="1:15" x14ac:dyDescent="0.25">
      <c r="A866">
        <v>865</v>
      </c>
      <c r="B866">
        <v>47.854999000000007</v>
      </c>
      <c r="C866">
        <v>8.4303089999999994</v>
      </c>
      <c r="N866">
        <v>34.867782000000005</v>
      </c>
      <c r="O866">
        <v>5.836392</v>
      </c>
    </row>
    <row r="867" spans="1:15" x14ac:dyDescent="0.25">
      <c r="A867">
        <v>866</v>
      </c>
      <c r="B867">
        <v>47.854999000000007</v>
      </c>
      <c r="C867">
        <v>8.4303089999999994</v>
      </c>
      <c r="N867">
        <v>34.867782000000005</v>
      </c>
      <c r="O867">
        <v>5.836392</v>
      </c>
    </row>
    <row r="868" spans="1:15" x14ac:dyDescent="0.25">
      <c r="A868">
        <v>867</v>
      </c>
      <c r="B868">
        <v>47.854999000000007</v>
      </c>
      <c r="C868">
        <v>8.4303089999999994</v>
      </c>
      <c r="N868">
        <v>34.867782000000005</v>
      </c>
      <c r="O868">
        <v>5.836392</v>
      </c>
    </row>
    <row r="869" spans="1:15" x14ac:dyDescent="0.25">
      <c r="A869">
        <v>868</v>
      </c>
      <c r="B869">
        <v>47.854999000000007</v>
      </c>
      <c r="C869">
        <v>8.4303089999999994</v>
      </c>
      <c r="N869">
        <v>34.867782000000005</v>
      </c>
      <c r="O869">
        <v>5.836392</v>
      </c>
    </row>
    <row r="870" spans="1:15" x14ac:dyDescent="0.25">
      <c r="A870">
        <v>869</v>
      </c>
      <c r="B870">
        <v>47.854999000000007</v>
      </c>
      <c r="C870">
        <v>8.4303089999999994</v>
      </c>
      <c r="N870">
        <v>34.867782000000005</v>
      </c>
      <c r="O870">
        <v>5.836392</v>
      </c>
    </row>
    <row r="871" spans="1:15" x14ac:dyDescent="0.25">
      <c r="A871">
        <v>870</v>
      </c>
      <c r="B871">
        <v>47.854999000000007</v>
      </c>
      <c r="C871">
        <v>8.4303089999999994</v>
      </c>
      <c r="N871">
        <v>34.867782000000005</v>
      </c>
      <c r="O871">
        <v>5.836392</v>
      </c>
    </row>
    <row r="872" spans="1:15" x14ac:dyDescent="0.25">
      <c r="A872">
        <v>871</v>
      </c>
      <c r="B872">
        <v>47.854999000000007</v>
      </c>
      <c r="C872">
        <v>8.4303089999999994</v>
      </c>
      <c r="N872">
        <v>34.867782000000005</v>
      </c>
      <c r="O872">
        <v>5.836392</v>
      </c>
    </row>
    <row r="873" spans="1:15" x14ac:dyDescent="0.25">
      <c r="A873">
        <v>872</v>
      </c>
      <c r="B873">
        <v>47.854999000000007</v>
      </c>
      <c r="C873">
        <v>8.4303089999999994</v>
      </c>
      <c r="D873">
        <v>54.882217000000004</v>
      </c>
      <c r="E873">
        <v>5.4917530000000001</v>
      </c>
      <c r="N873">
        <v>34.867782000000005</v>
      </c>
      <c r="O873">
        <v>5.836392</v>
      </c>
    </row>
    <row r="874" spans="1:15" x14ac:dyDescent="0.25">
      <c r="A874">
        <v>873</v>
      </c>
      <c r="B874">
        <v>47.854999000000007</v>
      </c>
      <c r="C874">
        <v>8.4303089999999994</v>
      </c>
      <c r="D874">
        <v>54.997940000000007</v>
      </c>
      <c r="E874">
        <v>5.4373199999999997</v>
      </c>
      <c r="N874">
        <v>34.867782000000005</v>
      </c>
      <c r="O874">
        <v>5.836392</v>
      </c>
    </row>
    <row r="875" spans="1:15" x14ac:dyDescent="0.25">
      <c r="A875">
        <v>874</v>
      </c>
      <c r="B875">
        <v>47.854999000000007</v>
      </c>
      <c r="C875">
        <v>8.4303089999999994</v>
      </c>
      <c r="D875">
        <v>54.997940000000007</v>
      </c>
      <c r="E875">
        <v>5.4373199999999997</v>
      </c>
      <c r="N875">
        <v>34.867782000000005</v>
      </c>
      <c r="O875">
        <v>5.836392</v>
      </c>
    </row>
    <row r="876" spans="1:15" x14ac:dyDescent="0.25">
      <c r="A876">
        <v>875</v>
      </c>
      <c r="B876">
        <v>47.854999000000007</v>
      </c>
      <c r="C876">
        <v>8.4303089999999994</v>
      </c>
      <c r="D876">
        <v>54.997940000000007</v>
      </c>
      <c r="E876">
        <v>5.4373199999999997</v>
      </c>
      <c r="N876">
        <v>34.867782000000005</v>
      </c>
      <c r="O876">
        <v>5.836392</v>
      </c>
    </row>
    <row r="877" spans="1:15" x14ac:dyDescent="0.25">
      <c r="A877">
        <v>876</v>
      </c>
      <c r="B877">
        <v>47.838504</v>
      </c>
      <c r="C877">
        <v>8.5094840000000005</v>
      </c>
      <c r="D877">
        <v>54.997940000000007</v>
      </c>
      <c r="E877">
        <v>5.4373199999999997</v>
      </c>
      <c r="N877">
        <v>34.867782000000005</v>
      </c>
      <c r="O877">
        <v>5.836392</v>
      </c>
    </row>
    <row r="878" spans="1:15" x14ac:dyDescent="0.25">
      <c r="A878">
        <v>877</v>
      </c>
      <c r="D878">
        <v>54.997940000000007</v>
      </c>
      <c r="E878">
        <v>5.4373199999999997</v>
      </c>
      <c r="N878">
        <v>34.867782000000005</v>
      </c>
      <c r="O878">
        <v>5.836392</v>
      </c>
    </row>
    <row r="879" spans="1:15" x14ac:dyDescent="0.25">
      <c r="A879">
        <v>878</v>
      </c>
      <c r="D879">
        <v>54.997940000000007</v>
      </c>
      <c r="E879">
        <v>5.4373199999999997</v>
      </c>
      <c r="L879">
        <v>44.616493000000006</v>
      </c>
      <c r="M879">
        <v>9.6404639999999997</v>
      </c>
      <c r="N879">
        <v>34.967680999999999</v>
      </c>
      <c r="O879">
        <v>5.8438150000000002</v>
      </c>
    </row>
    <row r="880" spans="1:15" x14ac:dyDescent="0.25">
      <c r="A880">
        <v>879</v>
      </c>
      <c r="D880">
        <v>54.997940000000007</v>
      </c>
      <c r="E880">
        <v>5.4373199999999997</v>
      </c>
      <c r="L880">
        <v>44.616493000000006</v>
      </c>
      <c r="M880">
        <v>9.6404639999999997</v>
      </c>
    </row>
    <row r="881" spans="1:13" x14ac:dyDescent="0.25">
      <c r="A881">
        <v>880</v>
      </c>
      <c r="D881">
        <v>54.997940000000007</v>
      </c>
      <c r="E881">
        <v>5.4373199999999997</v>
      </c>
      <c r="L881">
        <v>44.616493000000006</v>
      </c>
      <c r="M881">
        <v>9.6404639999999997</v>
      </c>
    </row>
    <row r="882" spans="1:13" x14ac:dyDescent="0.25">
      <c r="A882">
        <v>881</v>
      </c>
      <c r="D882">
        <v>54.997940000000007</v>
      </c>
      <c r="E882">
        <v>5.4373199999999997</v>
      </c>
      <c r="L882">
        <v>44.616493000000006</v>
      </c>
      <c r="M882">
        <v>9.6404639999999997</v>
      </c>
    </row>
    <row r="883" spans="1:13" x14ac:dyDescent="0.25">
      <c r="A883">
        <v>882</v>
      </c>
      <c r="D883">
        <v>54.997940000000007</v>
      </c>
      <c r="E883">
        <v>5.4373199999999997</v>
      </c>
      <c r="L883">
        <v>44.616493000000006</v>
      </c>
      <c r="M883">
        <v>9.6404639999999997</v>
      </c>
    </row>
    <row r="884" spans="1:13" x14ac:dyDescent="0.25">
      <c r="A884">
        <v>883</v>
      </c>
      <c r="D884">
        <v>54.997940000000007</v>
      </c>
      <c r="E884">
        <v>5.4373199999999997</v>
      </c>
      <c r="L884">
        <v>44.616493000000006</v>
      </c>
      <c r="M884">
        <v>9.6404639999999997</v>
      </c>
    </row>
    <row r="885" spans="1:13" x14ac:dyDescent="0.25">
      <c r="A885">
        <v>884</v>
      </c>
      <c r="D885">
        <v>54.997940000000007</v>
      </c>
      <c r="E885">
        <v>5.4373199999999997</v>
      </c>
      <c r="L885">
        <v>44.616493000000006</v>
      </c>
      <c r="M885">
        <v>9.6404639999999997</v>
      </c>
    </row>
    <row r="886" spans="1:13" x14ac:dyDescent="0.25">
      <c r="A886">
        <v>885</v>
      </c>
      <c r="D886">
        <v>54.997940000000007</v>
      </c>
      <c r="E886">
        <v>5.4373199999999997</v>
      </c>
      <c r="L886">
        <v>44.616493000000006</v>
      </c>
      <c r="M886">
        <v>9.6404639999999997</v>
      </c>
    </row>
    <row r="887" spans="1:13" x14ac:dyDescent="0.25">
      <c r="A887">
        <v>886</v>
      </c>
      <c r="D887">
        <v>54.997940000000007</v>
      </c>
      <c r="E887">
        <v>5.4373199999999997</v>
      </c>
      <c r="L887">
        <v>44.616493000000006</v>
      </c>
      <c r="M887">
        <v>9.6404639999999997</v>
      </c>
    </row>
    <row r="888" spans="1:13" x14ac:dyDescent="0.25">
      <c r="A888">
        <v>887</v>
      </c>
      <c r="D888">
        <v>54.997940000000007</v>
      </c>
      <c r="E888">
        <v>5.4373199999999997</v>
      </c>
      <c r="L888">
        <v>44.616493000000006</v>
      </c>
      <c r="M888">
        <v>9.6404639999999997</v>
      </c>
    </row>
    <row r="889" spans="1:13" x14ac:dyDescent="0.25">
      <c r="A889">
        <v>888</v>
      </c>
      <c r="B889">
        <v>63.141086000000001</v>
      </c>
      <c r="C889">
        <v>8.4365469999999991</v>
      </c>
      <c r="D889">
        <v>54.997940000000007</v>
      </c>
      <c r="E889">
        <v>5.4373199999999997</v>
      </c>
      <c r="L889">
        <v>44.616493000000006</v>
      </c>
      <c r="M889">
        <v>9.6404639999999997</v>
      </c>
    </row>
    <row r="890" spans="1:13" x14ac:dyDescent="0.25">
      <c r="A890">
        <v>889</v>
      </c>
      <c r="B890">
        <v>63.239791000000004</v>
      </c>
      <c r="C890">
        <v>8.3305670000000003</v>
      </c>
      <c r="D890">
        <v>54.887733000000004</v>
      </c>
      <c r="E890">
        <v>5.4274230000000001</v>
      </c>
      <c r="L890">
        <v>44.616493000000006</v>
      </c>
      <c r="M890">
        <v>9.6404639999999997</v>
      </c>
    </row>
    <row r="891" spans="1:13" x14ac:dyDescent="0.25">
      <c r="A891">
        <v>890</v>
      </c>
      <c r="B891">
        <v>63.239791000000004</v>
      </c>
      <c r="C891">
        <v>8.3305670000000003</v>
      </c>
      <c r="D891">
        <v>54.882217000000004</v>
      </c>
      <c r="E891">
        <v>5.4917530000000001</v>
      </c>
      <c r="L891">
        <v>44.616493000000006</v>
      </c>
      <c r="M891">
        <v>9.6404639999999997</v>
      </c>
    </row>
    <row r="892" spans="1:13" x14ac:dyDescent="0.25">
      <c r="A892">
        <v>891</v>
      </c>
      <c r="B892">
        <v>63.239791000000004</v>
      </c>
      <c r="C892">
        <v>8.3305670000000003</v>
      </c>
      <c r="L892">
        <v>44.616493000000006</v>
      </c>
      <c r="M892">
        <v>9.6404639999999997</v>
      </c>
    </row>
    <row r="893" spans="1:13" x14ac:dyDescent="0.25">
      <c r="A893">
        <v>892</v>
      </c>
      <c r="B893">
        <v>63.239791000000004</v>
      </c>
      <c r="C893">
        <v>8.3305670000000003</v>
      </c>
      <c r="L893">
        <v>44.616493000000006</v>
      </c>
      <c r="M893">
        <v>9.6404639999999997</v>
      </c>
    </row>
    <row r="894" spans="1:13" x14ac:dyDescent="0.25">
      <c r="A894">
        <v>893</v>
      </c>
      <c r="B894">
        <v>63.239791000000004</v>
      </c>
      <c r="C894">
        <v>8.3305670000000003</v>
      </c>
      <c r="L894">
        <v>44.616493000000006</v>
      </c>
      <c r="M894">
        <v>9.6404639999999997</v>
      </c>
    </row>
    <row r="895" spans="1:13" x14ac:dyDescent="0.25">
      <c r="A895">
        <v>894</v>
      </c>
      <c r="B895">
        <v>63.239791000000004</v>
      </c>
      <c r="C895">
        <v>8.3305670000000003</v>
      </c>
      <c r="H895">
        <v>52.857524000000005</v>
      </c>
      <c r="I895">
        <v>5.0842790000000004</v>
      </c>
      <c r="L895">
        <v>44.616493000000006</v>
      </c>
      <c r="M895">
        <v>9.6404639999999997</v>
      </c>
    </row>
    <row r="896" spans="1:13" x14ac:dyDescent="0.25">
      <c r="A896">
        <v>895</v>
      </c>
      <c r="B896">
        <v>63.239791000000004</v>
      </c>
      <c r="C896">
        <v>8.3305670000000003</v>
      </c>
      <c r="H896">
        <v>53.199691000000001</v>
      </c>
      <c r="I896">
        <v>4.9883509999999998</v>
      </c>
      <c r="L896">
        <v>44.616493000000006</v>
      </c>
      <c r="M896">
        <v>9.6404639999999997</v>
      </c>
    </row>
    <row r="897" spans="1:13" x14ac:dyDescent="0.25">
      <c r="A897">
        <v>896</v>
      </c>
      <c r="B897">
        <v>63.239791000000004</v>
      </c>
      <c r="C897">
        <v>8.3305670000000003</v>
      </c>
      <c r="H897">
        <v>53.199691000000001</v>
      </c>
      <c r="I897">
        <v>4.9883509999999998</v>
      </c>
      <c r="L897">
        <v>44.616493000000006</v>
      </c>
      <c r="M897">
        <v>9.6404639999999997</v>
      </c>
    </row>
    <row r="898" spans="1:13" x14ac:dyDescent="0.25">
      <c r="A898">
        <v>897</v>
      </c>
      <c r="B898">
        <v>63.239791000000004</v>
      </c>
      <c r="C898">
        <v>8.3305670000000003</v>
      </c>
      <c r="H898">
        <v>53.199691000000001</v>
      </c>
      <c r="I898">
        <v>4.9883509999999998</v>
      </c>
      <c r="L898">
        <v>44.616493000000006</v>
      </c>
      <c r="M898">
        <v>9.6404639999999997</v>
      </c>
    </row>
    <row r="899" spans="1:13" x14ac:dyDescent="0.25">
      <c r="A899">
        <v>898</v>
      </c>
      <c r="B899">
        <v>63.239791000000004</v>
      </c>
      <c r="C899">
        <v>8.3305670000000003</v>
      </c>
      <c r="H899">
        <v>53.199691000000001</v>
      </c>
      <c r="I899">
        <v>4.9883509999999998</v>
      </c>
      <c r="L899">
        <v>44.616493000000006</v>
      </c>
      <c r="M899">
        <v>9.6404639999999997</v>
      </c>
    </row>
    <row r="900" spans="1:13" x14ac:dyDescent="0.25">
      <c r="A900">
        <v>899</v>
      </c>
      <c r="B900">
        <v>63.239791000000004</v>
      </c>
      <c r="C900">
        <v>8.3305670000000003</v>
      </c>
      <c r="H900">
        <v>53.199691000000001</v>
      </c>
      <c r="I900">
        <v>4.9883509999999998</v>
      </c>
    </row>
    <row r="901" spans="1:13" x14ac:dyDescent="0.25">
      <c r="A901">
        <v>900</v>
      </c>
      <c r="B901">
        <v>63.239791000000004</v>
      </c>
      <c r="C901">
        <v>8.3305670000000003</v>
      </c>
      <c r="H901">
        <v>53.199691000000001</v>
      </c>
      <c r="I901">
        <v>4.9883509999999998</v>
      </c>
    </row>
    <row r="902" spans="1:13" x14ac:dyDescent="0.25">
      <c r="A902">
        <v>901</v>
      </c>
      <c r="B902">
        <v>63.239791000000004</v>
      </c>
      <c r="C902">
        <v>8.3305670000000003</v>
      </c>
      <c r="H902">
        <v>53.199691000000001</v>
      </c>
      <c r="I902">
        <v>4.9883509999999998</v>
      </c>
    </row>
    <row r="903" spans="1:13" x14ac:dyDescent="0.25">
      <c r="A903">
        <v>902</v>
      </c>
      <c r="B903">
        <v>63.239791000000004</v>
      </c>
      <c r="C903">
        <v>8.3305670000000003</v>
      </c>
      <c r="H903">
        <v>53.199691000000001</v>
      </c>
      <c r="I903">
        <v>4.9883509999999998</v>
      </c>
    </row>
    <row r="904" spans="1:13" x14ac:dyDescent="0.25">
      <c r="A904">
        <v>903</v>
      </c>
      <c r="B904">
        <v>63.239791000000004</v>
      </c>
      <c r="C904">
        <v>8.3305670000000003</v>
      </c>
      <c r="D904">
        <v>71.004642000000004</v>
      </c>
      <c r="E904">
        <v>6.171837</v>
      </c>
      <c r="H904">
        <v>53.199691000000001</v>
      </c>
      <c r="I904">
        <v>4.9883509999999998</v>
      </c>
    </row>
    <row r="905" spans="1:13" x14ac:dyDescent="0.25">
      <c r="A905">
        <v>904</v>
      </c>
      <c r="B905">
        <v>63.239791000000004</v>
      </c>
      <c r="C905">
        <v>8.3305670000000003</v>
      </c>
      <c r="D905">
        <v>71.004642000000004</v>
      </c>
      <c r="E905">
        <v>6.171837</v>
      </c>
      <c r="H905">
        <v>53.199691000000001</v>
      </c>
      <c r="I905">
        <v>4.9883509999999998</v>
      </c>
    </row>
    <row r="906" spans="1:13" x14ac:dyDescent="0.25">
      <c r="A906">
        <v>905</v>
      </c>
      <c r="B906">
        <v>63.239791000000004</v>
      </c>
      <c r="C906">
        <v>8.3305670000000003</v>
      </c>
      <c r="D906">
        <v>71.004642000000004</v>
      </c>
      <c r="E906">
        <v>6.171837</v>
      </c>
      <c r="H906">
        <v>53.199691000000001</v>
      </c>
      <c r="I906">
        <v>4.9883509999999998</v>
      </c>
    </row>
    <row r="907" spans="1:13" x14ac:dyDescent="0.25">
      <c r="A907">
        <v>906</v>
      </c>
      <c r="B907">
        <v>63.239791000000004</v>
      </c>
      <c r="C907">
        <v>8.3305670000000003</v>
      </c>
      <c r="D907">
        <v>71.004642000000004</v>
      </c>
      <c r="E907">
        <v>6.171837</v>
      </c>
      <c r="H907">
        <v>53.199691000000001</v>
      </c>
      <c r="I907">
        <v>4.9883509999999998</v>
      </c>
    </row>
    <row r="908" spans="1:13" x14ac:dyDescent="0.25">
      <c r="A908">
        <v>907</v>
      </c>
      <c r="B908">
        <v>63.141086000000001</v>
      </c>
      <c r="C908">
        <v>8.4365469999999991</v>
      </c>
      <c r="D908">
        <v>71.004642000000004</v>
      </c>
      <c r="E908">
        <v>6.171837</v>
      </c>
      <c r="H908">
        <v>53.199691000000001</v>
      </c>
      <c r="I908">
        <v>4.9883509999999998</v>
      </c>
    </row>
    <row r="909" spans="1:13" x14ac:dyDescent="0.25">
      <c r="A909">
        <v>908</v>
      </c>
      <c r="D909">
        <v>71.004642000000004</v>
      </c>
      <c r="E909">
        <v>6.171837</v>
      </c>
      <c r="H909">
        <v>53.199691000000001</v>
      </c>
      <c r="I909">
        <v>4.9883509999999998</v>
      </c>
    </row>
    <row r="910" spans="1:13" x14ac:dyDescent="0.25">
      <c r="A910">
        <v>909</v>
      </c>
      <c r="D910">
        <v>71.004642000000004</v>
      </c>
      <c r="E910">
        <v>6.171837</v>
      </c>
      <c r="H910">
        <v>53.199691000000001</v>
      </c>
      <c r="I910">
        <v>4.9883509999999998</v>
      </c>
    </row>
    <row r="911" spans="1:13" x14ac:dyDescent="0.25">
      <c r="A911">
        <v>910</v>
      </c>
      <c r="D911">
        <v>71.004642000000004</v>
      </c>
      <c r="E911">
        <v>6.171837</v>
      </c>
      <c r="H911">
        <v>53.199691000000001</v>
      </c>
      <c r="I911">
        <v>4.9883509999999998</v>
      </c>
    </row>
    <row r="912" spans="1:13" x14ac:dyDescent="0.25">
      <c r="A912">
        <v>911</v>
      </c>
      <c r="D912">
        <v>71.004642000000004</v>
      </c>
      <c r="E912">
        <v>6.171837</v>
      </c>
      <c r="F912">
        <v>62.359790000000004</v>
      </c>
      <c r="G912">
        <v>8.6981450000000002</v>
      </c>
      <c r="H912">
        <v>53.199691000000001</v>
      </c>
      <c r="I912">
        <v>4.9883509999999998</v>
      </c>
    </row>
    <row r="913" spans="1:15" x14ac:dyDescent="0.25">
      <c r="A913">
        <v>912</v>
      </c>
      <c r="D913">
        <v>71.004642000000004</v>
      </c>
      <c r="E913">
        <v>6.171837</v>
      </c>
      <c r="F913">
        <v>62.640415000000004</v>
      </c>
      <c r="G913">
        <v>8.7296390000000006</v>
      </c>
      <c r="H913">
        <v>52.857524000000005</v>
      </c>
      <c r="I913">
        <v>5.0842790000000004</v>
      </c>
    </row>
    <row r="914" spans="1:15" x14ac:dyDescent="0.25">
      <c r="A914">
        <v>913</v>
      </c>
      <c r="D914">
        <v>71.004642000000004</v>
      </c>
      <c r="E914">
        <v>6.171837</v>
      </c>
      <c r="F914">
        <v>62.640415000000004</v>
      </c>
      <c r="G914">
        <v>8.7296390000000006</v>
      </c>
      <c r="H914">
        <v>52.857524000000005</v>
      </c>
      <c r="I914">
        <v>5.0842790000000004</v>
      </c>
    </row>
    <row r="915" spans="1:15" x14ac:dyDescent="0.25">
      <c r="A915">
        <v>914</v>
      </c>
      <c r="D915">
        <v>71.004642000000004</v>
      </c>
      <c r="E915">
        <v>6.171837</v>
      </c>
      <c r="F915">
        <v>62.640415000000004</v>
      </c>
      <c r="G915">
        <v>8.7296390000000006</v>
      </c>
    </row>
    <row r="916" spans="1:15" x14ac:dyDescent="0.25">
      <c r="A916">
        <v>915</v>
      </c>
      <c r="D916">
        <v>71.004642000000004</v>
      </c>
      <c r="E916">
        <v>6.171837</v>
      </c>
      <c r="F916">
        <v>62.338298000000002</v>
      </c>
      <c r="G916">
        <v>8.6981450000000002</v>
      </c>
    </row>
    <row r="917" spans="1:15" x14ac:dyDescent="0.25">
      <c r="A917">
        <v>916</v>
      </c>
      <c r="D917">
        <v>71.004642000000004</v>
      </c>
      <c r="E917">
        <v>6.171837</v>
      </c>
      <c r="F917">
        <v>62.640415000000004</v>
      </c>
      <c r="G917">
        <v>8.7296390000000006</v>
      </c>
    </row>
    <row r="918" spans="1:15" x14ac:dyDescent="0.25">
      <c r="A918">
        <v>917</v>
      </c>
      <c r="D918">
        <v>71.004642000000004</v>
      </c>
      <c r="E918">
        <v>6.171837</v>
      </c>
      <c r="F918">
        <v>62.640415000000004</v>
      </c>
      <c r="G918">
        <v>8.7296390000000006</v>
      </c>
    </row>
    <row r="919" spans="1:15" x14ac:dyDescent="0.25">
      <c r="A919">
        <v>918</v>
      </c>
      <c r="D919">
        <v>71.004642000000004</v>
      </c>
      <c r="E919">
        <v>6.171837</v>
      </c>
      <c r="F919">
        <v>62.640415000000004</v>
      </c>
      <c r="G919">
        <v>8.7296390000000006</v>
      </c>
    </row>
    <row r="920" spans="1:15" x14ac:dyDescent="0.25">
      <c r="A920">
        <v>919</v>
      </c>
      <c r="B920">
        <v>78.09836700000001</v>
      </c>
      <c r="C920">
        <v>8.9871429999999997</v>
      </c>
      <c r="F920">
        <v>62.640415000000004</v>
      </c>
      <c r="G920">
        <v>8.7296390000000006</v>
      </c>
    </row>
    <row r="921" spans="1:15" x14ac:dyDescent="0.25">
      <c r="A921">
        <v>920</v>
      </c>
      <c r="B921">
        <v>78.272449000000009</v>
      </c>
      <c r="C921">
        <v>8.9861740000000001</v>
      </c>
      <c r="F921">
        <v>62.640415000000004</v>
      </c>
      <c r="G921">
        <v>8.7296390000000006</v>
      </c>
    </row>
    <row r="922" spans="1:15" x14ac:dyDescent="0.25">
      <c r="A922">
        <v>921</v>
      </c>
      <c r="B922">
        <v>78.272449000000009</v>
      </c>
      <c r="C922">
        <v>8.9861740000000001</v>
      </c>
      <c r="F922">
        <v>62.640415000000004</v>
      </c>
      <c r="G922">
        <v>8.7296390000000006</v>
      </c>
    </row>
    <row r="923" spans="1:15" x14ac:dyDescent="0.25">
      <c r="A923">
        <v>922</v>
      </c>
      <c r="B923">
        <v>78.272449000000009</v>
      </c>
      <c r="C923">
        <v>8.9861740000000001</v>
      </c>
      <c r="F923">
        <v>62.640415000000004</v>
      </c>
      <c r="G923">
        <v>8.7296390000000006</v>
      </c>
    </row>
    <row r="924" spans="1:15" x14ac:dyDescent="0.25">
      <c r="A924">
        <v>923</v>
      </c>
      <c r="B924">
        <v>78.272449000000009</v>
      </c>
      <c r="C924">
        <v>8.9861740000000001</v>
      </c>
      <c r="F924">
        <v>62.640415000000004</v>
      </c>
      <c r="G924">
        <v>8.7296390000000006</v>
      </c>
    </row>
    <row r="925" spans="1:15" x14ac:dyDescent="0.25">
      <c r="A925">
        <v>924</v>
      </c>
      <c r="B925">
        <v>78.272449000000009</v>
      </c>
      <c r="C925">
        <v>8.9861740000000001</v>
      </c>
      <c r="F925">
        <v>62.640415000000004</v>
      </c>
      <c r="G925">
        <v>8.7296390000000006</v>
      </c>
    </row>
    <row r="926" spans="1:15" x14ac:dyDescent="0.25">
      <c r="A926">
        <v>925</v>
      </c>
      <c r="B926">
        <v>78.272449000000009</v>
      </c>
      <c r="C926">
        <v>8.9861740000000001</v>
      </c>
      <c r="F926">
        <v>62.640415000000004</v>
      </c>
      <c r="G926">
        <v>8.7296390000000006</v>
      </c>
    </row>
    <row r="927" spans="1:15" x14ac:dyDescent="0.25">
      <c r="A927">
        <v>926</v>
      </c>
      <c r="B927">
        <v>78.272449000000009</v>
      </c>
      <c r="C927">
        <v>8.9861740000000001</v>
      </c>
      <c r="F927">
        <v>62.640415000000004</v>
      </c>
      <c r="G927">
        <v>8.7296390000000006</v>
      </c>
      <c r="N927">
        <v>71.436326000000008</v>
      </c>
      <c r="O927">
        <v>6.2759179999999999</v>
      </c>
    </row>
    <row r="928" spans="1:15" x14ac:dyDescent="0.25">
      <c r="A928">
        <v>927</v>
      </c>
      <c r="B928">
        <v>78.272449000000009</v>
      </c>
      <c r="C928">
        <v>8.9861740000000001</v>
      </c>
      <c r="F928">
        <v>62.640415000000004</v>
      </c>
      <c r="G928">
        <v>8.7296390000000006</v>
      </c>
      <c r="N928">
        <v>71.436326000000008</v>
      </c>
      <c r="O928">
        <v>6.2759179999999999</v>
      </c>
    </row>
    <row r="929" spans="1:15" x14ac:dyDescent="0.25">
      <c r="A929">
        <v>928</v>
      </c>
      <c r="B929">
        <v>78.272449000000009</v>
      </c>
      <c r="C929">
        <v>8.9861740000000001</v>
      </c>
      <c r="F929">
        <v>62.359790000000004</v>
      </c>
      <c r="G929">
        <v>8.6981450000000002</v>
      </c>
      <c r="N929">
        <v>71.436326000000008</v>
      </c>
      <c r="O929">
        <v>6.2759179999999999</v>
      </c>
    </row>
    <row r="930" spans="1:15" x14ac:dyDescent="0.25">
      <c r="A930">
        <v>929</v>
      </c>
      <c r="B930">
        <v>78.272449000000009</v>
      </c>
      <c r="C930">
        <v>8.9861740000000001</v>
      </c>
      <c r="D930">
        <v>83.107194000000007</v>
      </c>
      <c r="E930">
        <v>5.4478059999999999</v>
      </c>
      <c r="N930">
        <v>71.436326000000008</v>
      </c>
      <c r="O930">
        <v>6.2759179999999999</v>
      </c>
    </row>
    <row r="931" spans="1:15" x14ac:dyDescent="0.25">
      <c r="A931">
        <v>930</v>
      </c>
      <c r="B931">
        <v>78.272449000000009</v>
      </c>
      <c r="C931">
        <v>8.9861740000000001</v>
      </c>
      <c r="D931">
        <v>83.216582000000002</v>
      </c>
      <c r="E931">
        <v>5.4805609999999998</v>
      </c>
      <c r="N931">
        <v>71.436326000000008</v>
      </c>
      <c r="O931">
        <v>6.2759179999999999</v>
      </c>
    </row>
    <row r="932" spans="1:15" x14ac:dyDescent="0.25">
      <c r="A932">
        <v>931</v>
      </c>
      <c r="B932">
        <v>78.272449000000009</v>
      </c>
      <c r="C932">
        <v>8.9861740000000001</v>
      </c>
      <c r="D932">
        <v>83.216582000000002</v>
      </c>
      <c r="E932">
        <v>5.4805609999999998</v>
      </c>
      <c r="N932">
        <v>71.436326000000008</v>
      </c>
      <c r="O932">
        <v>6.2759179999999999</v>
      </c>
    </row>
    <row r="933" spans="1:15" x14ac:dyDescent="0.25">
      <c r="A933">
        <v>932</v>
      </c>
      <c r="B933">
        <v>78.272449000000009</v>
      </c>
      <c r="C933">
        <v>8.9861740000000001</v>
      </c>
      <c r="D933">
        <v>83.216582000000002</v>
      </c>
      <c r="E933">
        <v>5.4805609999999998</v>
      </c>
      <c r="N933">
        <v>71.436326000000008</v>
      </c>
      <c r="O933">
        <v>6.2759179999999999</v>
      </c>
    </row>
    <row r="934" spans="1:15" x14ac:dyDescent="0.25">
      <c r="A934">
        <v>933</v>
      </c>
      <c r="B934">
        <v>78.09836700000001</v>
      </c>
      <c r="C934">
        <v>8.9871429999999997</v>
      </c>
      <c r="D934">
        <v>83.216582000000002</v>
      </c>
      <c r="E934">
        <v>5.4805609999999998</v>
      </c>
      <c r="N934">
        <v>71.436326000000008</v>
      </c>
      <c r="O934">
        <v>6.2759179999999999</v>
      </c>
    </row>
    <row r="935" spans="1:15" x14ac:dyDescent="0.25">
      <c r="A935">
        <v>934</v>
      </c>
      <c r="D935">
        <v>83.216582000000002</v>
      </c>
      <c r="E935">
        <v>5.4805609999999998</v>
      </c>
      <c r="N935">
        <v>71.436326000000008</v>
      </c>
      <c r="O935">
        <v>6.2759179999999999</v>
      </c>
    </row>
    <row r="936" spans="1:15" x14ac:dyDescent="0.25">
      <c r="A936">
        <v>935</v>
      </c>
      <c r="D936">
        <v>83.216582000000002</v>
      </c>
      <c r="E936">
        <v>5.4805609999999998</v>
      </c>
      <c r="N936">
        <v>71.436326000000008</v>
      </c>
      <c r="O936">
        <v>6.2759179999999999</v>
      </c>
    </row>
    <row r="937" spans="1:15" x14ac:dyDescent="0.25">
      <c r="A937">
        <v>936</v>
      </c>
      <c r="D937">
        <v>83.216582000000002</v>
      </c>
      <c r="E937">
        <v>5.4805609999999998</v>
      </c>
      <c r="N937">
        <v>71.436326000000008</v>
      </c>
      <c r="O937">
        <v>6.2759179999999999</v>
      </c>
    </row>
    <row r="938" spans="1:15" x14ac:dyDescent="0.25">
      <c r="A938">
        <v>937</v>
      </c>
      <c r="D938">
        <v>83.216582000000002</v>
      </c>
      <c r="E938">
        <v>5.4805609999999998</v>
      </c>
      <c r="N938">
        <v>71.436326000000008</v>
      </c>
      <c r="O938">
        <v>6.2759179999999999</v>
      </c>
    </row>
    <row r="939" spans="1:15" x14ac:dyDescent="0.25">
      <c r="A939">
        <v>938</v>
      </c>
      <c r="D939">
        <v>83.216582000000002</v>
      </c>
      <c r="E939">
        <v>5.4805609999999998</v>
      </c>
      <c r="N939">
        <v>71.436326000000008</v>
      </c>
      <c r="O939">
        <v>6.2759179999999999</v>
      </c>
    </row>
    <row r="940" spans="1:15" x14ac:dyDescent="0.25">
      <c r="A940">
        <v>939</v>
      </c>
      <c r="D940">
        <v>83.216582000000002</v>
      </c>
      <c r="E940">
        <v>5.4805609999999998</v>
      </c>
      <c r="N940">
        <v>71.436326000000008</v>
      </c>
      <c r="O940">
        <v>6.2759179999999999</v>
      </c>
    </row>
    <row r="941" spans="1:15" x14ac:dyDescent="0.25">
      <c r="A941">
        <v>940</v>
      </c>
      <c r="D941">
        <v>83.216582000000002</v>
      </c>
      <c r="E941">
        <v>5.4805609999999998</v>
      </c>
      <c r="F941">
        <v>78.603418000000005</v>
      </c>
      <c r="G941">
        <v>8.4132149999999992</v>
      </c>
      <c r="N941">
        <v>71.436326000000008</v>
      </c>
      <c r="O941">
        <v>6.2759179999999999</v>
      </c>
    </row>
    <row r="942" spans="1:15" x14ac:dyDescent="0.25">
      <c r="A942">
        <v>941</v>
      </c>
      <c r="D942">
        <v>83.216582000000002</v>
      </c>
      <c r="E942">
        <v>5.4805609999999998</v>
      </c>
      <c r="F942">
        <v>78.66795900000001</v>
      </c>
      <c r="G942">
        <v>8.3936740000000007</v>
      </c>
    </row>
    <row r="943" spans="1:15" x14ac:dyDescent="0.25">
      <c r="A943">
        <v>942</v>
      </c>
      <c r="D943">
        <v>83.216582000000002</v>
      </c>
      <c r="E943">
        <v>5.4805609999999998</v>
      </c>
      <c r="F943">
        <v>78.66795900000001</v>
      </c>
      <c r="G943">
        <v>8.3936740000000007</v>
      </c>
    </row>
    <row r="944" spans="1:15" x14ac:dyDescent="0.25">
      <c r="A944">
        <v>943</v>
      </c>
      <c r="D944">
        <v>83.107194000000007</v>
      </c>
      <c r="E944">
        <v>5.4478059999999999</v>
      </c>
      <c r="F944">
        <v>78.66795900000001</v>
      </c>
      <c r="G944">
        <v>8.3936740000000007</v>
      </c>
    </row>
    <row r="945" spans="1:9" x14ac:dyDescent="0.25">
      <c r="A945">
        <v>944</v>
      </c>
      <c r="F945">
        <v>78.66795900000001</v>
      </c>
      <c r="G945">
        <v>8.3936740000000007</v>
      </c>
    </row>
    <row r="946" spans="1:9" x14ac:dyDescent="0.25">
      <c r="A946">
        <v>945</v>
      </c>
      <c r="F946">
        <v>78.66795900000001</v>
      </c>
      <c r="G946">
        <v>8.3936740000000007</v>
      </c>
    </row>
    <row r="947" spans="1:9" x14ac:dyDescent="0.25">
      <c r="A947">
        <v>946</v>
      </c>
      <c r="B947">
        <v>93.156227000000001</v>
      </c>
      <c r="C947">
        <v>7.435867</v>
      </c>
      <c r="F947">
        <v>78.66795900000001</v>
      </c>
      <c r="G947">
        <v>8.3936740000000007</v>
      </c>
    </row>
    <row r="948" spans="1:9" x14ac:dyDescent="0.25">
      <c r="A948">
        <v>947</v>
      </c>
      <c r="B948">
        <v>93.20362200000001</v>
      </c>
      <c r="C948">
        <v>7.4555610000000003</v>
      </c>
      <c r="F948">
        <v>78.66795900000001</v>
      </c>
      <c r="G948">
        <v>8.3936740000000007</v>
      </c>
    </row>
    <row r="949" spans="1:9" x14ac:dyDescent="0.25">
      <c r="A949">
        <v>948</v>
      </c>
      <c r="B949">
        <v>93.20362200000001</v>
      </c>
      <c r="C949">
        <v>7.4555610000000003</v>
      </c>
      <c r="F949">
        <v>78.66795900000001</v>
      </c>
      <c r="G949">
        <v>8.3936740000000007</v>
      </c>
    </row>
    <row r="950" spans="1:9" x14ac:dyDescent="0.25">
      <c r="A950">
        <v>949</v>
      </c>
      <c r="B950">
        <v>93.20362200000001</v>
      </c>
      <c r="C950">
        <v>7.4555610000000003</v>
      </c>
      <c r="F950">
        <v>78.66795900000001</v>
      </c>
      <c r="G950">
        <v>8.3936740000000007</v>
      </c>
    </row>
    <row r="951" spans="1:9" x14ac:dyDescent="0.25">
      <c r="A951">
        <v>950</v>
      </c>
      <c r="B951">
        <v>93.20362200000001</v>
      </c>
      <c r="C951">
        <v>7.4555610000000003</v>
      </c>
      <c r="F951">
        <v>78.66795900000001</v>
      </c>
      <c r="G951">
        <v>8.3936740000000007</v>
      </c>
    </row>
    <row r="952" spans="1:9" x14ac:dyDescent="0.25">
      <c r="A952">
        <v>951</v>
      </c>
      <c r="B952">
        <v>93.20362200000001</v>
      </c>
      <c r="C952">
        <v>7.4555610000000003</v>
      </c>
      <c r="F952">
        <v>78.66795900000001</v>
      </c>
      <c r="G952">
        <v>8.3936740000000007</v>
      </c>
    </row>
    <row r="953" spans="1:9" x14ac:dyDescent="0.25">
      <c r="A953">
        <v>952</v>
      </c>
      <c r="B953">
        <v>93.20362200000001</v>
      </c>
      <c r="C953">
        <v>7.4555610000000003</v>
      </c>
      <c r="F953">
        <v>78.66795900000001</v>
      </c>
      <c r="G953">
        <v>8.3936740000000007</v>
      </c>
    </row>
    <row r="954" spans="1:9" x14ac:dyDescent="0.25">
      <c r="A954">
        <v>953</v>
      </c>
      <c r="B954">
        <v>93.20362200000001</v>
      </c>
      <c r="C954">
        <v>7.4555610000000003</v>
      </c>
      <c r="F954">
        <v>78.66795900000001</v>
      </c>
      <c r="G954">
        <v>8.3936740000000007</v>
      </c>
    </row>
    <row r="955" spans="1:9" x14ac:dyDescent="0.25">
      <c r="A955">
        <v>954</v>
      </c>
      <c r="B955">
        <v>93.20362200000001</v>
      </c>
      <c r="C955">
        <v>7.4555610000000003</v>
      </c>
      <c r="F955">
        <v>78.66795900000001</v>
      </c>
      <c r="G955">
        <v>8.3936740000000007</v>
      </c>
    </row>
    <row r="956" spans="1:9" x14ac:dyDescent="0.25">
      <c r="A956">
        <v>955</v>
      </c>
      <c r="B956">
        <v>93.20362200000001</v>
      </c>
      <c r="C956">
        <v>7.4555610000000003</v>
      </c>
      <c r="F956">
        <v>78.66795900000001</v>
      </c>
      <c r="G956">
        <v>8.3936740000000007</v>
      </c>
      <c r="H956">
        <v>85.648826000000014</v>
      </c>
      <c r="I956">
        <v>5.1929590000000001</v>
      </c>
    </row>
    <row r="957" spans="1:9" x14ac:dyDescent="0.25">
      <c r="A957">
        <v>956</v>
      </c>
      <c r="B957">
        <v>93.20362200000001</v>
      </c>
      <c r="C957">
        <v>7.4555610000000003</v>
      </c>
      <c r="D957">
        <v>99.774133000000006</v>
      </c>
      <c r="E957">
        <v>4.66153</v>
      </c>
      <c r="F957">
        <v>78.603418000000005</v>
      </c>
      <c r="G957">
        <v>8.4132149999999992</v>
      </c>
      <c r="H957">
        <v>85.787500000000009</v>
      </c>
      <c r="I957">
        <v>5.0362239999999998</v>
      </c>
    </row>
    <row r="958" spans="1:9" x14ac:dyDescent="0.25">
      <c r="A958">
        <v>957</v>
      </c>
      <c r="B958">
        <v>93.20362200000001</v>
      </c>
      <c r="C958">
        <v>7.4555610000000003</v>
      </c>
      <c r="D958">
        <v>99.828725000000006</v>
      </c>
      <c r="E958">
        <v>4.6905609999999998</v>
      </c>
      <c r="H958">
        <v>85.787500000000009</v>
      </c>
      <c r="I958">
        <v>5.0362239999999998</v>
      </c>
    </row>
    <row r="959" spans="1:9" x14ac:dyDescent="0.25">
      <c r="A959">
        <v>958</v>
      </c>
      <c r="B959">
        <v>93.20362200000001</v>
      </c>
      <c r="C959">
        <v>7.4555610000000003</v>
      </c>
      <c r="D959">
        <v>99.828725000000006</v>
      </c>
      <c r="E959">
        <v>4.6905609999999998</v>
      </c>
      <c r="H959">
        <v>85.787500000000009</v>
      </c>
      <c r="I959">
        <v>5.0362239999999998</v>
      </c>
    </row>
    <row r="960" spans="1:9" x14ac:dyDescent="0.25">
      <c r="A960">
        <v>959</v>
      </c>
      <c r="B960">
        <v>93.156227000000001</v>
      </c>
      <c r="C960">
        <v>7.435867</v>
      </c>
      <c r="D960">
        <v>99.828725000000006</v>
      </c>
      <c r="E960">
        <v>4.6905609999999998</v>
      </c>
      <c r="H960">
        <v>85.787500000000009</v>
      </c>
      <c r="I960">
        <v>5.0362239999999998</v>
      </c>
    </row>
    <row r="961" spans="1:9" x14ac:dyDescent="0.25">
      <c r="A961">
        <v>960</v>
      </c>
      <c r="B961">
        <v>93.156227000000001</v>
      </c>
      <c r="C961">
        <v>7.435867</v>
      </c>
      <c r="D961">
        <v>99.828725000000006</v>
      </c>
      <c r="E961">
        <v>4.6905609999999998</v>
      </c>
      <c r="H961">
        <v>85.787500000000009</v>
      </c>
      <c r="I961">
        <v>5.0362239999999998</v>
      </c>
    </row>
    <row r="962" spans="1:9" x14ac:dyDescent="0.25">
      <c r="A962">
        <v>961</v>
      </c>
      <c r="D962">
        <v>99.828725000000006</v>
      </c>
      <c r="E962">
        <v>4.6905609999999998</v>
      </c>
      <c r="H962">
        <v>85.787500000000009</v>
      </c>
      <c r="I962">
        <v>5.0362239999999998</v>
      </c>
    </row>
    <row r="963" spans="1:9" x14ac:dyDescent="0.25">
      <c r="A963">
        <v>962</v>
      </c>
      <c r="D963">
        <v>99.828725000000006</v>
      </c>
      <c r="E963">
        <v>4.6905609999999998</v>
      </c>
      <c r="H963">
        <v>85.787500000000009</v>
      </c>
      <c r="I963">
        <v>5.0362239999999998</v>
      </c>
    </row>
    <row r="964" spans="1:9" x14ac:dyDescent="0.25">
      <c r="A964">
        <v>963</v>
      </c>
      <c r="D964">
        <v>99.828725000000006</v>
      </c>
      <c r="E964">
        <v>4.6905609999999998</v>
      </c>
      <c r="H964">
        <v>85.787500000000009</v>
      </c>
      <c r="I964">
        <v>5.0362239999999998</v>
      </c>
    </row>
    <row r="965" spans="1:9" x14ac:dyDescent="0.25">
      <c r="A965">
        <v>964</v>
      </c>
      <c r="D965">
        <v>99.828725000000006</v>
      </c>
      <c r="E965">
        <v>4.6905609999999998</v>
      </c>
      <c r="H965">
        <v>85.787500000000009</v>
      </c>
      <c r="I965">
        <v>5.0362239999999998</v>
      </c>
    </row>
    <row r="966" spans="1:9" x14ac:dyDescent="0.25">
      <c r="A966">
        <v>965</v>
      </c>
      <c r="D966">
        <v>99.828725000000006</v>
      </c>
      <c r="E966">
        <v>4.6905609999999998</v>
      </c>
      <c r="H966">
        <v>85.787500000000009</v>
      </c>
      <c r="I966">
        <v>5.0362239999999998</v>
      </c>
    </row>
    <row r="967" spans="1:9" x14ac:dyDescent="0.25">
      <c r="A967">
        <v>966</v>
      </c>
      <c r="D967">
        <v>99.828725000000006</v>
      </c>
      <c r="E967">
        <v>4.6905609999999998</v>
      </c>
      <c r="H967">
        <v>85.787500000000009</v>
      </c>
      <c r="I967">
        <v>5.0362239999999998</v>
      </c>
    </row>
    <row r="968" spans="1:9" x14ac:dyDescent="0.25">
      <c r="A968">
        <v>967</v>
      </c>
      <c r="D968">
        <v>99.828725000000006</v>
      </c>
      <c r="E968">
        <v>4.6905609999999998</v>
      </c>
      <c r="H968">
        <v>85.787500000000009</v>
      </c>
      <c r="I968">
        <v>5.0362239999999998</v>
      </c>
    </row>
    <row r="969" spans="1:9" x14ac:dyDescent="0.25">
      <c r="A969">
        <v>968</v>
      </c>
      <c r="D969">
        <v>99.828725000000006</v>
      </c>
      <c r="E969">
        <v>4.6905609999999998</v>
      </c>
      <c r="H969">
        <v>85.787500000000009</v>
      </c>
      <c r="I969">
        <v>5.0362239999999998</v>
      </c>
    </row>
    <row r="970" spans="1:9" x14ac:dyDescent="0.25">
      <c r="A970">
        <v>969</v>
      </c>
      <c r="D970">
        <v>99.828725000000006</v>
      </c>
      <c r="E970">
        <v>4.6905609999999998</v>
      </c>
      <c r="H970">
        <v>85.787500000000009</v>
      </c>
      <c r="I970">
        <v>5.0362239999999998</v>
      </c>
    </row>
    <row r="971" spans="1:9" x14ac:dyDescent="0.25">
      <c r="A971">
        <v>970</v>
      </c>
      <c r="D971">
        <v>99.774133000000006</v>
      </c>
      <c r="E971">
        <v>4.66153</v>
      </c>
      <c r="H971">
        <v>85.648826000000014</v>
      </c>
      <c r="I971">
        <v>5.1929590000000001</v>
      </c>
    </row>
    <row r="972" spans="1:9" x14ac:dyDescent="0.25">
      <c r="A972">
        <v>971</v>
      </c>
      <c r="D972">
        <v>99.774133000000006</v>
      </c>
      <c r="E972">
        <v>4.66153</v>
      </c>
      <c r="F972">
        <v>95.700356999999997</v>
      </c>
      <c r="G972">
        <v>6.3570409999999997</v>
      </c>
    </row>
    <row r="973" spans="1:9" x14ac:dyDescent="0.25">
      <c r="A973">
        <v>972</v>
      </c>
      <c r="B973">
        <v>110.59041000000001</v>
      </c>
      <c r="C973">
        <v>7.380153</v>
      </c>
      <c r="F973">
        <v>96.07122600000001</v>
      </c>
      <c r="G973">
        <v>6.3693369999999998</v>
      </c>
    </row>
    <row r="974" spans="1:9" x14ac:dyDescent="0.25">
      <c r="A974">
        <v>973</v>
      </c>
      <c r="B974">
        <v>110.656328</v>
      </c>
      <c r="C974">
        <v>7.3568369999999996</v>
      </c>
      <c r="F974">
        <v>96.07122600000001</v>
      </c>
      <c r="G974">
        <v>6.3693369999999998</v>
      </c>
    </row>
    <row r="975" spans="1:9" x14ac:dyDescent="0.25">
      <c r="A975">
        <v>974</v>
      </c>
      <c r="B975">
        <v>110.656328</v>
      </c>
      <c r="C975">
        <v>7.3568369999999996</v>
      </c>
      <c r="F975">
        <v>96.07122600000001</v>
      </c>
      <c r="G975">
        <v>6.3693369999999998</v>
      </c>
    </row>
    <row r="976" spans="1:9" x14ac:dyDescent="0.25">
      <c r="A976">
        <v>975</v>
      </c>
      <c r="B976">
        <v>110.656328</v>
      </c>
      <c r="C976">
        <v>7.3568369999999996</v>
      </c>
      <c r="F976">
        <v>96.07122600000001</v>
      </c>
      <c r="G976">
        <v>6.3693369999999998</v>
      </c>
    </row>
    <row r="977" spans="1:9" x14ac:dyDescent="0.25">
      <c r="A977">
        <v>976</v>
      </c>
      <c r="B977">
        <v>110.656328</v>
      </c>
      <c r="C977">
        <v>7.3568369999999996</v>
      </c>
      <c r="F977">
        <v>96.07122600000001</v>
      </c>
      <c r="G977">
        <v>6.3693369999999998</v>
      </c>
    </row>
    <row r="978" spans="1:9" x14ac:dyDescent="0.25">
      <c r="A978">
        <v>977</v>
      </c>
      <c r="B978">
        <v>110.656328</v>
      </c>
      <c r="C978">
        <v>7.3568369999999996</v>
      </c>
      <c r="F978">
        <v>96.07122600000001</v>
      </c>
      <c r="G978">
        <v>6.3693369999999998</v>
      </c>
    </row>
    <row r="979" spans="1:9" x14ac:dyDescent="0.25">
      <c r="A979">
        <v>978</v>
      </c>
      <c r="B979">
        <v>110.656328</v>
      </c>
      <c r="C979">
        <v>7.3568369999999996</v>
      </c>
      <c r="F979">
        <v>96.07122600000001</v>
      </c>
      <c r="G979">
        <v>6.3693369999999998</v>
      </c>
    </row>
    <row r="980" spans="1:9" x14ac:dyDescent="0.25">
      <c r="A980">
        <v>979</v>
      </c>
      <c r="B980">
        <v>110.656328</v>
      </c>
      <c r="C980">
        <v>7.3568369999999996</v>
      </c>
      <c r="F980">
        <v>96.07122600000001</v>
      </c>
      <c r="G980">
        <v>6.3693369999999998</v>
      </c>
    </row>
    <row r="981" spans="1:9" x14ac:dyDescent="0.25">
      <c r="A981">
        <v>980</v>
      </c>
      <c r="B981">
        <v>110.656328</v>
      </c>
      <c r="C981">
        <v>7.3568369999999996</v>
      </c>
      <c r="F981">
        <v>96.07122600000001</v>
      </c>
      <c r="G981">
        <v>6.3693369999999998</v>
      </c>
    </row>
    <row r="982" spans="1:9" x14ac:dyDescent="0.25">
      <c r="A982">
        <v>981</v>
      </c>
      <c r="B982">
        <v>110.656328</v>
      </c>
      <c r="C982">
        <v>7.3568369999999996</v>
      </c>
      <c r="F982">
        <v>96.07122600000001</v>
      </c>
      <c r="G982">
        <v>6.3693369999999998</v>
      </c>
    </row>
    <row r="983" spans="1:9" x14ac:dyDescent="0.25">
      <c r="A983">
        <v>982</v>
      </c>
      <c r="B983">
        <v>110.656328</v>
      </c>
      <c r="C983">
        <v>7.3568369999999996</v>
      </c>
      <c r="F983">
        <v>96.07122600000001</v>
      </c>
      <c r="G983">
        <v>6.3693369999999998</v>
      </c>
    </row>
    <row r="984" spans="1:9" x14ac:dyDescent="0.25">
      <c r="A984">
        <v>983</v>
      </c>
      <c r="B984">
        <v>110.656328</v>
      </c>
      <c r="C984">
        <v>7.3568369999999996</v>
      </c>
      <c r="F984">
        <v>96.07122600000001</v>
      </c>
      <c r="G984">
        <v>6.3693369999999998</v>
      </c>
    </row>
    <row r="985" spans="1:9" x14ac:dyDescent="0.25">
      <c r="A985">
        <v>984</v>
      </c>
      <c r="B985">
        <v>110.656328</v>
      </c>
      <c r="C985">
        <v>7.3568369999999996</v>
      </c>
      <c r="D985">
        <v>118.48653200000001</v>
      </c>
      <c r="E985">
        <v>4.8101529999999997</v>
      </c>
      <c r="F985">
        <v>96.07122600000001</v>
      </c>
      <c r="G985">
        <v>6.3693369999999998</v>
      </c>
    </row>
    <row r="986" spans="1:9" x14ac:dyDescent="0.25">
      <c r="A986">
        <v>985</v>
      </c>
      <c r="B986">
        <v>110.656328</v>
      </c>
      <c r="C986">
        <v>7.3568369999999996</v>
      </c>
      <c r="D986">
        <v>118.468011</v>
      </c>
      <c r="E986">
        <v>4.7399490000000002</v>
      </c>
      <c r="F986">
        <v>96.07122600000001</v>
      </c>
      <c r="G986">
        <v>6.3693369999999998</v>
      </c>
    </row>
    <row r="987" spans="1:9" x14ac:dyDescent="0.25">
      <c r="A987">
        <v>986</v>
      </c>
      <c r="B987">
        <v>110.656328</v>
      </c>
      <c r="C987">
        <v>7.3568369999999996</v>
      </c>
      <c r="D987">
        <v>118.468011</v>
      </c>
      <c r="E987">
        <v>4.7399490000000002</v>
      </c>
      <c r="F987">
        <v>96.07122600000001</v>
      </c>
      <c r="G987">
        <v>6.3693369999999998</v>
      </c>
    </row>
    <row r="988" spans="1:9" x14ac:dyDescent="0.25">
      <c r="A988">
        <v>987</v>
      </c>
      <c r="B988">
        <v>110.59041000000001</v>
      </c>
      <c r="C988">
        <v>7.380153</v>
      </c>
      <c r="D988">
        <v>118.468011</v>
      </c>
      <c r="E988">
        <v>4.7399490000000002</v>
      </c>
      <c r="F988">
        <v>96.07122600000001</v>
      </c>
      <c r="G988">
        <v>6.3693369999999998</v>
      </c>
      <c r="H988">
        <v>106.500001</v>
      </c>
      <c r="I988">
        <v>5.4973979999999996</v>
      </c>
    </row>
    <row r="989" spans="1:9" x14ac:dyDescent="0.25">
      <c r="A989">
        <v>988</v>
      </c>
      <c r="D989">
        <v>118.468011</v>
      </c>
      <c r="E989">
        <v>4.7399490000000002</v>
      </c>
      <c r="F989">
        <v>95.700356999999997</v>
      </c>
      <c r="G989">
        <v>6.3570409999999997</v>
      </c>
      <c r="H989">
        <v>106.65163200000001</v>
      </c>
      <c r="I989">
        <v>5.283061</v>
      </c>
    </row>
    <row r="990" spans="1:9" x14ac:dyDescent="0.25">
      <c r="A990">
        <v>989</v>
      </c>
      <c r="D990">
        <v>118.468011</v>
      </c>
      <c r="E990">
        <v>4.7399490000000002</v>
      </c>
      <c r="H990">
        <v>106.65163200000001</v>
      </c>
      <c r="I990">
        <v>5.283061</v>
      </c>
    </row>
    <row r="991" spans="1:9" x14ac:dyDescent="0.25">
      <c r="A991">
        <v>990</v>
      </c>
      <c r="D991">
        <v>118.468011</v>
      </c>
      <c r="E991">
        <v>4.7399490000000002</v>
      </c>
      <c r="H991">
        <v>106.65163200000001</v>
      </c>
      <c r="I991">
        <v>5.283061</v>
      </c>
    </row>
    <row r="992" spans="1:9" x14ac:dyDescent="0.25">
      <c r="A992">
        <v>991</v>
      </c>
      <c r="D992">
        <v>118.468011</v>
      </c>
      <c r="E992">
        <v>4.7399490000000002</v>
      </c>
      <c r="H992">
        <v>106.65163200000001</v>
      </c>
      <c r="I992">
        <v>5.283061</v>
      </c>
    </row>
    <row r="993" spans="1:9" x14ac:dyDescent="0.25">
      <c r="A993">
        <v>992</v>
      </c>
      <c r="D993">
        <v>118.468011</v>
      </c>
      <c r="E993">
        <v>4.7399490000000002</v>
      </c>
      <c r="H993">
        <v>106.65163200000001</v>
      </c>
      <c r="I993">
        <v>5.283061</v>
      </c>
    </row>
    <row r="994" spans="1:9" x14ac:dyDescent="0.25">
      <c r="A994">
        <v>993</v>
      </c>
      <c r="D994">
        <v>118.468011</v>
      </c>
      <c r="E994">
        <v>4.7399490000000002</v>
      </c>
      <c r="H994">
        <v>106.65163200000001</v>
      </c>
      <c r="I994">
        <v>5.283061</v>
      </c>
    </row>
    <row r="995" spans="1:9" x14ac:dyDescent="0.25">
      <c r="A995">
        <v>994</v>
      </c>
      <c r="D995">
        <v>118.468011</v>
      </c>
      <c r="E995">
        <v>4.7399490000000002</v>
      </c>
      <c r="H995">
        <v>106.65163200000001</v>
      </c>
      <c r="I995">
        <v>5.283061</v>
      </c>
    </row>
    <row r="996" spans="1:9" x14ac:dyDescent="0.25">
      <c r="A996">
        <v>995</v>
      </c>
      <c r="D996">
        <v>118.468011</v>
      </c>
      <c r="E996">
        <v>4.7399490000000002</v>
      </c>
      <c r="H996">
        <v>106.65163200000001</v>
      </c>
      <c r="I996">
        <v>5.283061</v>
      </c>
    </row>
    <row r="997" spans="1:9" x14ac:dyDescent="0.25">
      <c r="A997">
        <v>996</v>
      </c>
      <c r="D997">
        <v>118.468011</v>
      </c>
      <c r="E997">
        <v>4.7399490000000002</v>
      </c>
      <c r="H997">
        <v>106.65163200000001</v>
      </c>
      <c r="I997">
        <v>5.283061</v>
      </c>
    </row>
    <row r="998" spans="1:9" x14ac:dyDescent="0.25">
      <c r="A998">
        <v>997</v>
      </c>
      <c r="D998">
        <v>118.468011</v>
      </c>
      <c r="E998">
        <v>4.7399490000000002</v>
      </c>
      <c r="H998">
        <v>106.65163200000001</v>
      </c>
      <c r="I998">
        <v>5.283061</v>
      </c>
    </row>
    <row r="999" spans="1:9" x14ac:dyDescent="0.25">
      <c r="A999">
        <v>998</v>
      </c>
      <c r="D999">
        <v>118.468011</v>
      </c>
      <c r="E999">
        <v>4.7399490000000002</v>
      </c>
      <c r="H999">
        <v>106.65163200000001</v>
      </c>
      <c r="I999">
        <v>5.283061</v>
      </c>
    </row>
    <row r="1000" spans="1:9" x14ac:dyDescent="0.25">
      <c r="A1000">
        <v>999</v>
      </c>
      <c r="D1000">
        <v>118.48653200000001</v>
      </c>
      <c r="E1000">
        <v>4.8101529999999997</v>
      </c>
      <c r="H1000">
        <v>106.65163200000001</v>
      </c>
      <c r="I1000">
        <v>5.283061</v>
      </c>
    </row>
    <row r="1001" spans="1:9" x14ac:dyDescent="0.25">
      <c r="A1001">
        <v>1000</v>
      </c>
      <c r="B1001">
        <v>127.77592200000001</v>
      </c>
      <c r="C1001">
        <v>7.0067349999999999</v>
      </c>
      <c r="H1001">
        <v>106.65163200000001</v>
      </c>
      <c r="I1001">
        <v>5.283061</v>
      </c>
    </row>
    <row r="1002" spans="1:9" x14ac:dyDescent="0.25">
      <c r="A1002">
        <v>1001</v>
      </c>
      <c r="B1002">
        <v>127.812398</v>
      </c>
      <c r="C1002">
        <v>6.9124489999999996</v>
      </c>
      <c r="H1002">
        <v>106.65163200000001</v>
      </c>
      <c r="I1002">
        <v>5.283061</v>
      </c>
    </row>
    <row r="1003" spans="1:9" x14ac:dyDescent="0.25">
      <c r="A1003">
        <v>1002</v>
      </c>
      <c r="B1003">
        <v>127.812398</v>
      </c>
      <c r="C1003">
        <v>6.9124489999999996</v>
      </c>
      <c r="H1003">
        <v>106.65163200000001</v>
      </c>
      <c r="I1003">
        <v>5.283061</v>
      </c>
    </row>
    <row r="1004" spans="1:9" x14ac:dyDescent="0.25">
      <c r="A1004">
        <v>1003</v>
      </c>
      <c r="B1004">
        <v>127.812398</v>
      </c>
      <c r="C1004">
        <v>6.9124489999999996</v>
      </c>
      <c r="H1004">
        <v>106.65163200000001</v>
      </c>
      <c r="I1004">
        <v>5.283061</v>
      </c>
    </row>
    <row r="1005" spans="1:9" x14ac:dyDescent="0.25">
      <c r="A1005">
        <v>1004</v>
      </c>
      <c r="B1005">
        <v>127.812398</v>
      </c>
      <c r="C1005">
        <v>6.9124489999999996</v>
      </c>
      <c r="H1005">
        <v>106.500001</v>
      </c>
      <c r="I1005">
        <v>5.4973979999999996</v>
      </c>
    </row>
    <row r="1006" spans="1:9" x14ac:dyDescent="0.25">
      <c r="A1006">
        <v>1005</v>
      </c>
      <c r="B1006">
        <v>127.812398</v>
      </c>
      <c r="C1006">
        <v>6.9124489999999996</v>
      </c>
      <c r="F1006">
        <v>117.456838</v>
      </c>
      <c r="G1006">
        <v>6.4207140000000003</v>
      </c>
    </row>
    <row r="1007" spans="1:9" x14ac:dyDescent="0.25">
      <c r="A1007">
        <v>1006</v>
      </c>
      <c r="B1007">
        <v>127.812398</v>
      </c>
      <c r="C1007">
        <v>6.9124489999999996</v>
      </c>
      <c r="F1007">
        <v>117.52862300000001</v>
      </c>
      <c r="G1007">
        <v>6.4186740000000002</v>
      </c>
    </row>
    <row r="1008" spans="1:9" x14ac:dyDescent="0.25">
      <c r="A1008">
        <v>1007</v>
      </c>
      <c r="B1008">
        <v>127.812398</v>
      </c>
      <c r="C1008">
        <v>6.9124489999999996</v>
      </c>
      <c r="F1008">
        <v>117.52862300000001</v>
      </c>
      <c r="G1008">
        <v>6.4186740000000002</v>
      </c>
    </row>
    <row r="1009" spans="1:9" x14ac:dyDescent="0.25">
      <c r="A1009">
        <v>1008</v>
      </c>
      <c r="B1009">
        <v>127.812398</v>
      </c>
      <c r="C1009">
        <v>6.9124489999999996</v>
      </c>
      <c r="F1009">
        <v>117.52862300000001</v>
      </c>
      <c r="G1009">
        <v>6.4186740000000002</v>
      </c>
    </row>
    <row r="1010" spans="1:9" x14ac:dyDescent="0.25">
      <c r="A1010">
        <v>1009</v>
      </c>
      <c r="B1010">
        <v>127.812398</v>
      </c>
      <c r="C1010">
        <v>6.9124489999999996</v>
      </c>
      <c r="F1010">
        <v>117.52862300000001</v>
      </c>
      <c r="G1010">
        <v>6.4186740000000002</v>
      </c>
    </row>
    <row r="1011" spans="1:9" x14ac:dyDescent="0.25">
      <c r="A1011">
        <v>1010</v>
      </c>
      <c r="B1011">
        <v>127.812398</v>
      </c>
      <c r="C1011">
        <v>6.9124489999999996</v>
      </c>
      <c r="F1011">
        <v>117.52862300000001</v>
      </c>
      <c r="G1011">
        <v>6.4186740000000002</v>
      </c>
    </row>
    <row r="1012" spans="1:9" x14ac:dyDescent="0.25">
      <c r="A1012">
        <v>1011</v>
      </c>
      <c r="B1012">
        <v>127.812398</v>
      </c>
      <c r="C1012">
        <v>6.9124489999999996</v>
      </c>
      <c r="F1012">
        <v>117.52862300000001</v>
      </c>
      <c r="G1012">
        <v>6.4186740000000002</v>
      </c>
    </row>
    <row r="1013" spans="1:9" x14ac:dyDescent="0.25">
      <c r="A1013">
        <v>1012</v>
      </c>
      <c r="B1013">
        <v>127.812398</v>
      </c>
      <c r="C1013">
        <v>6.9124489999999996</v>
      </c>
      <c r="D1013">
        <v>134.18658600000001</v>
      </c>
      <c r="E1013">
        <v>4.6143369999999999</v>
      </c>
      <c r="F1013">
        <v>117.52862300000001</v>
      </c>
      <c r="G1013">
        <v>6.4186740000000002</v>
      </c>
    </row>
    <row r="1014" spans="1:9" x14ac:dyDescent="0.25">
      <c r="A1014">
        <v>1013</v>
      </c>
      <c r="B1014">
        <v>127.812398</v>
      </c>
      <c r="C1014">
        <v>6.9124489999999996</v>
      </c>
      <c r="D1014">
        <v>134.28914</v>
      </c>
      <c r="E1014">
        <v>4.5918369999999999</v>
      </c>
      <c r="F1014">
        <v>117.52862300000001</v>
      </c>
      <c r="G1014">
        <v>6.4186740000000002</v>
      </c>
    </row>
    <row r="1015" spans="1:9" x14ac:dyDescent="0.25">
      <c r="A1015">
        <v>1014</v>
      </c>
      <c r="B1015">
        <v>127.77592200000001</v>
      </c>
      <c r="C1015">
        <v>7.0067349999999999</v>
      </c>
      <c r="D1015">
        <v>134.28914</v>
      </c>
      <c r="E1015">
        <v>4.5918369999999999</v>
      </c>
      <c r="F1015">
        <v>117.52862300000001</v>
      </c>
      <c r="G1015">
        <v>6.4186740000000002</v>
      </c>
    </row>
    <row r="1016" spans="1:9" x14ac:dyDescent="0.25">
      <c r="A1016">
        <v>1015</v>
      </c>
      <c r="D1016">
        <v>134.28914</v>
      </c>
      <c r="E1016">
        <v>4.5918369999999999</v>
      </c>
      <c r="F1016">
        <v>117.52862300000001</v>
      </c>
      <c r="G1016">
        <v>6.4186740000000002</v>
      </c>
    </row>
    <row r="1017" spans="1:9" x14ac:dyDescent="0.25">
      <c r="A1017">
        <v>1016</v>
      </c>
      <c r="D1017">
        <v>134.28914</v>
      </c>
      <c r="E1017">
        <v>4.5918369999999999</v>
      </c>
      <c r="F1017">
        <v>117.52862300000001</v>
      </c>
      <c r="G1017">
        <v>6.4186740000000002</v>
      </c>
    </row>
    <row r="1018" spans="1:9" x14ac:dyDescent="0.25">
      <c r="A1018">
        <v>1017</v>
      </c>
      <c r="D1018">
        <v>134.28914</v>
      </c>
      <c r="E1018">
        <v>4.5918369999999999</v>
      </c>
      <c r="F1018">
        <v>117.52862300000001</v>
      </c>
      <c r="G1018">
        <v>6.4186740000000002</v>
      </c>
    </row>
    <row r="1019" spans="1:9" x14ac:dyDescent="0.25">
      <c r="A1019">
        <v>1018</v>
      </c>
      <c r="D1019">
        <v>134.28914</v>
      </c>
      <c r="E1019">
        <v>4.5918369999999999</v>
      </c>
      <c r="F1019">
        <v>117.52862300000001</v>
      </c>
      <c r="G1019">
        <v>6.4186740000000002</v>
      </c>
    </row>
    <row r="1020" spans="1:9" x14ac:dyDescent="0.25">
      <c r="A1020">
        <v>1019</v>
      </c>
      <c r="D1020">
        <v>134.28914</v>
      </c>
      <c r="E1020">
        <v>4.5918369999999999</v>
      </c>
      <c r="F1020">
        <v>117.52862300000001</v>
      </c>
      <c r="G1020">
        <v>6.4186740000000002</v>
      </c>
    </row>
    <row r="1021" spans="1:9" x14ac:dyDescent="0.25">
      <c r="A1021">
        <v>1020</v>
      </c>
      <c r="D1021">
        <v>134.28914</v>
      </c>
      <c r="E1021">
        <v>4.5918369999999999</v>
      </c>
      <c r="F1021">
        <v>117.52862300000001</v>
      </c>
      <c r="G1021">
        <v>6.4186740000000002</v>
      </c>
    </row>
    <row r="1022" spans="1:9" x14ac:dyDescent="0.25">
      <c r="A1022">
        <v>1021</v>
      </c>
      <c r="D1022">
        <v>134.28914</v>
      </c>
      <c r="E1022">
        <v>4.5918369999999999</v>
      </c>
      <c r="F1022">
        <v>117.456838</v>
      </c>
      <c r="G1022">
        <v>6.4207140000000003</v>
      </c>
      <c r="H1022">
        <v>127.601022</v>
      </c>
      <c r="I1022">
        <v>4.067806</v>
      </c>
    </row>
    <row r="1023" spans="1:9" x14ac:dyDescent="0.25">
      <c r="A1023">
        <v>1022</v>
      </c>
      <c r="D1023">
        <v>134.28914</v>
      </c>
      <c r="E1023">
        <v>4.5918369999999999</v>
      </c>
      <c r="F1023">
        <v>117.456838</v>
      </c>
      <c r="G1023">
        <v>6.4207140000000003</v>
      </c>
      <c r="H1023">
        <v>127.648881</v>
      </c>
      <c r="I1023">
        <v>4.0283160000000002</v>
      </c>
    </row>
    <row r="1024" spans="1:9" x14ac:dyDescent="0.25">
      <c r="A1024">
        <v>1023</v>
      </c>
      <c r="D1024">
        <v>134.28914</v>
      </c>
      <c r="E1024">
        <v>4.5918369999999999</v>
      </c>
      <c r="H1024">
        <v>127.61459500000001</v>
      </c>
      <c r="I1024">
        <v>3.9499490000000002</v>
      </c>
    </row>
    <row r="1025" spans="1:13" x14ac:dyDescent="0.25">
      <c r="A1025">
        <v>1024</v>
      </c>
      <c r="D1025">
        <v>134.28914</v>
      </c>
      <c r="E1025">
        <v>4.5918369999999999</v>
      </c>
      <c r="H1025">
        <v>127.61459500000001</v>
      </c>
      <c r="I1025">
        <v>3.9499490000000002</v>
      </c>
    </row>
    <row r="1026" spans="1:13" x14ac:dyDescent="0.25">
      <c r="A1026">
        <v>1025</v>
      </c>
      <c r="B1026">
        <v>151.881429</v>
      </c>
      <c r="C1026">
        <v>9.0888799999999996</v>
      </c>
      <c r="D1026">
        <v>134.28914</v>
      </c>
      <c r="E1026">
        <v>4.5918369999999999</v>
      </c>
      <c r="H1026">
        <v>127.61459500000001</v>
      </c>
      <c r="I1026">
        <v>3.9499490000000002</v>
      </c>
    </row>
    <row r="1027" spans="1:13" x14ac:dyDescent="0.25">
      <c r="A1027">
        <v>1026</v>
      </c>
      <c r="B1027">
        <v>151.974707</v>
      </c>
      <c r="C1027">
        <v>9.0415589999999995</v>
      </c>
      <c r="D1027">
        <v>134.18658600000001</v>
      </c>
      <c r="E1027">
        <v>4.6143369999999999</v>
      </c>
      <c r="H1027">
        <v>127.61459500000001</v>
      </c>
      <c r="I1027">
        <v>3.9499490000000002</v>
      </c>
    </row>
    <row r="1028" spans="1:13" x14ac:dyDescent="0.25">
      <c r="A1028">
        <v>1027</v>
      </c>
      <c r="B1028">
        <v>151.974707</v>
      </c>
      <c r="C1028">
        <v>9.0415589999999995</v>
      </c>
      <c r="H1028">
        <v>127.61459500000001</v>
      </c>
      <c r="I1028">
        <v>3.9499490000000002</v>
      </c>
    </row>
    <row r="1029" spans="1:13" x14ac:dyDescent="0.25">
      <c r="A1029">
        <v>1028</v>
      </c>
      <c r="B1029">
        <v>151.974707</v>
      </c>
      <c r="C1029">
        <v>9.0415589999999995</v>
      </c>
      <c r="H1029">
        <v>127.61459500000001</v>
      </c>
      <c r="I1029">
        <v>3.9499490000000002</v>
      </c>
    </row>
    <row r="1030" spans="1:13" x14ac:dyDescent="0.25">
      <c r="A1030">
        <v>1029</v>
      </c>
      <c r="B1030">
        <v>151.974707</v>
      </c>
      <c r="C1030">
        <v>9.0415589999999995</v>
      </c>
      <c r="H1030">
        <v>127.61459500000001</v>
      </c>
      <c r="I1030">
        <v>3.9499490000000002</v>
      </c>
    </row>
    <row r="1031" spans="1:13" x14ac:dyDescent="0.25">
      <c r="A1031">
        <v>1030</v>
      </c>
      <c r="B1031">
        <v>151.974707</v>
      </c>
      <c r="C1031">
        <v>9.0415589999999995</v>
      </c>
      <c r="H1031">
        <v>127.61459500000001</v>
      </c>
      <c r="I1031">
        <v>3.9499490000000002</v>
      </c>
    </row>
    <row r="1032" spans="1:13" x14ac:dyDescent="0.25">
      <c r="A1032">
        <v>1031</v>
      </c>
      <c r="B1032">
        <v>151.974707</v>
      </c>
      <c r="C1032">
        <v>9.0415589999999995</v>
      </c>
      <c r="H1032">
        <v>127.61459500000001</v>
      </c>
      <c r="I1032">
        <v>3.9499490000000002</v>
      </c>
    </row>
    <row r="1033" spans="1:13" x14ac:dyDescent="0.25">
      <c r="A1033">
        <v>1032</v>
      </c>
      <c r="B1033">
        <v>151.974707</v>
      </c>
      <c r="C1033">
        <v>9.0415589999999995</v>
      </c>
      <c r="H1033">
        <v>127.61459500000001</v>
      </c>
      <c r="I1033">
        <v>3.9499490000000002</v>
      </c>
    </row>
    <row r="1034" spans="1:13" x14ac:dyDescent="0.25">
      <c r="A1034">
        <v>1033</v>
      </c>
      <c r="B1034">
        <v>151.974707</v>
      </c>
      <c r="C1034">
        <v>9.0415589999999995</v>
      </c>
      <c r="H1034">
        <v>127.61459500000001</v>
      </c>
      <c r="I1034">
        <v>3.9499490000000002</v>
      </c>
    </row>
    <row r="1035" spans="1:13" x14ac:dyDescent="0.25">
      <c r="A1035">
        <v>1034</v>
      </c>
      <c r="B1035">
        <v>151.974707</v>
      </c>
      <c r="C1035">
        <v>9.0415589999999995</v>
      </c>
      <c r="H1035">
        <v>127.61459500000001</v>
      </c>
      <c r="I1035">
        <v>3.9499490000000002</v>
      </c>
    </row>
    <row r="1036" spans="1:13" x14ac:dyDescent="0.25">
      <c r="A1036">
        <v>1035</v>
      </c>
      <c r="B1036">
        <v>151.974707</v>
      </c>
      <c r="C1036">
        <v>9.0415589999999995</v>
      </c>
      <c r="H1036">
        <v>127.61459500000001</v>
      </c>
      <c r="I1036">
        <v>3.9499490000000002</v>
      </c>
    </row>
    <row r="1037" spans="1:13" x14ac:dyDescent="0.25">
      <c r="A1037">
        <v>1036</v>
      </c>
      <c r="B1037">
        <v>151.974707</v>
      </c>
      <c r="C1037">
        <v>9.0415589999999995</v>
      </c>
      <c r="H1037">
        <v>127.61459500000001</v>
      </c>
      <c r="I1037">
        <v>3.9499490000000002</v>
      </c>
      <c r="L1037">
        <v>135.68480099999999</v>
      </c>
      <c r="M1037">
        <v>8.1760719999999996</v>
      </c>
    </row>
    <row r="1038" spans="1:13" x14ac:dyDescent="0.25">
      <c r="A1038">
        <v>1037</v>
      </c>
      <c r="B1038">
        <v>151.974707</v>
      </c>
      <c r="C1038">
        <v>9.0415589999999995</v>
      </c>
      <c r="H1038">
        <v>127.601022</v>
      </c>
      <c r="I1038">
        <v>4.067806</v>
      </c>
      <c r="L1038">
        <v>135.68480099999999</v>
      </c>
      <c r="M1038">
        <v>8.1760719999999996</v>
      </c>
    </row>
    <row r="1039" spans="1:13" x14ac:dyDescent="0.25">
      <c r="A1039">
        <v>1038</v>
      </c>
      <c r="B1039">
        <v>151.974707</v>
      </c>
      <c r="C1039">
        <v>9.0415589999999995</v>
      </c>
      <c r="L1039">
        <v>135.72296299999999</v>
      </c>
      <c r="M1039">
        <v>8.1467860000000005</v>
      </c>
    </row>
    <row r="1040" spans="1:13" x14ac:dyDescent="0.25">
      <c r="A1040">
        <v>1039</v>
      </c>
      <c r="B1040">
        <v>151.881429</v>
      </c>
      <c r="C1040">
        <v>9.0888799999999996</v>
      </c>
      <c r="D1040">
        <v>158.001722</v>
      </c>
      <c r="E1040">
        <v>6.3800280000000003</v>
      </c>
      <c r="L1040">
        <v>135.72296299999999</v>
      </c>
      <c r="M1040">
        <v>8.1961739999999992</v>
      </c>
    </row>
    <row r="1041" spans="1:15" x14ac:dyDescent="0.25">
      <c r="A1041">
        <v>1040</v>
      </c>
      <c r="D1041">
        <v>158.09212200000002</v>
      </c>
      <c r="E1041">
        <v>6.3535139999999997</v>
      </c>
      <c r="L1041">
        <v>135.72296299999999</v>
      </c>
      <c r="M1041">
        <v>8.1961739999999992</v>
      </c>
    </row>
    <row r="1042" spans="1:15" x14ac:dyDescent="0.25">
      <c r="A1042">
        <v>1041</v>
      </c>
      <c r="D1042">
        <v>158.09212200000002</v>
      </c>
      <c r="E1042">
        <v>6.3535139999999997</v>
      </c>
      <c r="L1042">
        <v>135.72296299999999</v>
      </c>
      <c r="M1042">
        <v>8.1961739999999992</v>
      </c>
    </row>
    <row r="1043" spans="1:15" x14ac:dyDescent="0.25">
      <c r="A1043">
        <v>1042</v>
      </c>
      <c r="D1043">
        <v>158.09212200000002</v>
      </c>
      <c r="E1043">
        <v>6.3535139999999997</v>
      </c>
      <c r="L1043">
        <v>135.72296299999999</v>
      </c>
      <c r="M1043">
        <v>8.1961739999999992</v>
      </c>
    </row>
    <row r="1044" spans="1:15" x14ac:dyDescent="0.25">
      <c r="A1044">
        <v>1043</v>
      </c>
      <c r="D1044">
        <v>158.09212200000002</v>
      </c>
      <c r="E1044">
        <v>6.3535139999999997</v>
      </c>
      <c r="L1044">
        <v>135.72296299999999</v>
      </c>
      <c r="M1044">
        <v>8.1961739999999992</v>
      </c>
    </row>
    <row r="1045" spans="1:15" x14ac:dyDescent="0.25">
      <c r="A1045">
        <v>1044</v>
      </c>
      <c r="D1045">
        <v>158.09212200000002</v>
      </c>
      <c r="E1045">
        <v>6.3535139999999997</v>
      </c>
      <c r="L1045">
        <v>135.72296299999999</v>
      </c>
      <c r="M1045">
        <v>8.1961739999999992</v>
      </c>
    </row>
    <row r="1046" spans="1:15" x14ac:dyDescent="0.25">
      <c r="A1046">
        <v>1045</v>
      </c>
      <c r="D1046">
        <v>158.09212200000002</v>
      </c>
      <c r="E1046">
        <v>6.3535139999999997</v>
      </c>
      <c r="L1046">
        <v>135.72296299999999</v>
      </c>
      <c r="M1046">
        <v>8.1961739999999992</v>
      </c>
    </row>
    <row r="1047" spans="1:15" x14ac:dyDescent="0.25">
      <c r="A1047">
        <v>1046</v>
      </c>
      <c r="D1047">
        <v>158.09212200000002</v>
      </c>
      <c r="E1047">
        <v>6.3535139999999997</v>
      </c>
      <c r="L1047">
        <v>135.72296299999999</v>
      </c>
      <c r="M1047">
        <v>8.1961739999999992</v>
      </c>
    </row>
    <row r="1048" spans="1:15" x14ac:dyDescent="0.25">
      <c r="A1048">
        <v>1047</v>
      </c>
      <c r="D1048">
        <v>158.09212200000002</v>
      </c>
      <c r="E1048">
        <v>6.3535139999999997</v>
      </c>
      <c r="L1048">
        <v>135.72296299999999</v>
      </c>
      <c r="M1048">
        <v>8.1961739999999992</v>
      </c>
    </row>
    <row r="1049" spans="1:15" x14ac:dyDescent="0.25">
      <c r="A1049">
        <v>1048</v>
      </c>
      <c r="D1049">
        <v>158.09212200000002</v>
      </c>
      <c r="E1049">
        <v>6.3535139999999997</v>
      </c>
      <c r="L1049">
        <v>135.72296299999999</v>
      </c>
      <c r="M1049">
        <v>8.1961739999999992</v>
      </c>
    </row>
    <row r="1050" spans="1:15" x14ac:dyDescent="0.25">
      <c r="A1050">
        <v>1049</v>
      </c>
      <c r="D1050">
        <v>158.09212200000002</v>
      </c>
      <c r="E1050">
        <v>6.3535139999999997</v>
      </c>
      <c r="L1050">
        <v>135.72296299999999</v>
      </c>
      <c r="M1050">
        <v>8.1961739999999992</v>
      </c>
    </row>
    <row r="1051" spans="1:15" x14ac:dyDescent="0.25">
      <c r="A1051">
        <v>1050</v>
      </c>
      <c r="D1051">
        <v>158.09212200000002</v>
      </c>
      <c r="E1051">
        <v>6.3535139999999997</v>
      </c>
      <c r="L1051">
        <v>135.72296299999999</v>
      </c>
      <c r="M1051">
        <v>8.1961739999999992</v>
      </c>
    </row>
    <row r="1052" spans="1:15" x14ac:dyDescent="0.25">
      <c r="A1052">
        <v>1051</v>
      </c>
      <c r="B1052">
        <v>163.039244</v>
      </c>
      <c r="C1052">
        <v>9.5081009999999999</v>
      </c>
      <c r="D1052">
        <v>158.09212200000002</v>
      </c>
      <c r="E1052">
        <v>6.3535139999999997</v>
      </c>
      <c r="L1052">
        <v>135.72296299999999</v>
      </c>
      <c r="M1052">
        <v>8.1961739999999992</v>
      </c>
    </row>
    <row r="1053" spans="1:15" x14ac:dyDescent="0.25">
      <c r="A1053">
        <v>1052</v>
      </c>
      <c r="B1053">
        <v>163.083888</v>
      </c>
      <c r="C1053">
        <v>9.3836630000000003</v>
      </c>
      <c r="D1053">
        <v>158.09212200000002</v>
      </c>
      <c r="E1053">
        <v>6.3535139999999997</v>
      </c>
      <c r="L1053">
        <v>135.72296299999999</v>
      </c>
      <c r="M1053">
        <v>8.1961739999999992</v>
      </c>
    </row>
    <row r="1054" spans="1:15" x14ac:dyDescent="0.25">
      <c r="A1054">
        <v>1053</v>
      </c>
      <c r="B1054">
        <v>163.083888</v>
      </c>
      <c r="C1054">
        <v>9.3836630000000003</v>
      </c>
      <c r="D1054">
        <v>158.001722</v>
      </c>
      <c r="E1054">
        <v>6.3800280000000003</v>
      </c>
      <c r="L1054">
        <v>135.68480099999999</v>
      </c>
      <c r="M1054">
        <v>8.1760719999999996</v>
      </c>
    </row>
    <row r="1055" spans="1:15" x14ac:dyDescent="0.25">
      <c r="A1055">
        <v>1054</v>
      </c>
      <c r="B1055">
        <v>163.083888</v>
      </c>
      <c r="C1055">
        <v>9.3836630000000003</v>
      </c>
      <c r="D1055">
        <v>158.001722</v>
      </c>
      <c r="E1055">
        <v>6.3800280000000003</v>
      </c>
      <c r="N1055">
        <v>154.67835700000001</v>
      </c>
      <c r="O1055">
        <v>6.5581500000000004</v>
      </c>
    </row>
    <row r="1056" spans="1:15" x14ac:dyDescent="0.25">
      <c r="A1056">
        <v>1055</v>
      </c>
      <c r="B1056">
        <v>163.083888</v>
      </c>
      <c r="C1056">
        <v>9.3836630000000003</v>
      </c>
      <c r="N1056">
        <v>154.6174</v>
      </c>
      <c r="O1056">
        <v>6.4512869999999998</v>
      </c>
    </row>
    <row r="1057" spans="1:15" x14ac:dyDescent="0.25">
      <c r="A1057">
        <v>1056</v>
      </c>
      <c r="B1057">
        <v>163.083888</v>
      </c>
      <c r="C1057">
        <v>9.3836630000000003</v>
      </c>
      <c r="N1057">
        <v>154.6174</v>
      </c>
      <c r="O1057">
        <v>6.4512869999999998</v>
      </c>
    </row>
    <row r="1058" spans="1:15" x14ac:dyDescent="0.25">
      <c r="A1058">
        <v>1057</v>
      </c>
      <c r="B1058">
        <v>163.083888</v>
      </c>
      <c r="C1058">
        <v>9.3836630000000003</v>
      </c>
      <c r="N1058">
        <v>154.6174</v>
      </c>
      <c r="O1058">
        <v>6.4512869999999998</v>
      </c>
    </row>
    <row r="1059" spans="1:15" x14ac:dyDescent="0.25">
      <c r="A1059">
        <v>1058</v>
      </c>
      <c r="B1059">
        <v>163.083888</v>
      </c>
      <c r="C1059">
        <v>9.3836630000000003</v>
      </c>
      <c r="N1059">
        <v>154.6174</v>
      </c>
      <c r="O1059">
        <v>6.4512869999999998</v>
      </c>
    </row>
    <row r="1060" spans="1:15" x14ac:dyDescent="0.25">
      <c r="A1060">
        <v>1059</v>
      </c>
      <c r="B1060">
        <v>163.083888</v>
      </c>
      <c r="C1060">
        <v>9.3836630000000003</v>
      </c>
      <c r="N1060">
        <v>154.6174</v>
      </c>
      <c r="O1060">
        <v>6.4512869999999998</v>
      </c>
    </row>
    <row r="1061" spans="1:15" x14ac:dyDescent="0.25">
      <c r="A1061">
        <v>1060</v>
      </c>
      <c r="B1061">
        <v>163.083888</v>
      </c>
      <c r="C1061">
        <v>9.3836630000000003</v>
      </c>
      <c r="N1061">
        <v>154.6174</v>
      </c>
      <c r="O1061">
        <v>6.4512869999999998</v>
      </c>
    </row>
    <row r="1062" spans="1:15" x14ac:dyDescent="0.25">
      <c r="A1062">
        <v>1061</v>
      </c>
      <c r="B1062">
        <v>163.083888</v>
      </c>
      <c r="C1062">
        <v>9.3836630000000003</v>
      </c>
      <c r="N1062">
        <v>154.6174</v>
      </c>
      <c r="O1062">
        <v>6.4512869999999998</v>
      </c>
    </row>
    <row r="1063" spans="1:15" x14ac:dyDescent="0.25">
      <c r="A1063">
        <v>1062</v>
      </c>
      <c r="B1063">
        <v>163.083888</v>
      </c>
      <c r="C1063">
        <v>9.3836630000000003</v>
      </c>
      <c r="N1063">
        <v>154.6174</v>
      </c>
      <c r="O1063">
        <v>6.4512869999999998</v>
      </c>
    </row>
    <row r="1064" spans="1:15" x14ac:dyDescent="0.25">
      <c r="A1064">
        <v>1063</v>
      </c>
      <c r="B1064">
        <v>163.083888</v>
      </c>
      <c r="C1064">
        <v>9.3836630000000003</v>
      </c>
      <c r="N1064">
        <v>154.6174</v>
      </c>
      <c r="O1064">
        <v>6.4512869999999998</v>
      </c>
    </row>
    <row r="1065" spans="1:15" x14ac:dyDescent="0.25">
      <c r="A1065">
        <v>1064</v>
      </c>
      <c r="B1065">
        <v>163.083888</v>
      </c>
      <c r="C1065">
        <v>9.3836630000000003</v>
      </c>
      <c r="N1065">
        <v>154.6174</v>
      </c>
      <c r="O1065">
        <v>6.4512869999999998</v>
      </c>
    </row>
    <row r="1066" spans="1:15" x14ac:dyDescent="0.25">
      <c r="A1066">
        <v>1065</v>
      </c>
      <c r="B1066">
        <v>163.083888</v>
      </c>
      <c r="C1066">
        <v>9.3836630000000003</v>
      </c>
      <c r="D1066">
        <v>169.71062000000001</v>
      </c>
      <c r="E1066">
        <v>5.8416709999999998</v>
      </c>
      <c r="N1066">
        <v>154.6174</v>
      </c>
      <c r="O1066">
        <v>6.4512869999999998</v>
      </c>
    </row>
    <row r="1067" spans="1:15" x14ac:dyDescent="0.25">
      <c r="A1067">
        <v>1066</v>
      </c>
      <c r="B1067">
        <v>163.083888</v>
      </c>
      <c r="C1067">
        <v>9.3836630000000003</v>
      </c>
      <c r="D1067">
        <v>169.88641999999999</v>
      </c>
      <c r="E1067">
        <v>5.8159159999999996</v>
      </c>
      <c r="N1067">
        <v>154.6174</v>
      </c>
      <c r="O1067">
        <v>6.4512869999999998</v>
      </c>
    </row>
    <row r="1068" spans="1:15" x14ac:dyDescent="0.25">
      <c r="A1068">
        <v>1067</v>
      </c>
      <c r="B1068">
        <v>163.039244</v>
      </c>
      <c r="C1068">
        <v>9.5081009999999999</v>
      </c>
      <c r="D1068">
        <v>169.88641999999999</v>
      </c>
      <c r="E1068">
        <v>5.8159159999999996</v>
      </c>
      <c r="N1068">
        <v>154.6174</v>
      </c>
      <c r="O1068">
        <v>6.4512869999999998</v>
      </c>
    </row>
    <row r="1069" spans="1:15" x14ac:dyDescent="0.25">
      <c r="A1069">
        <v>1068</v>
      </c>
      <c r="D1069">
        <v>169.88641999999999</v>
      </c>
      <c r="E1069">
        <v>5.8159159999999996</v>
      </c>
      <c r="F1069">
        <v>160.841579</v>
      </c>
      <c r="G1069">
        <v>9.5481999999999996</v>
      </c>
      <c r="N1069">
        <v>154.6174</v>
      </c>
      <c r="O1069">
        <v>6.4512869999999998</v>
      </c>
    </row>
    <row r="1070" spans="1:15" x14ac:dyDescent="0.25">
      <c r="A1070">
        <v>1069</v>
      </c>
      <c r="D1070">
        <v>169.88641999999999</v>
      </c>
      <c r="E1070">
        <v>5.8159159999999996</v>
      </c>
      <c r="F1070">
        <v>161.028437</v>
      </c>
      <c r="G1070">
        <v>9.530322</v>
      </c>
      <c r="N1070">
        <v>154.6174</v>
      </c>
      <c r="O1070">
        <v>6.4512869999999998</v>
      </c>
    </row>
    <row r="1071" spans="1:15" x14ac:dyDescent="0.25">
      <c r="A1071">
        <v>1070</v>
      </c>
      <c r="D1071">
        <v>169.88641999999999</v>
      </c>
      <c r="E1071">
        <v>5.8159159999999996</v>
      </c>
      <c r="F1071">
        <v>161.028437</v>
      </c>
      <c r="G1071">
        <v>9.530322</v>
      </c>
      <c r="N1071">
        <v>154.67835700000001</v>
      </c>
      <c r="O1071">
        <v>6.5581500000000004</v>
      </c>
    </row>
    <row r="1072" spans="1:15" x14ac:dyDescent="0.25">
      <c r="A1072">
        <v>1071</v>
      </c>
      <c r="D1072">
        <v>169.88641999999999</v>
      </c>
      <c r="E1072">
        <v>5.8159159999999996</v>
      </c>
      <c r="F1072">
        <v>161.028437</v>
      </c>
      <c r="G1072">
        <v>9.530322</v>
      </c>
    </row>
    <row r="1073" spans="1:7" x14ac:dyDescent="0.25">
      <c r="A1073">
        <v>1072</v>
      </c>
      <c r="D1073">
        <v>169.88641999999999</v>
      </c>
      <c r="E1073">
        <v>5.8159159999999996</v>
      </c>
      <c r="F1073">
        <v>161.028437</v>
      </c>
      <c r="G1073">
        <v>9.530322</v>
      </c>
    </row>
    <row r="1074" spans="1:7" x14ac:dyDescent="0.25">
      <c r="A1074">
        <v>1073</v>
      </c>
      <c r="D1074">
        <v>169.88641999999999</v>
      </c>
      <c r="E1074">
        <v>5.8159159999999996</v>
      </c>
      <c r="F1074">
        <v>161.028437</v>
      </c>
      <c r="G1074">
        <v>9.530322</v>
      </c>
    </row>
    <row r="1075" spans="1:7" x14ac:dyDescent="0.25">
      <c r="A1075">
        <v>1074</v>
      </c>
      <c r="D1075">
        <v>169.88641999999999</v>
      </c>
      <c r="E1075">
        <v>5.8159159999999996</v>
      </c>
      <c r="F1075">
        <v>161.028437</v>
      </c>
      <c r="G1075">
        <v>9.530322</v>
      </c>
    </row>
    <row r="1076" spans="1:7" x14ac:dyDescent="0.25">
      <c r="A1076">
        <v>1075</v>
      </c>
      <c r="D1076">
        <v>169.88641999999999</v>
      </c>
      <c r="E1076">
        <v>5.8159159999999996</v>
      </c>
      <c r="F1076">
        <v>161.028437</v>
      </c>
      <c r="G1076">
        <v>9.530322</v>
      </c>
    </row>
    <row r="1077" spans="1:7" x14ac:dyDescent="0.25">
      <c r="A1077">
        <v>1076</v>
      </c>
      <c r="D1077">
        <v>169.88641999999999</v>
      </c>
      <c r="E1077">
        <v>5.8159159999999996</v>
      </c>
      <c r="F1077">
        <v>161.07737400000002</v>
      </c>
      <c r="G1077">
        <v>9.530322</v>
      </c>
    </row>
    <row r="1078" spans="1:7" x14ac:dyDescent="0.25">
      <c r="A1078">
        <v>1077</v>
      </c>
      <c r="D1078">
        <v>169.88641999999999</v>
      </c>
      <c r="E1078">
        <v>5.8159159999999996</v>
      </c>
      <c r="F1078">
        <v>161.07737400000002</v>
      </c>
      <c r="G1078">
        <v>9.530322</v>
      </c>
    </row>
    <row r="1079" spans="1:7" x14ac:dyDescent="0.25">
      <c r="A1079">
        <v>1078</v>
      </c>
      <c r="D1079">
        <v>169.88641999999999</v>
      </c>
      <c r="E1079">
        <v>5.8159159999999996</v>
      </c>
      <c r="F1079">
        <v>161.07737400000002</v>
      </c>
      <c r="G1079">
        <v>9.530322</v>
      </c>
    </row>
    <row r="1080" spans="1:7" x14ac:dyDescent="0.25">
      <c r="A1080">
        <v>1079</v>
      </c>
      <c r="D1080">
        <v>169.88641999999999</v>
      </c>
      <c r="E1080">
        <v>5.8159159999999996</v>
      </c>
      <c r="F1080">
        <v>161.07737400000002</v>
      </c>
      <c r="G1080">
        <v>9.530322</v>
      </c>
    </row>
    <row r="1081" spans="1:7" x14ac:dyDescent="0.25">
      <c r="A1081">
        <v>1080</v>
      </c>
      <c r="D1081">
        <v>169.88641999999999</v>
      </c>
      <c r="E1081">
        <v>5.8159159999999996</v>
      </c>
      <c r="F1081">
        <v>161.07737400000002</v>
      </c>
      <c r="G1081">
        <v>9.530322</v>
      </c>
    </row>
    <row r="1082" spans="1:7" x14ac:dyDescent="0.25">
      <c r="A1082">
        <v>1081</v>
      </c>
      <c r="B1082">
        <v>179.85055800000001</v>
      </c>
      <c r="C1082">
        <v>6.7068300000000001</v>
      </c>
      <c r="D1082">
        <v>169.71062000000001</v>
      </c>
      <c r="E1082">
        <v>5.8416709999999998</v>
      </c>
      <c r="F1082">
        <v>161.07737400000002</v>
      </c>
      <c r="G1082">
        <v>9.530322</v>
      </c>
    </row>
    <row r="1083" spans="1:7" x14ac:dyDescent="0.25">
      <c r="A1083">
        <v>1082</v>
      </c>
      <c r="B1083">
        <v>179.85055800000001</v>
      </c>
      <c r="C1083">
        <v>6.7068300000000001</v>
      </c>
      <c r="F1083">
        <v>161.07737400000002</v>
      </c>
      <c r="G1083">
        <v>9.530322</v>
      </c>
    </row>
    <row r="1084" spans="1:7" x14ac:dyDescent="0.25">
      <c r="A1084">
        <v>1083</v>
      </c>
      <c r="B1084">
        <v>179.96787599999999</v>
      </c>
      <c r="C1084">
        <v>6.5978960000000004</v>
      </c>
      <c r="F1084">
        <v>161.07737400000002</v>
      </c>
      <c r="G1084">
        <v>9.530322</v>
      </c>
    </row>
    <row r="1085" spans="1:7" x14ac:dyDescent="0.25">
      <c r="A1085">
        <v>1084</v>
      </c>
      <c r="B1085">
        <v>179.96787599999999</v>
      </c>
      <c r="C1085">
        <v>6.5978960000000004</v>
      </c>
      <c r="F1085">
        <v>161.07737400000002</v>
      </c>
      <c r="G1085">
        <v>9.530322</v>
      </c>
    </row>
    <row r="1086" spans="1:7" x14ac:dyDescent="0.25">
      <c r="A1086">
        <v>1085</v>
      </c>
      <c r="B1086">
        <v>179.96787599999999</v>
      </c>
      <c r="C1086">
        <v>6.5978960000000004</v>
      </c>
      <c r="F1086">
        <v>161.07737400000002</v>
      </c>
      <c r="G1086">
        <v>9.530322</v>
      </c>
    </row>
    <row r="1087" spans="1:7" x14ac:dyDescent="0.25">
      <c r="A1087">
        <v>1086</v>
      </c>
      <c r="B1087">
        <v>179.96787599999999</v>
      </c>
      <c r="C1087">
        <v>6.5978960000000004</v>
      </c>
      <c r="F1087">
        <v>160.841579</v>
      </c>
      <c r="G1087">
        <v>9.5481999999999996</v>
      </c>
    </row>
    <row r="1088" spans="1:7" x14ac:dyDescent="0.25">
      <c r="A1088">
        <v>1087</v>
      </c>
      <c r="B1088">
        <v>179.96787599999999</v>
      </c>
      <c r="C1088">
        <v>6.5978960000000004</v>
      </c>
      <c r="F1088">
        <v>160.841579</v>
      </c>
      <c r="G1088">
        <v>9.5481999999999996</v>
      </c>
    </row>
    <row r="1089" spans="1:9" x14ac:dyDescent="0.25">
      <c r="A1089">
        <v>1088</v>
      </c>
      <c r="B1089">
        <v>179.96787599999999</v>
      </c>
      <c r="C1089">
        <v>6.5978960000000004</v>
      </c>
      <c r="H1089">
        <v>170.220595</v>
      </c>
      <c r="I1089">
        <v>5.0927199999999999</v>
      </c>
    </row>
    <row r="1090" spans="1:9" x14ac:dyDescent="0.25">
      <c r="A1090">
        <v>1089</v>
      </c>
      <c r="B1090">
        <v>179.96787599999999</v>
      </c>
      <c r="C1090">
        <v>6.5978960000000004</v>
      </c>
      <c r="H1090">
        <v>170.27796499999999</v>
      </c>
      <c r="I1090">
        <v>5.082821</v>
      </c>
    </row>
    <row r="1091" spans="1:9" x14ac:dyDescent="0.25">
      <c r="A1091">
        <v>1090</v>
      </c>
      <c r="B1091">
        <v>179.96787599999999</v>
      </c>
      <c r="C1091">
        <v>6.5978960000000004</v>
      </c>
      <c r="H1091">
        <v>170.27796499999999</v>
      </c>
      <c r="I1091">
        <v>5.082821</v>
      </c>
    </row>
    <row r="1092" spans="1:9" x14ac:dyDescent="0.25">
      <c r="A1092">
        <v>1091</v>
      </c>
      <c r="B1092">
        <v>179.96787599999999</v>
      </c>
      <c r="C1092">
        <v>6.5978960000000004</v>
      </c>
      <c r="H1092">
        <v>170.27796499999999</v>
      </c>
      <c r="I1092">
        <v>5.082821</v>
      </c>
    </row>
    <row r="1093" spans="1:9" x14ac:dyDescent="0.25">
      <c r="A1093">
        <v>1092</v>
      </c>
      <c r="B1093">
        <v>179.96787599999999</v>
      </c>
      <c r="C1093">
        <v>6.5978960000000004</v>
      </c>
      <c r="H1093">
        <v>170.27796499999999</v>
      </c>
      <c r="I1093">
        <v>5.082821</v>
      </c>
    </row>
    <row r="1094" spans="1:9" x14ac:dyDescent="0.25">
      <c r="A1094">
        <v>1093</v>
      </c>
      <c r="B1094">
        <v>179.96787599999999</v>
      </c>
      <c r="C1094">
        <v>6.5978960000000004</v>
      </c>
      <c r="H1094">
        <v>170.27796499999999</v>
      </c>
      <c r="I1094">
        <v>5.082821</v>
      </c>
    </row>
    <row r="1095" spans="1:9" x14ac:dyDescent="0.25">
      <c r="A1095">
        <v>1094</v>
      </c>
      <c r="B1095">
        <v>179.96787599999999</v>
      </c>
      <c r="C1095">
        <v>6.5978960000000004</v>
      </c>
      <c r="H1095">
        <v>170.27796499999999</v>
      </c>
      <c r="I1095">
        <v>5.082821</v>
      </c>
    </row>
    <row r="1096" spans="1:9" x14ac:dyDescent="0.25">
      <c r="A1096">
        <v>1095</v>
      </c>
      <c r="B1096">
        <v>179.96787599999999</v>
      </c>
      <c r="C1096">
        <v>6.5978960000000004</v>
      </c>
      <c r="H1096">
        <v>170.27796499999999</v>
      </c>
      <c r="I1096">
        <v>5.082821</v>
      </c>
    </row>
    <row r="1097" spans="1:9" x14ac:dyDescent="0.25">
      <c r="A1097">
        <v>1096</v>
      </c>
      <c r="B1097">
        <v>179.96787599999999</v>
      </c>
      <c r="C1097">
        <v>6.5978960000000004</v>
      </c>
      <c r="D1097">
        <v>187.49764199999998</v>
      </c>
      <c r="E1097">
        <v>3.0785300000000002</v>
      </c>
      <c r="H1097">
        <v>170.27796499999999</v>
      </c>
      <c r="I1097">
        <v>5.082821</v>
      </c>
    </row>
    <row r="1098" spans="1:9" x14ac:dyDescent="0.25">
      <c r="A1098">
        <v>1097</v>
      </c>
      <c r="B1098">
        <v>179.96787599999999</v>
      </c>
      <c r="C1098">
        <v>6.5978960000000004</v>
      </c>
      <c r="D1098">
        <v>187.50451200000001</v>
      </c>
      <c r="E1098">
        <v>3.0301490000000002</v>
      </c>
      <c r="H1098">
        <v>170.27796499999999</v>
      </c>
      <c r="I1098">
        <v>5.082821</v>
      </c>
    </row>
    <row r="1099" spans="1:9" x14ac:dyDescent="0.25">
      <c r="A1099">
        <v>1098</v>
      </c>
      <c r="B1099">
        <v>179.85055800000001</v>
      </c>
      <c r="C1099">
        <v>6.7068300000000001</v>
      </c>
      <c r="D1099">
        <v>187.50451200000001</v>
      </c>
      <c r="E1099">
        <v>3.0301490000000002</v>
      </c>
      <c r="H1099">
        <v>170.27796499999999</v>
      </c>
      <c r="I1099">
        <v>5.082821</v>
      </c>
    </row>
    <row r="1100" spans="1:9" x14ac:dyDescent="0.25">
      <c r="A1100">
        <v>1099</v>
      </c>
      <c r="D1100">
        <v>187.50451200000001</v>
      </c>
      <c r="E1100">
        <v>3.0301490000000002</v>
      </c>
      <c r="H1100">
        <v>170.27796499999999</v>
      </c>
      <c r="I1100">
        <v>5.082821</v>
      </c>
    </row>
    <row r="1101" spans="1:9" x14ac:dyDescent="0.25">
      <c r="A1101">
        <v>1100</v>
      </c>
      <c r="D1101">
        <v>187.50451200000001</v>
      </c>
      <c r="E1101">
        <v>3.0301490000000002</v>
      </c>
      <c r="H1101">
        <v>170.27796499999999</v>
      </c>
      <c r="I1101">
        <v>5.082821</v>
      </c>
    </row>
    <row r="1102" spans="1:9" x14ac:dyDescent="0.25">
      <c r="A1102">
        <v>1101</v>
      </c>
      <c r="D1102">
        <v>187.50451200000001</v>
      </c>
      <c r="E1102">
        <v>3.0301490000000002</v>
      </c>
      <c r="H1102">
        <v>170.27796499999999</v>
      </c>
      <c r="I1102">
        <v>5.082821</v>
      </c>
    </row>
    <row r="1103" spans="1:9" x14ac:dyDescent="0.25">
      <c r="A1103">
        <v>1102</v>
      </c>
      <c r="D1103">
        <v>187.50451200000001</v>
      </c>
      <c r="E1103">
        <v>3.0301490000000002</v>
      </c>
      <c r="F1103">
        <v>178.19958</v>
      </c>
      <c r="G1103">
        <v>6.6277929999999996</v>
      </c>
      <c r="H1103">
        <v>170.27796499999999</v>
      </c>
      <c r="I1103">
        <v>5.082821</v>
      </c>
    </row>
    <row r="1104" spans="1:9" x14ac:dyDescent="0.25">
      <c r="A1104">
        <v>1103</v>
      </c>
      <c r="D1104">
        <v>187.50451200000001</v>
      </c>
      <c r="E1104">
        <v>3.0301490000000002</v>
      </c>
      <c r="F1104">
        <v>178.35290600000002</v>
      </c>
      <c r="G1104">
        <v>6.7445050000000002</v>
      </c>
      <c r="H1104">
        <v>170.27796499999999</v>
      </c>
      <c r="I1104">
        <v>5.082821</v>
      </c>
    </row>
    <row r="1105" spans="1:9" x14ac:dyDescent="0.25">
      <c r="A1105">
        <v>1104</v>
      </c>
      <c r="D1105">
        <v>187.50451200000001</v>
      </c>
      <c r="E1105">
        <v>3.0301490000000002</v>
      </c>
      <c r="F1105">
        <v>178.35290600000002</v>
      </c>
      <c r="G1105">
        <v>6.7445050000000002</v>
      </c>
      <c r="H1105">
        <v>170.27796499999999</v>
      </c>
      <c r="I1105">
        <v>5.082821</v>
      </c>
    </row>
    <row r="1106" spans="1:9" x14ac:dyDescent="0.25">
      <c r="A1106">
        <v>1105</v>
      </c>
      <c r="D1106">
        <v>187.50451200000001</v>
      </c>
      <c r="E1106">
        <v>3.0301490000000002</v>
      </c>
      <c r="F1106">
        <v>178.35290600000002</v>
      </c>
      <c r="G1106">
        <v>6.7445050000000002</v>
      </c>
      <c r="H1106">
        <v>170.220595</v>
      </c>
      <c r="I1106">
        <v>5.0927199999999999</v>
      </c>
    </row>
    <row r="1107" spans="1:9" x14ac:dyDescent="0.25">
      <c r="A1107">
        <v>1106</v>
      </c>
      <c r="D1107">
        <v>187.50451200000001</v>
      </c>
      <c r="E1107">
        <v>3.0301490000000002</v>
      </c>
      <c r="F1107">
        <v>178.35290600000002</v>
      </c>
      <c r="G1107">
        <v>6.7445050000000002</v>
      </c>
      <c r="H1107">
        <v>170.220595</v>
      </c>
      <c r="I1107">
        <v>5.0927199999999999</v>
      </c>
    </row>
    <row r="1108" spans="1:9" x14ac:dyDescent="0.25">
      <c r="A1108">
        <v>1107</v>
      </c>
      <c r="D1108">
        <v>187.50451200000001</v>
      </c>
      <c r="E1108">
        <v>3.0301490000000002</v>
      </c>
      <c r="F1108">
        <v>178.35290600000002</v>
      </c>
      <c r="G1108">
        <v>6.7445050000000002</v>
      </c>
      <c r="H1108">
        <v>170.220595</v>
      </c>
      <c r="I1108">
        <v>5.0927199999999999</v>
      </c>
    </row>
    <row r="1109" spans="1:9" x14ac:dyDescent="0.25">
      <c r="A1109">
        <v>1108</v>
      </c>
      <c r="D1109">
        <v>187.50451200000001</v>
      </c>
      <c r="E1109">
        <v>3.0301490000000002</v>
      </c>
      <c r="F1109">
        <v>178.35290600000002</v>
      </c>
      <c r="G1109">
        <v>6.7445050000000002</v>
      </c>
    </row>
    <row r="1110" spans="1:9" x14ac:dyDescent="0.25">
      <c r="A1110">
        <v>1109</v>
      </c>
      <c r="D1110">
        <v>187.50451200000001</v>
      </c>
      <c r="E1110">
        <v>3.0301490000000002</v>
      </c>
      <c r="F1110">
        <v>178.35290600000002</v>
      </c>
      <c r="G1110">
        <v>6.7445050000000002</v>
      </c>
    </row>
    <row r="1111" spans="1:9" x14ac:dyDescent="0.25">
      <c r="A1111">
        <v>1110</v>
      </c>
      <c r="D1111">
        <v>187.50451200000001</v>
      </c>
      <c r="E1111">
        <v>3.0301490000000002</v>
      </c>
      <c r="F1111">
        <v>178.35290600000002</v>
      </c>
      <c r="G1111">
        <v>6.7445050000000002</v>
      </c>
    </row>
    <row r="1112" spans="1:9" x14ac:dyDescent="0.25">
      <c r="A1112">
        <v>1111</v>
      </c>
      <c r="D1112">
        <v>187.49764199999998</v>
      </c>
      <c r="E1112">
        <v>3.0785300000000002</v>
      </c>
      <c r="F1112">
        <v>178.35290600000002</v>
      </c>
      <c r="G1112">
        <v>6.7445050000000002</v>
      </c>
    </row>
    <row r="1113" spans="1:9" x14ac:dyDescent="0.25">
      <c r="A1113">
        <v>1112</v>
      </c>
      <c r="F1113">
        <v>178.40184299999999</v>
      </c>
      <c r="G1113">
        <v>6.7445050000000002</v>
      </c>
    </row>
    <row r="1114" spans="1:9" x14ac:dyDescent="0.25">
      <c r="A1114">
        <v>1113</v>
      </c>
      <c r="B1114">
        <v>198.13144199999999</v>
      </c>
      <c r="C1114">
        <v>5.6244610000000002</v>
      </c>
      <c r="F1114">
        <v>178.40184299999999</v>
      </c>
      <c r="G1114">
        <v>6.7445050000000002</v>
      </c>
    </row>
    <row r="1115" spans="1:9" x14ac:dyDescent="0.25">
      <c r="A1115">
        <v>1114</v>
      </c>
      <c r="B1115">
        <v>198.22219799999999</v>
      </c>
      <c r="C1115">
        <v>5.5715839999999996</v>
      </c>
      <c r="F1115">
        <v>178.40184299999999</v>
      </c>
      <c r="G1115">
        <v>6.7445050000000002</v>
      </c>
    </row>
    <row r="1116" spans="1:9" x14ac:dyDescent="0.25">
      <c r="A1116">
        <v>1115</v>
      </c>
      <c r="B1116">
        <v>198.22219799999999</v>
      </c>
      <c r="C1116">
        <v>5.6204200000000002</v>
      </c>
      <c r="F1116">
        <v>178.40184299999999</v>
      </c>
      <c r="G1116">
        <v>6.7445050000000002</v>
      </c>
    </row>
    <row r="1117" spans="1:9" x14ac:dyDescent="0.25">
      <c r="A1117">
        <v>1116</v>
      </c>
      <c r="B1117">
        <v>198.22219799999999</v>
      </c>
      <c r="C1117">
        <v>5.6204200000000002</v>
      </c>
      <c r="F1117">
        <v>178.40184299999999</v>
      </c>
      <c r="G1117">
        <v>6.7445050000000002</v>
      </c>
    </row>
    <row r="1118" spans="1:9" x14ac:dyDescent="0.25">
      <c r="A1118">
        <v>1117</v>
      </c>
      <c r="B1118">
        <v>198.22219799999999</v>
      </c>
      <c r="C1118">
        <v>5.6204200000000002</v>
      </c>
      <c r="F1118">
        <v>178.40184299999999</v>
      </c>
      <c r="G1118">
        <v>6.7445050000000002</v>
      </c>
    </row>
    <row r="1119" spans="1:9" x14ac:dyDescent="0.25">
      <c r="A1119">
        <v>1118</v>
      </c>
      <c r="B1119">
        <v>198.22219799999999</v>
      </c>
      <c r="C1119">
        <v>5.6204200000000002</v>
      </c>
      <c r="F1119">
        <v>178.40184299999999</v>
      </c>
      <c r="G1119">
        <v>6.7445050000000002</v>
      </c>
    </row>
    <row r="1120" spans="1:9" x14ac:dyDescent="0.25">
      <c r="A1120">
        <v>1119</v>
      </c>
      <c r="B1120">
        <v>198.22219799999999</v>
      </c>
      <c r="C1120">
        <v>5.6204200000000002</v>
      </c>
      <c r="F1120">
        <v>178.40184299999999</v>
      </c>
      <c r="G1120">
        <v>6.7445050000000002</v>
      </c>
      <c r="H1120">
        <v>188.89453800000001</v>
      </c>
      <c r="I1120">
        <v>2.693651</v>
      </c>
    </row>
    <row r="1121" spans="1:9" x14ac:dyDescent="0.25">
      <c r="A1121">
        <v>1120</v>
      </c>
      <c r="B1121">
        <v>198.22219799999999</v>
      </c>
      <c r="C1121">
        <v>5.6204200000000002</v>
      </c>
      <c r="F1121">
        <v>178.19958</v>
      </c>
      <c r="G1121">
        <v>6.6277929999999996</v>
      </c>
      <c r="H1121">
        <v>188.87484699999999</v>
      </c>
      <c r="I1121">
        <v>2.5902720000000001</v>
      </c>
    </row>
    <row r="1122" spans="1:9" x14ac:dyDescent="0.25">
      <c r="A1122">
        <v>1121</v>
      </c>
      <c r="B1122">
        <v>198.22219799999999</v>
      </c>
      <c r="C1122">
        <v>5.6204200000000002</v>
      </c>
      <c r="H1122">
        <v>188.87484699999999</v>
      </c>
      <c r="I1122">
        <v>2.5902720000000001</v>
      </c>
    </row>
    <row r="1123" spans="1:9" x14ac:dyDescent="0.25">
      <c r="A1123">
        <v>1122</v>
      </c>
      <c r="B1123">
        <v>198.22219799999999</v>
      </c>
      <c r="C1123">
        <v>5.6204200000000002</v>
      </c>
      <c r="H1123">
        <v>188.87484699999999</v>
      </c>
      <c r="I1123">
        <v>2.5902720000000001</v>
      </c>
    </row>
    <row r="1124" spans="1:9" x14ac:dyDescent="0.25">
      <c r="A1124">
        <v>1123</v>
      </c>
      <c r="B1124">
        <v>198.22219799999999</v>
      </c>
      <c r="C1124">
        <v>5.6204200000000002</v>
      </c>
      <c r="H1124">
        <v>188.87484699999999</v>
      </c>
      <c r="I1124">
        <v>2.5902720000000001</v>
      </c>
    </row>
    <row r="1125" spans="1:9" x14ac:dyDescent="0.25">
      <c r="A1125">
        <v>1124</v>
      </c>
      <c r="B1125">
        <v>198.22219799999999</v>
      </c>
      <c r="C1125">
        <v>5.6204200000000002</v>
      </c>
      <c r="H1125">
        <v>188.87484699999999</v>
      </c>
      <c r="I1125">
        <v>2.5902720000000001</v>
      </c>
    </row>
    <row r="1126" spans="1:9" x14ac:dyDescent="0.25">
      <c r="A1126">
        <v>1125</v>
      </c>
      <c r="B1126">
        <v>198.22219799999999</v>
      </c>
      <c r="C1126">
        <v>5.6204200000000002</v>
      </c>
      <c r="H1126">
        <v>188.87484699999999</v>
      </c>
      <c r="I1126">
        <v>2.5902720000000001</v>
      </c>
    </row>
    <row r="1127" spans="1:9" x14ac:dyDescent="0.25">
      <c r="A1127">
        <v>1126</v>
      </c>
      <c r="B1127">
        <v>198.22219799999999</v>
      </c>
      <c r="C1127">
        <v>5.6204200000000002</v>
      </c>
      <c r="H1127">
        <v>188.87484699999999</v>
      </c>
      <c r="I1127">
        <v>2.5902720000000001</v>
      </c>
    </row>
    <row r="1128" spans="1:9" x14ac:dyDescent="0.25">
      <c r="A1128">
        <v>1127</v>
      </c>
      <c r="B1128">
        <v>198.22219799999999</v>
      </c>
      <c r="C1128">
        <v>5.6204200000000002</v>
      </c>
      <c r="D1128">
        <v>206.89402699999999</v>
      </c>
      <c r="E1128">
        <v>3.835108</v>
      </c>
      <c r="H1128">
        <v>188.87484699999999</v>
      </c>
      <c r="I1128">
        <v>2.5902720000000001</v>
      </c>
    </row>
    <row r="1129" spans="1:9" x14ac:dyDescent="0.25">
      <c r="A1129">
        <v>1128</v>
      </c>
      <c r="B1129">
        <v>198.13144199999999</v>
      </c>
      <c r="C1129">
        <v>5.6244610000000002</v>
      </c>
      <c r="D1129">
        <v>206.884433</v>
      </c>
      <c r="E1129">
        <v>3.8610150000000001</v>
      </c>
      <c r="H1129">
        <v>188.87484699999999</v>
      </c>
      <c r="I1129">
        <v>2.5902720000000001</v>
      </c>
    </row>
    <row r="1130" spans="1:9" x14ac:dyDescent="0.25">
      <c r="A1130">
        <v>1129</v>
      </c>
      <c r="D1130">
        <v>206.884433</v>
      </c>
      <c r="E1130">
        <v>3.8610150000000001</v>
      </c>
      <c r="H1130">
        <v>188.87484699999999</v>
      </c>
      <c r="I1130">
        <v>2.5902720000000001</v>
      </c>
    </row>
    <row r="1131" spans="1:9" x14ac:dyDescent="0.25">
      <c r="A1131">
        <v>1130</v>
      </c>
      <c r="D1131">
        <v>206.884433</v>
      </c>
      <c r="E1131">
        <v>3.8610150000000001</v>
      </c>
      <c r="H1131">
        <v>188.87484699999999</v>
      </c>
      <c r="I1131">
        <v>2.5902720000000001</v>
      </c>
    </row>
    <row r="1132" spans="1:9" x14ac:dyDescent="0.25">
      <c r="A1132">
        <v>1131</v>
      </c>
      <c r="D1132">
        <v>206.884433</v>
      </c>
      <c r="E1132">
        <v>3.8610150000000001</v>
      </c>
      <c r="H1132">
        <v>188.87484699999999</v>
      </c>
      <c r="I1132">
        <v>2.5902720000000001</v>
      </c>
    </row>
    <row r="1133" spans="1:9" x14ac:dyDescent="0.25">
      <c r="A1133">
        <v>1132</v>
      </c>
      <c r="D1133">
        <v>206.884433</v>
      </c>
      <c r="E1133">
        <v>3.8610150000000001</v>
      </c>
      <c r="F1133">
        <v>197.99271300000001</v>
      </c>
      <c r="G1133">
        <v>6.480073</v>
      </c>
      <c r="H1133">
        <v>188.87484699999999</v>
      </c>
      <c r="I1133">
        <v>2.5902720000000001</v>
      </c>
    </row>
    <row r="1134" spans="1:9" x14ac:dyDescent="0.25">
      <c r="A1134">
        <v>1133</v>
      </c>
      <c r="D1134">
        <v>206.884433</v>
      </c>
      <c r="E1134">
        <v>3.8610150000000001</v>
      </c>
      <c r="F1134">
        <v>198.22219799999999</v>
      </c>
      <c r="G1134">
        <v>6.5978960000000004</v>
      </c>
      <c r="H1134">
        <v>188.87484699999999</v>
      </c>
      <c r="I1134">
        <v>2.5902720000000001</v>
      </c>
    </row>
    <row r="1135" spans="1:9" x14ac:dyDescent="0.25">
      <c r="A1135">
        <v>1134</v>
      </c>
      <c r="D1135">
        <v>206.884433</v>
      </c>
      <c r="E1135">
        <v>3.8610150000000001</v>
      </c>
      <c r="F1135">
        <v>198.22219799999999</v>
      </c>
      <c r="G1135">
        <v>6.5978960000000004</v>
      </c>
      <c r="H1135">
        <v>188.87484699999999</v>
      </c>
      <c r="I1135">
        <v>2.5902720000000001</v>
      </c>
    </row>
    <row r="1136" spans="1:9" x14ac:dyDescent="0.25">
      <c r="A1136">
        <v>1135</v>
      </c>
      <c r="D1136">
        <v>206.884433</v>
      </c>
      <c r="E1136">
        <v>3.8610150000000001</v>
      </c>
      <c r="F1136">
        <v>198.22219799999999</v>
      </c>
      <c r="G1136">
        <v>6.5978960000000004</v>
      </c>
      <c r="H1136">
        <v>188.89453800000001</v>
      </c>
      <c r="I1136">
        <v>2.693651</v>
      </c>
    </row>
    <row r="1137" spans="1:9" x14ac:dyDescent="0.25">
      <c r="A1137">
        <v>1136</v>
      </c>
      <c r="D1137">
        <v>206.884433</v>
      </c>
      <c r="E1137">
        <v>3.8610150000000001</v>
      </c>
      <c r="F1137">
        <v>198.22219799999999</v>
      </c>
      <c r="G1137">
        <v>6.5978960000000004</v>
      </c>
      <c r="H1137">
        <v>188.89453800000001</v>
      </c>
      <c r="I1137">
        <v>2.693651</v>
      </c>
    </row>
    <row r="1138" spans="1:9" x14ac:dyDescent="0.25">
      <c r="A1138">
        <v>1137</v>
      </c>
      <c r="D1138">
        <v>206.884433</v>
      </c>
      <c r="E1138">
        <v>3.8610150000000001</v>
      </c>
      <c r="F1138">
        <v>198.22219799999999</v>
      </c>
      <c r="G1138">
        <v>6.5978960000000004</v>
      </c>
    </row>
    <row r="1139" spans="1:9" x14ac:dyDescent="0.25">
      <c r="A1139">
        <v>1138</v>
      </c>
      <c r="D1139">
        <v>206.884433</v>
      </c>
      <c r="E1139">
        <v>3.8610150000000001</v>
      </c>
      <c r="F1139">
        <v>198.22219799999999</v>
      </c>
      <c r="G1139">
        <v>6.5978960000000004</v>
      </c>
    </row>
    <row r="1140" spans="1:9" x14ac:dyDescent="0.25">
      <c r="A1140">
        <v>1139</v>
      </c>
      <c r="D1140">
        <v>206.884433</v>
      </c>
      <c r="E1140">
        <v>3.8610150000000001</v>
      </c>
      <c r="F1140">
        <v>198.22219799999999</v>
      </c>
      <c r="G1140">
        <v>6.5978960000000004</v>
      </c>
    </row>
    <row r="1141" spans="1:9" x14ac:dyDescent="0.25">
      <c r="A1141">
        <v>1140</v>
      </c>
      <c r="D1141">
        <v>206.884433</v>
      </c>
      <c r="E1141">
        <v>3.8610150000000001</v>
      </c>
      <c r="F1141">
        <v>198.22219799999999</v>
      </c>
      <c r="G1141">
        <v>6.5978960000000004</v>
      </c>
    </row>
    <row r="1142" spans="1:9" x14ac:dyDescent="0.25">
      <c r="A1142">
        <v>1141</v>
      </c>
      <c r="D1142">
        <v>206.884433</v>
      </c>
      <c r="E1142">
        <v>3.8610150000000001</v>
      </c>
      <c r="F1142">
        <v>198.22219799999999</v>
      </c>
      <c r="G1142">
        <v>6.5978960000000004</v>
      </c>
    </row>
    <row r="1143" spans="1:9" x14ac:dyDescent="0.25">
      <c r="A1143">
        <v>1142</v>
      </c>
      <c r="D1143">
        <v>206.884433</v>
      </c>
      <c r="E1143">
        <v>3.8610150000000001</v>
      </c>
      <c r="F1143">
        <v>198.22219799999999</v>
      </c>
      <c r="G1143">
        <v>6.5978960000000004</v>
      </c>
    </row>
    <row r="1144" spans="1:9" x14ac:dyDescent="0.25">
      <c r="A1144">
        <v>1143</v>
      </c>
      <c r="D1144">
        <v>206.884433</v>
      </c>
      <c r="E1144">
        <v>3.8610150000000001</v>
      </c>
      <c r="F1144">
        <v>198.22219799999999</v>
      </c>
      <c r="G1144">
        <v>6.5978960000000004</v>
      </c>
    </row>
    <row r="1145" spans="1:9" x14ac:dyDescent="0.25">
      <c r="A1145">
        <v>1144</v>
      </c>
      <c r="B1145">
        <v>216.01242500000001</v>
      </c>
      <c r="C1145">
        <v>7.3987069999999999</v>
      </c>
      <c r="D1145">
        <v>206.89402699999999</v>
      </c>
      <c r="E1145">
        <v>3.835108</v>
      </c>
      <c r="F1145">
        <v>198.22219799999999</v>
      </c>
      <c r="G1145">
        <v>6.5978960000000004</v>
      </c>
    </row>
    <row r="1146" spans="1:9" x14ac:dyDescent="0.25">
      <c r="A1146">
        <v>1145</v>
      </c>
      <c r="B1146">
        <v>216.01242500000001</v>
      </c>
      <c r="C1146">
        <v>7.3987069999999999</v>
      </c>
      <c r="F1146">
        <v>198.22219799999999</v>
      </c>
      <c r="G1146">
        <v>6.5978960000000004</v>
      </c>
    </row>
    <row r="1147" spans="1:9" x14ac:dyDescent="0.25">
      <c r="A1147">
        <v>1146</v>
      </c>
      <c r="B1147">
        <v>216.08475300000001</v>
      </c>
      <c r="C1147">
        <v>7.3069040000000003</v>
      </c>
      <c r="F1147">
        <v>198.22219799999999</v>
      </c>
      <c r="G1147">
        <v>6.5978960000000004</v>
      </c>
    </row>
    <row r="1148" spans="1:9" x14ac:dyDescent="0.25">
      <c r="A1148">
        <v>1147</v>
      </c>
      <c r="B1148">
        <v>216.08475300000001</v>
      </c>
      <c r="C1148">
        <v>7.3069040000000003</v>
      </c>
      <c r="F1148">
        <v>198.22219799999999</v>
      </c>
      <c r="G1148">
        <v>6.5978960000000004</v>
      </c>
    </row>
    <row r="1149" spans="1:9" x14ac:dyDescent="0.25">
      <c r="A1149">
        <v>1148</v>
      </c>
      <c r="B1149">
        <v>216.08475300000001</v>
      </c>
      <c r="C1149">
        <v>7.3069040000000003</v>
      </c>
      <c r="F1149">
        <v>198.22219799999999</v>
      </c>
      <c r="G1149">
        <v>6.5978960000000004</v>
      </c>
    </row>
    <row r="1150" spans="1:9" x14ac:dyDescent="0.25">
      <c r="A1150">
        <v>1149</v>
      </c>
      <c r="B1150">
        <v>216.08475300000001</v>
      </c>
      <c r="C1150">
        <v>7.3069040000000003</v>
      </c>
      <c r="F1150">
        <v>198.22219799999999</v>
      </c>
      <c r="G1150">
        <v>6.5978960000000004</v>
      </c>
    </row>
    <row r="1151" spans="1:9" x14ac:dyDescent="0.25">
      <c r="A1151">
        <v>1150</v>
      </c>
      <c r="B1151">
        <v>216.08475300000001</v>
      </c>
      <c r="C1151">
        <v>7.3069040000000003</v>
      </c>
      <c r="F1151">
        <v>198.22219799999999</v>
      </c>
      <c r="G1151">
        <v>6.5978960000000004</v>
      </c>
    </row>
    <row r="1152" spans="1:9" x14ac:dyDescent="0.25">
      <c r="A1152">
        <v>1151</v>
      </c>
      <c r="B1152">
        <v>216.08475300000001</v>
      </c>
      <c r="C1152">
        <v>7.3069040000000003</v>
      </c>
      <c r="F1152">
        <v>198.22219799999999</v>
      </c>
      <c r="G1152">
        <v>6.5978960000000004</v>
      </c>
    </row>
    <row r="1153" spans="1:9" x14ac:dyDescent="0.25">
      <c r="A1153">
        <v>1152</v>
      </c>
      <c r="B1153">
        <v>216.08475300000001</v>
      </c>
      <c r="C1153">
        <v>7.3069040000000003</v>
      </c>
      <c r="F1153">
        <v>197.99271300000001</v>
      </c>
      <c r="G1153">
        <v>6.480073</v>
      </c>
    </row>
    <row r="1154" spans="1:9" x14ac:dyDescent="0.25">
      <c r="A1154">
        <v>1153</v>
      </c>
      <c r="B1154">
        <v>216.08475300000001</v>
      </c>
      <c r="C1154">
        <v>7.3069040000000003</v>
      </c>
      <c r="H1154">
        <v>208.79074800000001</v>
      </c>
      <c r="I1154">
        <v>2.9441929999999998</v>
      </c>
    </row>
    <row r="1155" spans="1:9" x14ac:dyDescent="0.25">
      <c r="A1155">
        <v>1154</v>
      </c>
      <c r="B1155">
        <v>216.08475300000001</v>
      </c>
      <c r="C1155">
        <v>7.3069040000000003</v>
      </c>
      <c r="H1155">
        <v>208.84201000000002</v>
      </c>
      <c r="I1155">
        <v>2.834654</v>
      </c>
    </row>
    <row r="1156" spans="1:9" x14ac:dyDescent="0.25">
      <c r="A1156">
        <v>1155</v>
      </c>
      <c r="B1156">
        <v>216.08475300000001</v>
      </c>
      <c r="C1156">
        <v>7.3069040000000003</v>
      </c>
      <c r="H1156">
        <v>208.84201000000002</v>
      </c>
      <c r="I1156">
        <v>2.834654</v>
      </c>
    </row>
    <row r="1157" spans="1:9" x14ac:dyDescent="0.25">
      <c r="A1157">
        <v>1156</v>
      </c>
      <c r="B1157">
        <v>216.08475300000001</v>
      </c>
      <c r="C1157">
        <v>7.3069040000000003</v>
      </c>
      <c r="H1157">
        <v>208.84201000000002</v>
      </c>
      <c r="I1157">
        <v>2.834654</v>
      </c>
    </row>
    <row r="1158" spans="1:9" x14ac:dyDescent="0.25">
      <c r="A1158">
        <v>1157</v>
      </c>
      <c r="B1158">
        <v>216.08475300000001</v>
      </c>
      <c r="C1158">
        <v>7.3069040000000003</v>
      </c>
      <c r="H1158">
        <v>208.84201000000002</v>
      </c>
      <c r="I1158">
        <v>2.834654</v>
      </c>
    </row>
    <row r="1159" spans="1:9" x14ac:dyDescent="0.25">
      <c r="A1159">
        <v>1158</v>
      </c>
      <c r="B1159">
        <v>216.08475300000001</v>
      </c>
      <c r="C1159">
        <v>7.3069040000000003</v>
      </c>
      <c r="H1159">
        <v>208.84201000000002</v>
      </c>
      <c r="I1159">
        <v>2.834654</v>
      </c>
    </row>
    <row r="1160" spans="1:9" x14ac:dyDescent="0.25">
      <c r="A1160">
        <v>1159</v>
      </c>
      <c r="B1160">
        <v>216.08475300000001</v>
      </c>
      <c r="C1160">
        <v>7.3069040000000003</v>
      </c>
      <c r="H1160">
        <v>208.84201000000002</v>
      </c>
      <c r="I1160">
        <v>2.834654</v>
      </c>
    </row>
    <row r="1161" spans="1:9" x14ac:dyDescent="0.25">
      <c r="A1161">
        <v>1160</v>
      </c>
      <c r="B1161">
        <v>216.08475300000001</v>
      </c>
      <c r="C1161">
        <v>7.3069040000000003</v>
      </c>
      <c r="D1161">
        <v>223.636865</v>
      </c>
      <c r="E1161">
        <v>4.5810370000000002</v>
      </c>
      <c r="H1161">
        <v>208.84201000000002</v>
      </c>
      <c r="I1161">
        <v>2.834654</v>
      </c>
    </row>
    <row r="1162" spans="1:9" x14ac:dyDescent="0.25">
      <c r="A1162">
        <v>1161</v>
      </c>
      <c r="B1162">
        <v>216.01242500000001</v>
      </c>
      <c r="C1162">
        <v>7.3987069999999999</v>
      </c>
      <c r="D1162">
        <v>223.704193</v>
      </c>
      <c r="E1162">
        <v>4.5857239999999999</v>
      </c>
      <c r="H1162">
        <v>208.84201000000002</v>
      </c>
      <c r="I1162">
        <v>2.834654</v>
      </c>
    </row>
    <row r="1163" spans="1:9" x14ac:dyDescent="0.25">
      <c r="A1163">
        <v>1162</v>
      </c>
      <c r="D1163">
        <v>223.704193</v>
      </c>
      <c r="E1163">
        <v>4.5857239999999999</v>
      </c>
      <c r="H1163">
        <v>208.84201000000002</v>
      </c>
      <c r="I1163">
        <v>2.834654</v>
      </c>
    </row>
    <row r="1164" spans="1:9" x14ac:dyDescent="0.25">
      <c r="A1164">
        <v>1163</v>
      </c>
      <c r="D1164">
        <v>223.704193</v>
      </c>
      <c r="E1164">
        <v>4.5857239999999999</v>
      </c>
      <c r="H1164">
        <v>208.84201000000002</v>
      </c>
      <c r="I1164">
        <v>2.834654</v>
      </c>
    </row>
    <row r="1165" spans="1:9" x14ac:dyDescent="0.25">
      <c r="A1165">
        <v>1164</v>
      </c>
      <c r="D1165">
        <v>223.704193</v>
      </c>
      <c r="E1165">
        <v>4.5857239999999999</v>
      </c>
      <c r="H1165">
        <v>208.84201000000002</v>
      </c>
      <c r="I1165">
        <v>2.834654</v>
      </c>
    </row>
    <row r="1166" spans="1:9" x14ac:dyDescent="0.25">
      <c r="A1166">
        <v>1165</v>
      </c>
      <c r="D1166">
        <v>223.704193</v>
      </c>
      <c r="E1166">
        <v>4.5857239999999999</v>
      </c>
      <c r="F1166">
        <v>215.71212600000001</v>
      </c>
      <c r="G1166">
        <v>8.3989080000000005</v>
      </c>
      <c r="H1166">
        <v>208.84201000000002</v>
      </c>
      <c r="I1166">
        <v>2.834654</v>
      </c>
    </row>
    <row r="1167" spans="1:9" x14ac:dyDescent="0.25">
      <c r="A1167">
        <v>1166</v>
      </c>
      <c r="D1167">
        <v>223.704193</v>
      </c>
      <c r="E1167">
        <v>4.5857239999999999</v>
      </c>
      <c r="F1167">
        <v>215.83241200000001</v>
      </c>
      <c r="G1167">
        <v>8.3651119999999999</v>
      </c>
      <c r="H1167">
        <v>208.84201000000002</v>
      </c>
      <c r="I1167">
        <v>2.834654</v>
      </c>
    </row>
    <row r="1168" spans="1:9" x14ac:dyDescent="0.25">
      <c r="A1168">
        <v>1167</v>
      </c>
      <c r="D1168">
        <v>223.704193</v>
      </c>
      <c r="E1168">
        <v>4.5857239999999999</v>
      </c>
      <c r="F1168">
        <v>215.83241200000001</v>
      </c>
      <c r="G1168">
        <v>8.3651119999999999</v>
      </c>
      <c r="H1168">
        <v>208.84201000000002</v>
      </c>
      <c r="I1168">
        <v>2.834654</v>
      </c>
    </row>
    <row r="1169" spans="1:9" x14ac:dyDescent="0.25">
      <c r="A1169">
        <v>1168</v>
      </c>
      <c r="D1169">
        <v>223.704193</v>
      </c>
      <c r="E1169">
        <v>4.5857239999999999</v>
      </c>
      <c r="F1169">
        <v>215.83241200000001</v>
      </c>
      <c r="G1169">
        <v>8.3651119999999999</v>
      </c>
      <c r="H1169">
        <v>208.84201000000002</v>
      </c>
      <c r="I1169">
        <v>2.834654</v>
      </c>
    </row>
    <row r="1170" spans="1:9" x14ac:dyDescent="0.25">
      <c r="A1170">
        <v>1169</v>
      </c>
      <c r="D1170">
        <v>223.704193</v>
      </c>
      <c r="E1170">
        <v>4.5857239999999999</v>
      </c>
      <c r="F1170">
        <v>215.83241200000001</v>
      </c>
      <c r="G1170">
        <v>8.3651119999999999</v>
      </c>
      <c r="H1170">
        <v>208.84201000000002</v>
      </c>
      <c r="I1170">
        <v>2.834654</v>
      </c>
    </row>
    <row r="1171" spans="1:9" x14ac:dyDescent="0.25">
      <c r="A1171">
        <v>1170</v>
      </c>
      <c r="D1171">
        <v>223.704193</v>
      </c>
      <c r="E1171">
        <v>4.5857239999999999</v>
      </c>
      <c r="F1171">
        <v>215.83241200000001</v>
      </c>
      <c r="G1171">
        <v>8.3651119999999999</v>
      </c>
      <c r="H1171">
        <v>208.84201000000002</v>
      </c>
      <c r="I1171">
        <v>2.834654</v>
      </c>
    </row>
    <row r="1172" spans="1:9" x14ac:dyDescent="0.25">
      <c r="A1172">
        <v>1171</v>
      </c>
      <c r="D1172">
        <v>223.704193</v>
      </c>
      <c r="E1172">
        <v>4.5857239999999999</v>
      </c>
      <c r="F1172">
        <v>215.83241200000001</v>
      </c>
      <c r="G1172">
        <v>8.3651119999999999</v>
      </c>
      <c r="H1172">
        <v>208.84201000000002</v>
      </c>
      <c r="I1172">
        <v>2.834654</v>
      </c>
    </row>
    <row r="1173" spans="1:9" x14ac:dyDescent="0.25">
      <c r="A1173">
        <v>1172</v>
      </c>
      <c r="D1173">
        <v>223.704193</v>
      </c>
      <c r="E1173">
        <v>4.5857239999999999</v>
      </c>
      <c r="F1173">
        <v>215.83241200000001</v>
      </c>
      <c r="G1173">
        <v>8.3651119999999999</v>
      </c>
      <c r="H1173">
        <v>208.79074800000001</v>
      </c>
      <c r="I1173">
        <v>2.9441929999999998</v>
      </c>
    </row>
    <row r="1174" spans="1:9" x14ac:dyDescent="0.25">
      <c r="A1174">
        <v>1173</v>
      </c>
      <c r="D1174">
        <v>223.704193</v>
      </c>
      <c r="E1174">
        <v>4.5857239999999999</v>
      </c>
      <c r="F1174">
        <v>215.83241200000001</v>
      </c>
      <c r="G1174">
        <v>8.3651119999999999</v>
      </c>
      <c r="H1174">
        <v>208.79074800000001</v>
      </c>
      <c r="I1174">
        <v>2.9441929999999998</v>
      </c>
    </row>
    <row r="1175" spans="1:9" x14ac:dyDescent="0.25">
      <c r="A1175">
        <v>1174</v>
      </c>
      <c r="D1175">
        <v>223.704193</v>
      </c>
      <c r="E1175">
        <v>4.5857239999999999</v>
      </c>
      <c r="F1175">
        <v>215.83241200000001</v>
      </c>
      <c r="G1175">
        <v>8.3651119999999999</v>
      </c>
    </row>
    <row r="1176" spans="1:9" x14ac:dyDescent="0.25">
      <c r="A1176">
        <v>1175</v>
      </c>
      <c r="D1176">
        <v>223.704193</v>
      </c>
      <c r="E1176">
        <v>4.5857239999999999</v>
      </c>
      <c r="F1176">
        <v>215.83241200000001</v>
      </c>
      <c r="G1176">
        <v>8.3651119999999999</v>
      </c>
    </row>
    <row r="1177" spans="1:9" x14ac:dyDescent="0.25">
      <c r="A1177">
        <v>1176</v>
      </c>
      <c r="B1177">
        <v>232.420895</v>
      </c>
      <c r="C1177">
        <v>7.0844009999999997</v>
      </c>
      <c r="D1177">
        <v>223.704193</v>
      </c>
      <c r="E1177">
        <v>4.5857239999999999</v>
      </c>
      <c r="F1177">
        <v>215.83241200000001</v>
      </c>
      <c r="G1177">
        <v>8.3651119999999999</v>
      </c>
    </row>
    <row r="1178" spans="1:9" x14ac:dyDescent="0.25">
      <c r="A1178">
        <v>1177</v>
      </c>
      <c r="B1178">
        <v>232.53472600000001</v>
      </c>
      <c r="C1178">
        <v>7.1053329999999999</v>
      </c>
      <c r="D1178">
        <v>223.636865</v>
      </c>
      <c r="E1178">
        <v>4.5810370000000002</v>
      </c>
      <c r="F1178">
        <v>215.83241200000001</v>
      </c>
      <c r="G1178">
        <v>8.3651119999999999</v>
      </c>
    </row>
    <row r="1179" spans="1:9" x14ac:dyDescent="0.25">
      <c r="A1179">
        <v>1178</v>
      </c>
      <c r="B1179">
        <v>232.53472600000001</v>
      </c>
      <c r="C1179">
        <v>7.1053329999999999</v>
      </c>
      <c r="F1179">
        <v>215.83241200000001</v>
      </c>
      <c r="G1179">
        <v>8.3651119999999999</v>
      </c>
    </row>
    <row r="1180" spans="1:9" x14ac:dyDescent="0.25">
      <c r="A1180">
        <v>1179</v>
      </c>
      <c r="B1180">
        <v>232.53472600000001</v>
      </c>
      <c r="C1180">
        <v>7.1053329999999999</v>
      </c>
      <c r="F1180">
        <v>215.83241200000001</v>
      </c>
      <c r="G1180">
        <v>8.3651119999999999</v>
      </c>
    </row>
    <row r="1181" spans="1:9" x14ac:dyDescent="0.25">
      <c r="A1181">
        <v>1180</v>
      </c>
      <c r="B1181">
        <v>232.53472600000001</v>
      </c>
      <c r="C1181">
        <v>7.1053329999999999</v>
      </c>
      <c r="F1181">
        <v>215.83241200000001</v>
      </c>
      <c r="G1181">
        <v>8.3651119999999999</v>
      </c>
    </row>
    <row r="1182" spans="1:9" x14ac:dyDescent="0.25">
      <c r="A1182">
        <v>1181</v>
      </c>
      <c r="B1182">
        <v>232.53472600000001</v>
      </c>
      <c r="C1182">
        <v>7.1053329999999999</v>
      </c>
      <c r="F1182">
        <v>215.83241200000001</v>
      </c>
      <c r="G1182">
        <v>8.3651119999999999</v>
      </c>
    </row>
    <row r="1183" spans="1:9" x14ac:dyDescent="0.25">
      <c r="A1183">
        <v>1182</v>
      </c>
      <c r="B1183">
        <v>232.53472600000001</v>
      </c>
      <c r="C1183">
        <v>7.1053329999999999</v>
      </c>
      <c r="F1183">
        <v>215.83241200000001</v>
      </c>
      <c r="G1183">
        <v>8.3651119999999999</v>
      </c>
    </row>
    <row r="1184" spans="1:9" x14ac:dyDescent="0.25">
      <c r="A1184">
        <v>1183</v>
      </c>
      <c r="B1184">
        <v>232.53472600000001</v>
      </c>
      <c r="C1184">
        <v>7.1053329999999999</v>
      </c>
      <c r="F1184">
        <v>215.83241200000001</v>
      </c>
      <c r="G1184">
        <v>8.3651119999999999</v>
      </c>
    </row>
    <row r="1185" spans="1:9" x14ac:dyDescent="0.25">
      <c r="A1185">
        <v>1184</v>
      </c>
      <c r="B1185">
        <v>232.53472600000001</v>
      </c>
      <c r="C1185">
        <v>7.1053329999999999</v>
      </c>
      <c r="F1185">
        <v>215.83241200000001</v>
      </c>
      <c r="G1185">
        <v>8.3651119999999999</v>
      </c>
    </row>
    <row r="1186" spans="1:9" x14ac:dyDescent="0.25">
      <c r="A1186">
        <v>1185</v>
      </c>
      <c r="B1186">
        <v>232.53472600000001</v>
      </c>
      <c r="C1186">
        <v>7.1053329999999999</v>
      </c>
      <c r="F1186">
        <v>215.83241200000001</v>
      </c>
      <c r="G1186">
        <v>8.3651119999999999</v>
      </c>
      <c r="H1186">
        <v>224.162688</v>
      </c>
      <c r="I1186">
        <v>4.4032629999999999</v>
      </c>
    </row>
    <row r="1187" spans="1:9" x14ac:dyDescent="0.25">
      <c r="A1187">
        <v>1186</v>
      </c>
      <c r="B1187">
        <v>232.53472600000001</v>
      </c>
      <c r="C1187">
        <v>7.1053329999999999</v>
      </c>
      <c r="F1187">
        <v>215.71212600000001</v>
      </c>
      <c r="G1187">
        <v>8.3989080000000005</v>
      </c>
      <c r="H1187">
        <v>224.158366</v>
      </c>
      <c r="I1187">
        <v>4.2833420000000002</v>
      </c>
    </row>
    <row r="1188" spans="1:9" x14ac:dyDescent="0.25">
      <c r="A1188">
        <v>1187</v>
      </c>
      <c r="B1188">
        <v>232.53472600000001</v>
      </c>
      <c r="C1188">
        <v>7.1053329999999999</v>
      </c>
      <c r="H1188">
        <v>224.158366</v>
      </c>
      <c r="I1188">
        <v>4.2833420000000002</v>
      </c>
    </row>
    <row r="1189" spans="1:9" x14ac:dyDescent="0.25">
      <c r="A1189">
        <v>1188</v>
      </c>
      <c r="B1189">
        <v>232.53472600000001</v>
      </c>
      <c r="C1189">
        <v>7.1053329999999999</v>
      </c>
      <c r="H1189">
        <v>224.158366</v>
      </c>
      <c r="I1189">
        <v>4.2833420000000002</v>
      </c>
    </row>
    <row r="1190" spans="1:9" x14ac:dyDescent="0.25">
      <c r="A1190">
        <v>1189</v>
      </c>
      <c r="B1190">
        <v>232.53472600000001</v>
      </c>
      <c r="C1190">
        <v>7.1053329999999999</v>
      </c>
      <c r="H1190">
        <v>224.158366</v>
      </c>
      <c r="I1190">
        <v>4.2833420000000002</v>
      </c>
    </row>
    <row r="1191" spans="1:9" x14ac:dyDescent="0.25">
      <c r="A1191">
        <v>1190</v>
      </c>
      <c r="B1191">
        <v>232.53472600000001</v>
      </c>
      <c r="C1191">
        <v>7.1053329999999999</v>
      </c>
      <c r="H1191">
        <v>224.158366</v>
      </c>
      <c r="I1191">
        <v>4.3337469999999998</v>
      </c>
    </row>
    <row r="1192" spans="1:9" x14ac:dyDescent="0.25">
      <c r="A1192">
        <v>1191</v>
      </c>
      <c r="B1192">
        <v>232.53472600000001</v>
      </c>
      <c r="C1192">
        <v>7.1053329999999999</v>
      </c>
      <c r="H1192">
        <v>224.158366</v>
      </c>
      <c r="I1192">
        <v>4.3337469999999998</v>
      </c>
    </row>
    <row r="1193" spans="1:9" x14ac:dyDescent="0.25">
      <c r="A1193">
        <v>1192</v>
      </c>
      <c r="B1193">
        <v>232.53472600000001</v>
      </c>
      <c r="C1193">
        <v>7.1053329999999999</v>
      </c>
      <c r="H1193">
        <v>224.158366</v>
      </c>
      <c r="I1193">
        <v>4.3337469999999998</v>
      </c>
    </row>
    <row r="1194" spans="1:9" x14ac:dyDescent="0.25">
      <c r="A1194">
        <v>1193</v>
      </c>
      <c r="B1194">
        <v>232.53472600000001</v>
      </c>
      <c r="C1194">
        <v>7.1053329999999999</v>
      </c>
      <c r="H1194">
        <v>224.158366</v>
      </c>
      <c r="I1194">
        <v>4.3337469999999998</v>
      </c>
    </row>
    <row r="1195" spans="1:9" x14ac:dyDescent="0.25">
      <c r="A1195">
        <v>1194</v>
      </c>
      <c r="B1195">
        <v>232.53472600000001</v>
      </c>
      <c r="C1195">
        <v>7.1053329999999999</v>
      </c>
      <c r="H1195">
        <v>224.158366</v>
      </c>
      <c r="I1195">
        <v>4.3337469999999998</v>
      </c>
    </row>
    <row r="1196" spans="1:9" x14ac:dyDescent="0.25">
      <c r="A1196">
        <v>1195</v>
      </c>
      <c r="B1196">
        <v>232.53472600000001</v>
      </c>
      <c r="C1196">
        <v>7.1053329999999999</v>
      </c>
      <c r="D1196">
        <v>242.404719</v>
      </c>
      <c r="E1196">
        <v>4.3153139999999999</v>
      </c>
      <c r="H1196">
        <v>224.158366</v>
      </c>
      <c r="I1196">
        <v>4.3337469999999998</v>
      </c>
    </row>
    <row r="1197" spans="1:9" x14ac:dyDescent="0.25">
      <c r="A1197">
        <v>1196</v>
      </c>
      <c r="B1197">
        <v>232.53472600000001</v>
      </c>
      <c r="C1197">
        <v>7.1053329999999999</v>
      </c>
      <c r="D1197">
        <v>242.67721</v>
      </c>
      <c r="E1197">
        <v>4.2329359999999996</v>
      </c>
      <c r="H1197">
        <v>224.158366</v>
      </c>
      <c r="I1197">
        <v>4.3337469999999998</v>
      </c>
    </row>
    <row r="1198" spans="1:9" x14ac:dyDescent="0.25">
      <c r="A1198">
        <v>1197</v>
      </c>
      <c r="B1198">
        <v>232.39923300000001</v>
      </c>
      <c r="C1198">
        <v>7.0844009999999997</v>
      </c>
      <c r="D1198">
        <v>242.67721</v>
      </c>
      <c r="E1198">
        <v>4.2329359999999996</v>
      </c>
      <c r="H1198">
        <v>224.158366</v>
      </c>
      <c r="I1198">
        <v>4.3337469999999998</v>
      </c>
    </row>
    <row r="1199" spans="1:9" x14ac:dyDescent="0.25">
      <c r="A1199">
        <v>1198</v>
      </c>
      <c r="D1199">
        <v>242.67721</v>
      </c>
      <c r="E1199">
        <v>4.2329359999999996</v>
      </c>
      <c r="H1199">
        <v>224.158366</v>
      </c>
      <c r="I1199">
        <v>4.3337469999999998</v>
      </c>
    </row>
    <row r="1200" spans="1:9" x14ac:dyDescent="0.25">
      <c r="A1200">
        <v>1199</v>
      </c>
      <c r="D1200">
        <v>242.67721</v>
      </c>
      <c r="E1200">
        <v>4.2329359999999996</v>
      </c>
      <c r="H1200">
        <v>224.158366</v>
      </c>
      <c r="I1200">
        <v>4.3337469999999998</v>
      </c>
    </row>
    <row r="1201" spans="1:9" x14ac:dyDescent="0.25">
      <c r="A1201">
        <v>1200</v>
      </c>
      <c r="D1201">
        <v>242.67721</v>
      </c>
      <c r="E1201">
        <v>4.2329359999999996</v>
      </c>
      <c r="H1201">
        <v>224.158366</v>
      </c>
      <c r="I1201">
        <v>4.3337469999999998</v>
      </c>
    </row>
    <row r="1202" spans="1:9" x14ac:dyDescent="0.25">
      <c r="A1202">
        <v>1201</v>
      </c>
      <c r="D1202">
        <v>242.67721</v>
      </c>
      <c r="E1202">
        <v>4.2329359999999996</v>
      </c>
      <c r="F1202">
        <v>232.22109399999999</v>
      </c>
      <c r="G1202">
        <v>8.3037709999999993</v>
      </c>
      <c r="H1202">
        <v>224.158366</v>
      </c>
      <c r="I1202">
        <v>4.3337469999999998</v>
      </c>
    </row>
    <row r="1203" spans="1:9" x14ac:dyDescent="0.25">
      <c r="A1203">
        <v>1202</v>
      </c>
      <c r="D1203">
        <v>242.67721</v>
      </c>
      <c r="E1203">
        <v>4.2329359999999996</v>
      </c>
      <c r="F1203">
        <v>232.43380999999999</v>
      </c>
      <c r="G1203">
        <v>8.3651119999999999</v>
      </c>
      <c r="H1203">
        <v>224.158366</v>
      </c>
      <c r="I1203">
        <v>4.3337469999999998</v>
      </c>
    </row>
    <row r="1204" spans="1:9" x14ac:dyDescent="0.25">
      <c r="A1204">
        <v>1203</v>
      </c>
      <c r="D1204">
        <v>242.67721</v>
      </c>
      <c r="E1204">
        <v>4.2329359999999996</v>
      </c>
      <c r="F1204">
        <v>232.43380999999999</v>
      </c>
      <c r="G1204">
        <v>8.3651119999999999</v>
      </c>
      <c r="H1204">
        <v>224.158366</v>
      </c>
      <c r="I1204">
        <v>4.3337469999999998</v>
      </c>
    </row>
    <row r="1205" spans="1:9" x14ac:dyDescent="0.25">
      <c r="A1205">
        <v>1204</v>
      </c>
      <c r="D1205">
        <v>242.67721</v>
      </c>
      <c r="E1205">
        <v>4.2329359999999996</v>
      </c>
      <c r="F1205">
        <v>232.43380999999999</v>
      </c>
      <c r="G1205">
        <v>8.3651119999999999</v>
      </c>
      <c r="H1205">
        <v>224.158366</v>
      </c>
      <c r="I1205">
        <v>4.3337469999999998</v>
      </c>
    </row>
    <row r="1206" spans="1:9" x14ac:dyDescent="0.25">
      <c r="A1206">
        <v>1205</v>
      </c>
      <c r="D1206">
        <v>242.67721</v>
      </c>
      <c r="E1206">
        <v>4.2329359999999996</v>
      </c>
      <c r="F1206">
        <v>232.43380999999999</v>
      </c>
      <c r="G1206">
        <v>8.3651119999999999</v>
      </c>
      <c r="H1206">
        <v>224.158366</v>
      </c>
      <c r="I1206">
        <v>4.3337469999999998</v>
      </c>
    </row>
    <row r="1207" spans="1:9" x14ac:dyDescent="0.25">
      <c r="A1207">
        <v>1206</v>
      </c>
      <c r="D1207">
        <v>242.67721</v>
      </c>
      <c r="E1207">
        <v>4.2329359999999996</v>
      </c>
      <c r="F1207">
        <v>232.43380999999999</v>
      </c>
      <c r="G1207">
        <v>8.3651119999999999</v>
      </c>
      <c r="H1207">
        <v>224.158366</v>
      </c>
      <c r="I1207">
        <v>4.3337469999999998</v>
      </c>
    </row>
    <row r="1208" spans="1:9" x14ac:dyDescent="0.25">
      <c r="A1208">
        <v>1207</v>
      </c>
      <c r="D1208">
        <v>242.67721</v>
      </c>
      <c r="E1208">
        <v>4.2329359999999996</v>
      </c>
      <c r="F1208">
        <v>232.43380999999999</v>
      </c>
      <c r="G1208">
        <v>8.3651119999999999</v>
      </c>
      <c r="H1208">
        <v>224.158366</v>
      </c>
      <c r="I1208">
        <v>4.3337469999999998</v>
      </c>
    </row>
    <row r="1209" spans="1:9" x14ac:dyDescent="0.25">
      <c r="A1209">
        <v>1208</v>
      </c>
      <c r="D1209">
        <v>242.67721</v>
      </c>
      <c r="E1209">
        <v>4.2329359999999996</v>
      </c>
      <c r="F1209">
        <v>232.43380999999999</v>
      </c>
      <c r="G1209">
        <v>8.3651119999999999</v>
      </c>
      <c r="H1209">
        <v>224.162688</v>
      </c>
      <c r="I1209">
        <v>4.4032629999999999</v>
      </c>
    </row>
    <row r="1210" spans="1:9" x14ac:dyDescent="0.25">
      <c r="A1210">
        <v>1209</v>
      </c>
      <c r="D1210">
        <v>242.67721</v>
      </c>
      <c r="E1210">
        <v>4.2329359999999996</v>
      </c>
      <c r="F1210">
        <v>232.43380999999999</v>
      </c>
      <c r="G1210">
        <v>8.3651119999999999</v>
      </c>
      <c r="H1210">
        <v>224.162688</v>
      </c>
      <c r="I1210">
        <v>4.4032629999999999</v>
      </c>
    </row>
    <row r="1211" spans="1:9" x14ac:dyDescent="0.25">
      <c r="A1211">
        <v>1210</v>
      </c>
      <c r="D1211">
        <v>242.67721</v>
      </c>
      <c r="E1211">
        <v>4.2329359999999996</v>
      </c>
      <c r="F1211">
        <v>232.43380999999999</v>
      </c>
      <c r="G1211">
        <v>8.3651119999999999</v>
      </c>
    </row>
    <row r="1212" spans="1:9" x14ac:dyDescent="0.25">
      <c r="A1212">
        <v>1211</v>
      </c>
      <c r="D1212">
        <v>242.67721</v>
      </c>
      <c r="E1212">
        <v>4.2329359999999996</v>
      </c>
      <c r="F1212">
        <v>232.43380999999999</v>
      </c>
      <c r="G1212">
        <v>8.3651119999999999</v>
      </c>
    </row>
    <row r="1213" spans="1:9" x14ac:dyDescent="0.25">
      <c r="A1213">
        <v>1212</v>
      </c>
      <c r="D1213">
        <v>242.67721</v>
      </c>
      <c r="E1213">
        <v>4.2329359999999996</v>
      </c>
      <c r="F1213">
        <v>232.43380999999999</v>
      </c>
      <c r="G1213">
        <v>8.3651119999999999</v>
      </c>
    </row>
    <row r="1214" spans="1:9" x14ac:dyDescent="0.25">
      <c r="A1214">
        <v>1213</v>
      </c>
      <c r="D1214">
        <v>242.67721</v>
      </c>
      <c r="E1214">
        <v>4.2329359999999996</v>
      </c>
      <c r="F1214">
        <v>232.43380999999999</v>
      </c>
      <c r="G1214">
        <v>8.3651119999999999</v>
      </c>
    </row>
    <row r="1215" spans="1:9" x14ac:dyDescent="0.25">
      <c r="A1215">
        <v>1214</v>
      </c>
      <c r="D1215">
        <v>242.67721</v>
      </c>
      <c r="E1215">
        <v>4.2329359999999996</v>
      </c>
      <c r="F1215">
        <v>232.43380999999999</v>
      </c>
      <c r="G1215">
        <v>8.3651119999999999</v>
      </c>
    </row>
    <row r="1216" spans="1:9" x14ac:dyDescent="0.25">
      <c r="A1216">
        <v>1215</v>
      </c>
      <c r="D1216">
        <v>242.67721</v>
      </c>
      <c r="E1216">
        <v>4.2329359999999996</v>
      </c>
      <c r="F1216">
        <v>232.43380999999999</v>
      </c>
      <c r="G1216">
        <v>8.3651119999999999</v>
      </c>
    </row>
    <row r="1217" spans="1:60" x14ac:dyDescent="0.25">
      <c r="A1217">
        <v>1216</v>
      </c>
      <c r="B1217">
        <v>252.72440599999999</v>
      </c>
      <c r="C1217">
        <v>6.1631419999999997</v>
      </c>
      <c r="D1217">
        <v>242.67721</v>
      </c>
      <c r="E1217">
        <v>4.2329359999999996</v>
      </c>
      <c r="F1217">
        <v>232.43380999999999</v>
      </c>
      <c r="G1217">
        <v>8.3651119999999999</v>
      </c>
    </row>
    <row r="1218" spans="1:60" x14ac:dyDescent="0.25">
      <c r="A1218">
        <v>1217</v>
      </c>
      <c r="B1218">
        <v>252.718783</v>
      </c>
      <c r="C1218">
        <v>6.1478849999999996</v>
      </c>
      <c r="D1218">
        <v>242.404719</v>
      </c>
      <c r="E1218">
        <v>4.3153139999999999</v>
      </c>
      <c r="F1218">
        <v>232.43380999999999</v>
      </c>
      <c r="G1218">
        <v>8.3651119999999999</v>
      </c>
    </row>
    <row r="1219" spans="1:60" x14ac:dyDescent="0.25">
      <c r="A1219">
        <v>1218</v>
      </c>
      <c r="B1219">
        <v>252.718783</v>
      </c>
      <c r="C1219">
        <v>6.1478849999999996</v>
      </c>
      <c r="F1219">
        <v>232.43380999999999</v>
      </c>
      <c r="G1219">
        <v>8.3651119999999999</v>
      </c>
    </row>
    <row r="1220" spans="1:60" x14ac:dyDescent="0.25">
      <c r="A1220">
        <v>1219</v>
      </c>
      <c r="B1220">
        <v>252.718783</v>
      </c>
      <c r="C1220">
        <v>6.1478849999999996</v>
      </c>
      <c r="F1220">
        <v>232.43380999999999</v>
      </c>
      <c r="G1220">
        <v>8.3651119999999999</v>
      </c>
    </row>
    <row r="1221" spans="1:60" x14ac:dyDescent="0.25">
      <c r="A1221">
        <v>1220</v>
      </c>
      <c r="B1221">
        <v>252.718783</v>
      </c>
      <c r="C1221">
        <v>6.1478849999999996</v>
      </c>
      <c r="F1221">
        <v>232.43380999999999</v>
      </c>
      <c r="G1221">
        <v>8.3651119999999999</v>
      </c>
    </row>
    <row r="1222" spans="1:60" x14ac:dyDescent="0.25">
      <c r="A1222">
        <v>1221</v>
      </c>
      <c r="B1222">
        <v>252.718783</v>
      </c>
      <c r="C1222">
        <v>6.1478849999999996</v>
      </c>
      <c r="F1222">
        <v>232.43380999999999</v>
      </c>
      <c r="G1222">
        <v>8.3651119999999999</v>
      </c>
      <c r="BG1222">
        <v>242.69720699999999</v>
      </c>
      <c r="BH1222">
        <v>3.6275460000000002</v>
      </c>
    </row>
    <row r="1223" spans="1:60" x14ac:dyDescent="0.25">
      <c r="A1223">
        <v>1222</v>
      </c>
      <c r="B1223">
        <v>252.718783</v>
      </c>
      <c r="C1223">
        <v>6.1478849999999996</v>
      </c>
      <c r="F1223">
        <v>232.43380999999999</v>
      </c>
      <c r="G1223">
        <v>8.3651119999999999</v>
      </c>
      <c r="BG1223">
        <v>242.77812800000001</v>
      </c>
      <c r="BH1223">
        <v>3.5778690000000002</v>
      </c>
    </row>
    <row r="1224" spans="1:60" x14ac:dyDescent="0.25">
      <c r="A1224">
        <v>1223</v>
      </c>
      <c r="B1224">
        <v>252.718783</v>
      </c>
      <c r="C1224">
        <v>6.1478849999999996</v>
      </c>
      <c r="F1224">
        <v>232.43380999999999</v>
      </c>
      <c r="G1224">
        <v>8.3651119999999999</v>
      </c>
      <c r="N1224">
        <v>242.69720699999999</v>
      </c>
      <c r="O1224">
        <v>3.6275460000000002</v>
      </c>
      <c r="BG1224">
        <v>242.77812800000001</v>
      </c>
      <c r="BH1224">
        <v>3.5778690000000002</v>
      </c>
    </row>
    <row r="1225" spans="1:60" x14ac:dyDescent="0.25">
      <c r="A1225">
        <v>1224</v>
      </c>
      <c r="B1225">
        <v>252.718783</v>
      </c>
      <c r="C1225">
        <v>6.1478849999999996</v>
      </c>
      <c r="F1225">
        <v>232.43380999999999</v>
      </c>
      <c r="G1225">
        <v>8.3651119999999999</v>
      </c>
      <c r="N1225">
        <v>242.77812800000001</v>
      </c>
      <c r="O1225">
        <v>3.5778690000000002</v>
      </c>
      <c r="BG1225">
        <v>242.77812800000001</v>
      </c>
      <c r="BH1225">
        <v>3.5778690000000002</v>
      </c>
    </row>
    <row r="1226" spans="1:60" x14ac:dyDescent="0.25">
      <c r="A1226">
        <v>1225</v>
      </c>
      <c r="B1226">
        <v>252.718783</v>
      </c>
      <c r="C1226">
        <v>6.1478849999999996</v>
      </c>
      <c r="F1226">
        <v>232.22109399999999</v>
      </c>
      <c r="G1226">
        <v>8.3037709999999993</v>
      </c>
      <c r="N1226">
        <v>242.77812800000001</v>
      </c>
      <c r="O1226">
        <v>3.5778690000000002</v>
      </c>
      <c r="BG1226">
        <v>242.77812800000001</v>
      </c>
      <c r="BH1226">
        <v>3.5778690000000002</v>
      </c>
    </row>
    <row r="1227" spans="1:60" x14ac:dyDescent="0.25">
      <c r="A1227">
        <v>1226</v>
      </c>
      <c r="B1227">
        <v>252.718783</v>
      </c>
      <c r="C1227">
        <v>6.1478849999999996</v>
      </c>
      <c r="F1227">
        <v>232.22109399999999</v>
      </c>
      <c r="G1227">
        <v>8.3037709999999993</v>
      </c>
      <c r="N1227">
        <v>242.77812800000001</v>
      </c>
      <c r="O1227">
        <v>3.5778690000000002</v>
      </c>
      <c r="BG1227">
        <v>242.77812800000001</v>
      </c>
      <c r="BH1227">
        <v>3.5778690000000002</v>
      </c>
    </row>
    <row r="1228" spans="1:60" x14ac:dyDescent="0.25">
      <c r="A1228">
        <v>1227</v>
      </c>
      <c r="B1228">
        <v>252.718783</v>
      </c>
      <c r="C1228">
        <v>6.1478849999999996</v>
      </c>
      <c r="F1228">
        <v>232.22109399999999</v>
      </c>
      <c r="G1228">
        <v>8.3037709999999993</v>
      </c>
      <c r="N1228">
        <v>242.77812800000001</v>
      </c>
      <c r="O1228">
        <v>3.5778690000000002</v>
      </c>
      <c r="BG1228">
        <v>242.77812800000001</v>
      </c>
      <c r="BH1228">
        <v>3.5778690000000002</v>
      </c>
    </row>
    <row r="1229" spans="1:60" x14ac:dyDescent="0.25">
      <c r="A1229">
        <v>1228</v>
      </c>
      <c r="B1229">
        <v>252.718783</v>
      </c>
      <c r="C1229">
        <v>6.1478849999999996</v>
      </c>
      <c r="N1229">
        <v>242.77812800000001</v>
      </c>
      <c r="O1229">
        <v>3.5778690000000002</v>
      </c>
      <c r="BG1229">
        <v>242.77812800000001</v>
      </c>
      <c r="BH1229">
        <v>3.5778690000000002</v>
      </c>
    </row>
    <row r="1230" spans="1:60" x14ac:dyDescent="0.25">
      <c r="A1230">
        <v>1229</v>
      </c>
      <c r="B1230">
        <v>252.718783</v>
      </c>
      <c r="C1230">
        <v>6.1478849999999996</v>
      </c>
      <c r="N1230">
        <v>242.77812800000001</v>
      </c>
      <c r="O1230">
        <v>3.5778690000000002</v>
      </c>
      <c r="BG1230">
        <v>242.77812800000001</v>
      </c>
      <c r="BH1230">
        <v>3.5778690000000002</v>
      </c>
    </row>
    <row r="1231" spans="1:60" x14ac:dyDescent="0.25">
      <c r="A1231">
        <v>1230</v>
      </c>
      <c r="B1231">
        <v>252.718783</v>
      </c>
      <c r="C1231">
        <v>6.1478849999999996</v>
      </c>
      <c r="N1231">
        <v>242.77812800000001</v>
      </c>
      <c r="O1231">
        <v>3.5778690000000002</v>
      </c>
      <c r="BG1231">
        <v>242.77812800000001</v>
      </c>
      <c r="BH1231">
        <v>3.5778690000000002</v>
      </c>
    </row>
    <row r="1232" spans="1:60" x14ac:dyDescent="0.25">
      <c r="A1232">
        <v>1231</v>
      </c>
      <c r="B1232">
        <v>252.718783</v>
      </c>
      <c r="C1232">
        <v>6.1478849999999996</v>
      </c>
      <c r="N1232">
        <v>242.77812800000001</v>
      </c>
      <c r="O1232">
        <v>3.5778690000000002</v>
      </c>
      <c r="BG1232">
        <v>242.77812800000001</v>
      </c>
      <c r="BH1232">
        <v>3.5778690000000002</v>
      </c>
    </row>
    <row r="1233" spans="1:60" x14ac:dyDescent="0.25">
      <c r="A1233">
        <v>1232</v>
      </c>
      <c r="B1233">
        <v>252.718783</v>
      </c>
      <c r="C1233">
        <v>6.1478849999999996</v>
      </c>
      <c r="N1233">
        <v>242.77812800000001</v>
      </c>
      <c r="O1233">
        <v>3.5778690000000002</v>
      </c>
      <c r="BG1233">
        <v>242.77812800000001</v>
      </c>
      <c r="BH1233">
        <v>3.5778690000000002</v>
      </c>
    </row>
    <row r="1234" spans="1:60" x14ac:dyDescent="0.25">
      <c r="A1234">
        <v>1233</v>
      </c>
      <c r="B1234">
        <v>252.718783</v>
      </c>
      <c r="C1234">
        <v>6.1478849999999996</v>
      </c>
      <c r="N1234">
        <v>242.77812800000001</v>
      </c>
      <c r="O1234">
        <v>3.5778690000000002</v>
      </c>
      <c r="BG1234">
        <v>242.77812800000001</v>
      </c>
      <c r="BH1234">
        <v>3.5778690000000002</v>
      </c>
    </row>
    <row r="1235" spans="1:60" x14ac:dyDescent="0.25">
      <c r="A1235">
        <v>1234</v>
      </c>
      <c r="B1235">
        <v>252.718783</v>
      </c>
      <c r="C1235">
        <v>6.1478849999999996</v>
      </c>
      <c r="N1235">
        <v>242.77812800000001</v>
      </c>
      <c r="O1235">
        <v>3.5778690000000002</v>
      </c>
      <c r="BG1235">
        <v>242.77812800000001</v>
      </c>
      <c r="BH1235">
        <v>3.5778690000000002</v>
      </c>
    </row>
    <row r="1236" spans="1:60" x14ac:dyDescent="0.25">
      <c r="A1236">
        <v>1235</v>
      </c>
      <c r="B1236">
        <v>252.718783</v>
      </c>
      <c r="C1236">
        <v>6.1478849999999996</v>
      </c>
      <c r="D1236">
        <v>261.17897599999998</v>
      </c>
      <c r="E1236">
        <v>3.5699550000000002</v>
      </c>
      <c r="N1236">
        <v>242.77812800000001</v>
      </c>
      <c r="O1236">
        <v>3.5778690000000002</v>
      </c>
      <c r="BG1236">
        <v>242.77812800000001</v>
      </c>
      <c r="BH1236">
        <v>3.5778690000000002</v>
      </c>
    </row>
    <row r="1237" spans="1:60" x14ac:dyDescent="0.25">
      <c r="A1237">
        <v>1236</v>
      </c>
      <c r="B1237">
        <v>252.718783</v>
      </c>
      <c r="C1237">
        <v>6.1478849999999996</v>
      </c>
      <c r="D1237">
        <v>261.34742999999997</v>
      </c>
      <c r="E1237">
        <v>3.477058</v>
      </c>
      <c r="N1237">
        <v>242.77812800000001</v>
      </c>
      <c r="O1237">
        <v>3.5778690000000002</v>
      </c>
      <c r="BG1237">
        <v>242.77812800000001</v>
      </c>
      <c r="BH1237">
        <v>3.5778690000000002</v>
      </c>
    </row>
    <row r="1238" spans="1:60" x14ac:dyDescent="0.25">
      <c r="A1238">
        <v>1237</v>
      </c>
      <c r="B1238">
        <v>252.718783</v>
      </c>
      <c r="C1238">
        <v>6.1478849999999996</v>
      </c>
      <c r="D1238">
        <v>261.34742999999997</v>
      </c>
      <c r="E1238">
        <v>3.477058</v>
      </c>
      <c r="N1238">
        <v>242.77812800000001</v>
      </c>
      <c r="O1238">
        <v>3.5778690000000002</v>
      </c>
      <c r="BG1238">
        <v>242.77812800000001</v>
      </c>
      <c r="BH1238">
        <v>3.5778690000000002</v>
      </c>
    </row>
    <row r="1239" spans="1:60" x14ac:dyDescent="0.25">
      <c r="A1239">
        <v>1238</v>
      </c>
      <c r="B1239">
        <v>252.72440599999999</v>
      </c>
      <c r="C1239">
        <v>6.1631419999999997</v>
      </c>
      <c r="D1239">
        <v>261.34742999999997</v>
      </c>
      <c r="E1239">
        <v>3.477058</v>
      </c>
      <c r="N1239">
        <v>242.77812800000001</v>
      </c>
      <c r="O1239">
        <v>3.5778690000000002</v>
      </c>
      <c r="BG1239">
        <v>242.69720699999999</v>
      </c>
      <c r="BH1239">
        <v>3.6275460000000002</v>
      </c>
    </row>
    <row r="1240" spans="1:60" x14ac:dyDescent="0.25">
      <c r="A1240">
        <v>1239</v>
      </c>
      <c r="B1240">
        <v>252.72440599999999</v>
      </c>
      <c r="C1240">
        <v>6.1631419999999997</v>
      </c>
      <c r="D1240">
        <v>261.34742999999997</v>
      </c>
      <c r="E1240">
        <v>3.477058</v>
      </c>
      <c r="N1240">
        <v>242.77812800000001</v>
      </c>
      <c r="O1240">
        <v>3.5778690000000002</v>
      </c>
    </row>
    <row r="1241" spans="1:60" x14ac:dyDescent="0.25">
      <c r="A1241">
        <v>1240</v>
      </c>
      <c r="D1241">
        <v>261.34742999999997</v>
      </c>
      <c r="E1241">
        <v>3.477058</v>
      </c>
      <c r="F1241">
        <v>250.201098</v>
      </c>
      <c r="G1241">
        <v>6.8850689999999997</v>
      </c>
      <c r="N1241">
        <v>242.69720699999999</v>
      </c>
      <c r="O1241">
        <v>3.6275460000000002</v>
      </c>
    </row>
    <row r="1242" spans="1:60" x14ac:dyDescent="0.25">
      <c r="A1242">
        <v>1241</v>
      </c>
      <c r="D1242">
        <v>261.34742999999997</v>
      </c>
      <c r="E1242">
        <v>3.477058</v>
      </c>
      <c r="F1242">
        <v>250.34716299999999</v>
      </c>
      <c r="G1242">
        <v>6.954116</v>
      </c>
    </row>
    <row r="1243" spans="1:60" x14ac:dyDescent="0.25">
      <c r="A1243">
        <v>1242</v>
      </c>
      <c r="D1243">
        <v>261.34742999999997</v>
      </c>
      <c r="E1243">
        <v>3.477058</v>
      </c>
      <c r="F1243">
        <v>250.34716299999999</v>
      </c>
      <c r="G1243">
        <v>6.954116</v>
      </c>
    </row>
    <row r="1244" spans="1:60" x14ac:dyDescent="0.25">
      <c r="A1244">
        <v>1243</v>
      </c>
      <c r="D1244">
        <v>261.34742999999997</v>
      </c>
      <c r="E1244">
        <v>3.477058</v>
      </c>
      <c r="F1244">
        <v>250.34716299999999</v>
      </c>
      <c r="G1244">
        <v>6.954116</v>
      </c>
    </row>
    <row r="1245" spans="1:60" x14ac:dyDescent="0.25">
      <c r="A1245">
        <v>1244</v>
      </c>
      <c r="D1245">
        <v>261.34742999999997</v>
      </c>
      <c r="E1245">
        <v>3.477058</v>
      </c>
      <c r="F1245">
        <v>250.34716299999999</v>
      </c>
      <c r="G1245">
        <v>6.954116</v>
      </c>
    </row>
    <row r="1246" spans="1:60" x14ac:dyDescent="0.25">
      <c r="A1246">
        <v>1245</v>
      </c>
      <c r="D1246">
        <v>261.34742999999997</v>
      </c>
      <c r="E1246">
        <v>3.477058</v>
      </c>
      <c r="F1246">
        <v>250.34716299999999</v>
      </c>
      <c r="G1246">
        <v>6.954116</v>
      </c>
    </row>
    <row r="1247" spans="1:60" x14ac:dyDescent="0.25">
      <c r="A1247">
        <v>1246</v>
      </c>
      <c r="D1247">
        <v>261.34742999999997</v>
      </c>
      <c r="E1247">
        <v>3.477058</v>
      </c>
      <c r="F1247">
        <v>250.34716299999999</v>
      </c>
      <c r="G1247">
        <v>6.954116</v>
      </c>
    </row>
    <row r="1248" spans="1:60" x14ac:dyDescent="0.25">
      <c r="A1248">
        <v>1247</v>
      </c>
      <c r="D1248">
        <v>261.34742999999997</v>
      </c>
      <c r="E1248">
        <v>3.477058</v>
      </c>
      <c r="F1248">
        <v>250.34716299999999</v>
      </c>
      <c r="G1248">
        <v>6.954116</v>
      </c>
    </row>
    <row r="1249" spans="1:7" x14ac:dyDescent="0.25">
      <c r="A1249">
        <v>1248</v>
      </c>
      <c r="D1249">
        <v>261.34742999999997</v>
      </c>
      <c r="E1249">
        <v>3.477058</v>
      </c>
      <c r="F1249">
        <v>250.34716299999999</v>
      </c>
      <c r="G1249">
        <v>6.954116</v>
      </c>
    </row>
    <row r="1250" spans="1:7" x14ac:dyDescent="0.25">
      <c r="A1250">
        <v>1249</v>
      </c>
      <c r="D1250">
        <v>261.34742999999997</v>
      </c>
      <c r="E1250">
        <v>3.477058</v>
      </c>
      <c r="F1250">
        <v>250.34716299999999</v>
      </c>
      <c r="G1250">
        <v>6.954116</v>
      </c>
    </row>
    <row r="1251" spans="1:7" x14ac:dyDescent="0.25">
      <c r="A1251">
        <v>1250</v>
      </c>
      <c r="D1251">
        <v>261.34742999999997</v>
      </c>
      <c r="E1251">
        <v>3.477058</v>
      </c>
      <c r="F1251">
        <v>250.34716299999999</v>
      </c>
      <c r="G1251">
        <v>6.954116</v>
      </c>
    </row>
    <row r="1252" spans="1:7" x14ac:dyDescent="0.25">
      <c r="A1252">
        <v>1251</v>
      </c>
      <c r="D1252">
        <v>261.34742999999997</v>
      </c>
      <c r="E1252">
        <v>3.477058</v>
      </c>
      <c r="F1252">
        <v>250.34716299999999</v>
      </c>
      <c r="G1252">
        <v>6.954116</v>
      </c>
    </row>
    <row r="1253" spans="1:7" x14ac:dyDescent="0.25">
      <c r="A1253">
        <v>1252</v>
      </c>
      <c r="D1253">
        <v>261.34742999999997</v>
      </c>
      <c r="E1253">
        <v>3.477058</v>
      </c>
      <c r="F1253">
        <v>250.34716299999999</v>
      </c>
      <c r="G1253">
        <v>6.954116</v>
      </c>
    </row>
    <row r="1254" spans="1:7" x14ac:dyDescent="0.25">
      <c r="A1254">
        <v>1253</v>
      </c>
      <c r="D1254">
        <v>261.34742999999997</v>
      </c>
      <c r="E1254">
        <v>3.477058</v>
      </c>
      <c r="F1254">
        <v>250.34716299999999</v>
      </c>
      <c r="G1254">
        <v>6.954116</v>
      </c>
    </row>
    <row r="1255" spans="1:7" x14ac:dyDescent="0.25">
      <c r="A1255">
        <v>1254</v>
      </c>
      <c r="D1255">
        <v>261.34742999999997</v>
      </c>
      <c r="E1255">
        <v>3.477058</v>
      </c>
      <c r="F1255">
        <v>250.34716299999999</v>
      </c>
      <c r="G1255">
        <v>6.954116</v>
      </c>
    </row>
    <row r="1256" spans="1:7" x14ac:dyDescent="0.25">
      <c r="A1256">
        <v>1255</v>
      </c>
      <c r="D1256">
        <v>261.34742999999997</v>
      </c>
      <c r="E1256">
        <v>3.477058</v>
      </c>
      <c r="F1256">
        <v>250.34716299999999</v>
      </c>
      <c r="G1256">
        <v>6.954116</v>
      </c>
    </row>
    <row r="1257" spans="1:7" x14ac:dyDescent="0.25">
      <c r="A1257">
        <v>1256</v>
      </c>
      <c r="D1257">
        <v>261.34742999999997</v>
      </c>
      <c r="E1257">
        <v>3.477058</v>
      </c>
      <c r="F1257">
        <v>250.34716299999999</v>
      </c>
      <c r="G1257">
        <v>6.954116</v>
      </c>
    </row>
    <row r="1258" spans="1:7" x14ac:dyDescent="0.25">
      <c r="A1258">
        <v>1257</v>
      </c>
      <c r="D1258">
        <v>261.34742999999997</v>
      </c>
      <c r="E1258">
        <v>3.477058</v>
      </c>
      <c r="F1258">
        <v>250.34716299999999</v>
      </c>
      <c r="G1258">
        <v>6.954116</v>
      </c>
    </row>
    <row r="1259" spans="1:7" x14ac:dyDescent="0.25">
      <c r="A1259">
        <v>1258</v>
      </c>
      <c r="B1259">
        <v>269.92520000000002</v>
      </c>
      <c r="C1259">
        <v>5.4160649999999997</v>
      </c>
      <c r="D1259">
        <v>261.34742999999997</v>
      </c>
      <c r="E1259">
        <v>3.477058</v>
      </c>
      <c r="F1259">
        <v>250.34716299999999</v>
      </c>
      <c r="G1259">
        <v>6.954116</v>
      </c>
    </row>
    <row r="1260" spans="1:7" x14ac:dyDescent="0.25">
      <c r="A1260">
        <v>1259</v>
      </c>
      <c r="B1260">
        <v>269.92520000000002</v>
      </c>
      <c r="C1260">
        <v>5.4160649999999997</v>
      </c>
      <c r="D1260">
        <v>261.34742999999997</v>
      </c>
      <c r="E1260">
        <v>3.477058</v>
      </c>
      <c r="F1260">
        <v>250.34716299999999</v>
      </c>
      <c r="G1260">
        <v>6.954116</v>
      </c>
    </row>
    <row r="1261" spans="1:7" x14ac:dyDescent="0.25">
      <c r="A1261">
        <v>1260</v>
      </c>
      <c r="B1261">
        <v>270.02658700000001</v>
      </c>
      <c r="C1261">
        <v>5.3919550000000003</v>
      </c>
      <c r="D1261">
        <v>261.34742999999997</v>
      </c>
      <c r="E1261">
        <v>3.477058</v>
      </c>
      <c r="F1261">
        <v>250.34716299999999</v>
      </c>
      <c r="G1261">
        <v>6.954116</v>
      </c>
    </row>
    <row r="1262" spans="1:7" x14ac:dyDescent="0.25">
      <c r="A1262">
        <v>1261</v>
      </c>
      <c r="B1262">
        <v>270.02658700000001</v>
      </c>
      <c r="C1262">
        <v>5.3919550000000003</v>
      </c>
      <c r="D1262">
        <v>261.34742999999997</v>
      </c>
      <c r="E1262">
        <v>3.477058</v>
      </c>
      <c r="F1262">
        <v>250.34716299999999</v>
      </c>
      <c r="G1262">
        <v>6.954116</v>
      </c>
    </row>
    <row r="1263" spans="1:7" x14ac:dyDescent="0.25">
      <c r="A1263">
        <v>1262</v>
      </c>
      <c r="B1263">
        <v>270.02658700000001</v>
      </c>
      <c r="C1263">
        <v>5.3919550000000003</v>
      </c>
      <c r="D1263">
        <v>261.17897599999998</v>
      </c>
      <c r="E1263">
        <v>3.5699550000000002</v>
      </c>
      <c r="F1263">
        <v>250.34716299999999</v>
      </c>
      <c r="G1263">
        <v>6.954116</v>
      </c>
    </row>
    <row r="1264" spans="1:7" x14ac:dyDescent="0.25">
      <c r="A1264">
        <v>1263</v>
      </c>
      <c r="B1264">
        <v>269.92520000000002</v>
      </c>
      <c r="C1264">
        <v>5.4160649999999997</v>
      </c>
      <c r="F1264">
        <v>250.201098</v>
      </c>
      <c r="G1264">
        <v>6.8850689999999997</v>
      </c>
    </row>
    <row r="1265" spans="1:60" x14ac:dyDescent="0.25">
      <c r="A1265">
        <v>1264</v>
      </c>
      <c r="B1265">
        <v>269.92520000000002</v>
      </c>
      <c r="C1265">
        <v>5.4160649999999997</v>
      </c>
      <c r="F1265">
        <v>250.201098</v>
      </c>
      <c r="G1265">
        <v>6.8850689999999997</v>
      </c>
      <c r="J1265">
        <v>236.106449</v>
      </c>
      <c r="K1265">
        <v>14.44999</v>
      </c>
    </row>
    <row r="1266" spans="1:60" x14ac:dyDescent="0.25">
      <c r="A1266">
        <v>1265</v>
      </c>
    </row>
    <row r="1267" spans="1:60" x14ac:dyDescent="0.25">
      <c r="A1267">
        <v>1266</v>
      </c>
      <c r="J1267">
        <v>236.193253</v>
      </c>
      <c r="K1267">
        <v>14.536794</v>
      </c>
    </row>
    <row r="1268" spans="1:60" x14ac:dyDescent="0.25">
      <c r="A1268">
        <v>1267</v>
      </c>
      <c r="D1268">
        <v>241.93351799999999</v>
      </c>
      <c r="E1268">
        <v>9.5249649999999999</v>
      </c>
    </row>
    <row r="1269" spans="1:60" x14ac:dyDescent="0.25">
      <c r="A1269">
        <v>1268</v>
      </c>
      <c r="D1269">
        <v>241.869833</v>
      </c>
      <c r="E1269">
        <v>9.4233720000000005</v>
      </c>
    </row>
    <row r="1270" spans="1:60" x14ac:dyDescent="0.25">
      <c r="A1270">
        <v>1269</v>
      </c>
      <c r="D1270">
        <v>241.869833</v>
      </c>
      <c r="E1270">
        <v>9.4233720000000005</v>
      </c>
    </row>
    <row r="1271" spans="1:60" x14ac:dyDescent="0.25">
      <c r="A1271">
        <v>1270</v>
      </c>
      <c r="D1271">
        <v>241.869833</v>
      </c>
      <c r="E1271">
        <v>9.4233720000000005</v>
      </c>
    </row>
    <row r="1272" spans="1:60" x14ac:dyDescent="0.25">
      <c r="A1272">
        <v>1271</v>
      </c>
      <c r="D1272">
        <v>241.869833</v>
      </c>
      <c r="E1272">
        <v>9.4233720000000005</v>
      </c>
    </row>
    <row r="1273" spans="1:60" x14ac:dyDescent="0.25">
      <c r="A1273">
        <v>1272</v>
      </c>
      <c r="D1273">
        <v>241.869833</v>
      </c>
      <c r="E1273">
        <v>9.4233720000000005</v>
      </c>
    </row>
    <row r="1274" spans="1:60" x14ac:dyDescent="0.25">
      <c r="A1274">
        <v>1273</v>
      </c>
      <c r="D1274">
        <v>241.869833</v>
      </c>
      <c r="E1274">
        <v>9.4233720000000005</v>
      </c>
    </row>
    <row r="1275" spans="1:60" x14ac:dyDescent="0.25">
      <c r="A1275">
        <v>1274</v>
      </c>
      <c r="D1275">
        <v>241.869833</v>
      </c>
      <c r="E1275">
        <v>9.4233720000000005</v>
      </c>
    </row>
    <row r="1276" spans="1:60" x14ac:dyDescent="0.25">
      <c r="A1276">
        <v>1275</v>
      </c>
      <c r="D1276">
        <v>241.869833</v>
      </c>
      <c r="E1276">
        <v>9.4233720000000005</v>
      </c>
      <c r="BG1276">
        <v>250.21833599999999</v>
      </c>
      <c r="BH1276">
        <v>10.412115999999999</v>
      </c>
    </row>
    <row r="1277" spans="1:60" x14ac:dyDescent="0.25">
      <c r="A1277">
        <v>1276</v>
      </c>
      <c r="D1277">
        <v>241.869833</v>
      </c>
      <c r="E1277">
        <v>9.4233720000000005</v>
      </c>
      <c r="BG1277">
        <v>250.34716299999999</v>
      </c>
      <c r="BH1277">
        <v>10.481579999999999</v>
      </c>
    </row>
    <row r="1278" spans="1:60" x14ac:dyDescent="0.25">
      <c r="A1278">
        <v>1277</v>
      </c>
      <c r="D1278">
        <v>241.869833</v>
      </c>
      <c r="E1278">
        <v>9.4233720000000005</v>
      </c>
      <c r="BG1278">
        <v>250.34716299999999</v>
      </c>
      <c r="BH1278">
        <v>10.481579999999999</v>
      </c>
    </row>
    <row r="1279" spans="1:60" x14ac:dyDescent="0.25">
      <c r="A1279">
        <v>1278</v>
      </c>
      <c r="D1279">
        <v>241.869833</v>
      </c>
      <c r="E1279">
        <v>9.4233720000000005</v>
      </c>
      <c r="N1279">
        <v>250.21833599999999</v>
      </c>
      <c r="O1279">
        <v>10.412115999999999</v>
      </c>
      <c r="BG1279">
        <v>250.34716299999999</v>
      </c>
      <c r="BH1279">
        <v>10.481579999999999</v>
      </c>
    </row>
    <row r="1280" spans="1:60" x14ac:dyDescent="0.25">
      <c r="A1280">
        <v>1279</v>
      </c>
      <c r="B1280">
        <v>235.49569700000001</v>
      </c>
      <c r="C1280">
        <v>5.5148450000000002</v>
      </c>
      <c r="D1280">
        <v>241.869833</v>
      </c>
      <c r="E1280">
        <v>9.4233720000000005</v>
      </c>
      <c r="N1280">
        <v>250.34716299999999</v>
      </c>
      <c r="O1280">
        <v>10.481579999999999</v>
      </c>
      <c r="BG1280">
        <v>250.34716299999999</v>
      </c>
      <c r="BH1280">
        <v>10.481579999999999</v>
      </c>
    </row>
    <row r="1281" spans="1:60" x14ac:dyDescent="0.25">
      <c r="A1281">
        <v>1280</v>
      </c>
      <c r="B1281">
        <v>235.461434</v>
      </c>
      <c r="C1281">
        <v>5.442361</v>
      </c>
      <c r="D1281">
        <v>241.869833</v>
      </c>
      <c r="E1281">
        <v>9.4233720000000005</v>
      </c>
      <c r="N1281">
        <v>250.34716299999999</v>
      </c>
      <c r="O1281">
        <v>10.481579999999999</v>
      </c>
      <c r="BG1281">
        <v>250.34716299999999</v>
      </c>
      <c r="BH1281">
        <v>10.481579999999999</v>
      </c>
    </row>
    <row r="1282" spans="1:60" x14ac:dyDescent="0.25">
      <c r="A1282">
        <v>1281</v>
      </c>
      <c r="B1282">
        <v>235.461434</v>
      </c>
      <c r="C1282">
        <v>5.442361</v>
      </c>
      <c r="D1282">
        <v>241.869833</v>
      </c>
      <c r="E1282">
        <v>9.4233720000000005</v>
      </c>
      <c r="N1282">
        <v>250.34716299999999</v>
      </c>
      <c r="O1282">
        <v>10.481579999999999</v>
      </c>
      <c r="BG1282">
        <v>250.34716299999999</v>
      </c>
      <c r="BH1282">
        <v>10.481579999999999</v>
      </c>
    </row>
    <row r="1283" spans="1:60" x14ac:dyDescent="0.25">
      <c r="A1283">
        <v>1282</v>
      </c>
      <c r="B1283">
        <v>235.461434</v>
      </c>
      <c r="C1283">
        <v>5.442361</v>
      </c>
      <c r="D1283">
        <v>241.869833</v>
      </c>
      <c r="E1283">
        <v>9.4233720000000005</v>
      </c>
      <c r="N1283">
        <v>250.34716299999999</v>
      </c>
      <c r="O1283">
        <v>10.481579999999999</v>
      </c>
      <c r="BG1283">
        <v>250.39761999999999</v>
      </c>
      <c r="BH1283">
        <v>10.481579999999999</v>
      </c>
    </row>
    <row r="1284" spans="1:60" x14ac:dyDescent="0.25">
      <c r="A1284">
        <v>1283</v>
      </c>
      <c r="B1284">
        <v>235.461434</v>
      </c>
      <c r="C1284">
        <v>5.442361</v>
      </c>
      <c r="D1284">
        <v>241.869833</v>
      </c>
      <c r="E1284">
        <v>9.4233720000000005</v>
      </c>
      <c r="N1284">
        <v>250.34716299999999</v>
      </c>
      <c r="O1284">
        <v>10.481579999999999</v>
      </c>
      <c r="BG1284">
        <v>250.39761999999999</v>
      </c>
      <c r="BH1284">
        <v>10.481579999999999</v>
      </c>
    </row>
    <row r="1285" spans="1:60" x14ac:dyDescent="0.25">
      <c r="A1285">
        <v>1284</v>
      </c>
      <c r="B1285">
        <v>235.461434</v>
      </c>
      <c r="C1285">
        <v>5.442361</v>
      </c>
      <c r="D1285">
        <v>241.93351799999999</v>
      </c>
      <c r="E1285">
        <v>9.5249649999999999</v>
      </c>
      <c r="N1285">
        <v>250.34716299999999</v>
      </c>
      <c r="O1285">
        <v>10.481579999999999</v>
      </c>
      <c r="BG1285">
        <v>250.39761999999999</v>
      </c>
      <c r="BH1285">
        <v>10.481579999999999</v>
      </c>
    </row>
    <row r="1286" spans="1:60" x14ac:dyDescent="0.25">
      <c r="A1286">
        <v>1285</v>
      </c>
      <c r="B1286">
        <v>235.461434</v>
      </c>
      <c r="C1286">
        <v>5.442361</v>
      </c>
      <c r="N1286">
        <v>250.39761999999999</v>
      </c>
      <c r="O1286">
        <v>10.481579999999999</v>
      </c>
      <c r="BG1286">
        <v>250.39761999999999</v>
      </c>
      <c r="BH1286">
        <v>10.481579999999999</v>
      </c>
    </row>
    <row r="1287" spans="1:60" x14ac:dyDescent="0.25">
      <c r="A1287">
        <v>1286</v>
      </c>
      <c r="B1287">
        <v>235.461434</v>
      </c>
      <c r="C1287">
        <v>5.442361</v>
      </c>
      <c r="N1287">
        <v>250.39761999999999</v>
      </c>
      <c r="O1287">
        <v>10.481579999999999</v>
      </c>
      <c r="BG1287">
        <v>250.39761999999999</v>
      </c>
      <c r="BH1287">
        <v>10.481579999999999</v>
      </c>
    </row>
    <row r="1288" spans="1:60" x14ac:dyDescent="0.25">
      <c r="A1288">
        <v>1287</v>
      </c>
      <c r="B1288">
        <v>235.461434</v>
      </c>
      <c r="C1288">
        <v>5.4927669999999997</v>
      </c>
      <c r="N1288">
        <v>250.39761999999999</v>
      </c>
      <c r="O1288">
        <v>10.481579999999999</v>
      </c>
      <c r="BG1288">
        <v>250.39761999999999</v>
      </c>
      <c r="BH1288">
        <v>10.481579999999999</v>
      </c>
    </row>
    <row r="1289" spans="1:60" x14ac:dyDescent="0.25">
      <c r="A1289">
        <v>1288</v>
      </c>
      <c r="B1289">
        <v>235.461434</v>
      </c>
      <c r="C1289">
        <v>5.4927669999999997</v>
      </c>
      <c r="N1289">
        <v>250.39761999999999</v>
      </c>
      <c r="O1289">
        <v>10.481579999999999</v>
      </c>
      <c r="BG1289">
        <v>250.39761999999999</v>
      </c>
      <c r="BH1289">
        <v>10.481579999999999</v>
      </c>
    </row>
    <row r="1290" spans="1:60" x14ac:dyDescent="0.25">
      <c r="A1290">
        <v>1289</v>
      </c>
      <c r="B1290">
        <v>235.461434</v>
      </c>
      <c r="C1290">
        <v>5.4927669999999997</v>
      </c>
      <c r="N1290">
        <v>250.39761999999999</v>
      </c>
      <c r="O1290">
        <v>10.481579999999999</v>
      </c>
      <c r="BG1290">
        <v>250.39761999999999</v>
      </c>
      <c r="BH1290">
        <v>10.481579999999999</v>
      </c>
    </row>
    <row r="1291" spans="1:60" x14ac:dyDescent="0.25">
      <c r="A1291">
        <v>1290</v>
      </c>
      <c r="B1291">
        <v>235.461434</v>
      </c>
      <c r="C1291">
        <v>5.4927669999999997</v>
      </c>
      <c r="N1291">
        <v>250.39761999999999</v>
      </c>
      <c r="O1291">
        <v>10.481579999999999</v>
      </c>
      <c r="BG1291">
        <v>250.39761999999999</v>
      </c>
      <c r="BH1291">
        <v>10.481579999999999</v>
      </c>
    </row>
    <row r="1292" spans="1:60" x14ac:dyDescent="0.25">
      <c r="A1292">
        <v>1291</v>
      </c>
      <c r="B1292">
        <v>235.461434</v>
      </c>
      <c r="C1292">
        <v>5.4927669999999997</v>
      </c>
      <c r="D1292">
        <v>228.948679</v>
      </c>
      <c r="E1292">
        <v>9.5751620000000006</v>
      </c>
      <c r="N1292">
        <v>250.39761999999999</v>
      </c>
      <c r="O1292">
        <v>10.481579999999999</v>
      </c>
      <c r="BG1292">
        <v>250.21833599999999</v>
      </c>
      <c r="BH1292">
        <v>10.412115999999999</v>
      </c>
    </row>
    <row r="1293" spans="1:60" x14ac:dyDescent="0.25">
      <c r="A1293">
        <v>1292</v>
      </c>
      <c r="B1293">
        <v>235.461434</v>
      </c>
      <c r="C1293">
        <v>5.4927669999999997</v>
      </c>
      <c r="D1293">
        <v>228.85114899999999</v>
      </c>
      <c r="E1293">
        <v>9.5241319999999998</v>
      </c>
      <c r="N1293">
        <v>250.39761999999999</v>
      </c>
      <c r="O1293">
        <v>10.481579999999999</v>
      </c>
      <c r="BG1293">
        <v>250.21833599999999</v>
      </c>
      <c r="BH1293">
        <v>10.412115999999999</v>
      </c>
    </row>
    <row r="1294" spans="1:60" x14ac:dyDescent="0.25">
      <c r="A1294">
        <v>1293</v>
      </c>
      <c r="B1294">
        <v>235.461434</v>
      </c>
      <c r="C1294">
        <v>5.4927669999999997</v>
      </c>
      <c r="D1294">
        <v>228.85114899999999</v>
      </c>
      <c r="E1294">
        <v>9.5241319999999998</v>
      </c>
      <c r="N1294">
        <v>250.39761999999999</v>
      </c>
      <c r="O1294">
        <v>10.481579999999999</v>
      </c>
    </row>
    <row r="1295" spans="1:60" x14ac:dyDescent="0.25">
      <c r="A1295">
        <v>1294</v>
      </c>
      <c r="B1295">
        <v>235.49569700000001</v>
      </c>
      <c r="C1295">
        <v>5.5148450000000002</v>
      </c>
      <c r="D1295">
        <v>228.85114899999999</v>
      </c>
      <c r="E1295">
        <v>9.5241319999999998</v>
      </c>
      <c r="N1295">
        <v>250.21833599999999</v>
      </c>
      <c r="O1295">
        <v>10.412115999999999</v>
      </c>
    </row>
    <row r="1296" spans="1:60" x14ac:dyDescent="0.25">
      <c r="A1296">
        <v>1295</v>
      </c>
      <c r="D1296">
        <v>228.85114899999999</v>
      </c>
      <c r="E1296">
        <v>9.5241319999999998</v>
      </c>
      <c r="F1296">
        <v>239.32163800000001</v>
      </c>
      <c r="G1296">
        <v>5.7429730000000001</v>
      </c>
      <c r="N1296">
        <v>250.21833599999999</v>
      </c>
      <c r="O1296">
        <v>10.412115999999999</v>
      </c>
    </row>
    <row r="1297" spans="1:9" x14ac:dyDescent="0.25">
      <c r="A1297">
        <v>1296</v>
      </c>
      <c r="D1297">
        <v>228.85114899999999</v>
      </c>
      <c r="E1297">
        <v>9.5241319999999998</v>
      </c>
      <c r="F1297">
        <v>238.99363600000001</v>
      </c>
      <c r="G1297">
        <v>5.442361</v>
      </c>
    </row>
    <row r="1298" spans="1:9" x14ac:dyDescent="0.25">
      <c r="A1298">
        <v>1297</v>
      </c>
      <c r="D1298">
        <v>228.85114899999999</v>
      </c>
      <c r="E1298">
        <v>9.5241319999999998</v>
      </c>
      <c r="F1298">
        <v>238.99363600000001</v>
      </c>
      <c r="G1298">
        <v>5.442361</v>
      </c>
    </row>
    <row r="1299" spans="1:9" x14ac:dyDescent="0.25">
      <c r="A1299">
        <v>1298</v>
      </c>
      <c r="D1299">
        <v>228.85114899999999</v>
      </c>
      <c r="E1299">
        <v>9.5241319999999998</v>
      </c>
      <c r="F1299">
        <v>238.99363600000001</v>
      </c>
      <c r="G1299">
        <v>5.442361</v>
      </c>
    </row>
    <row r="1300" spans="1:9" x14ac:dyDescent="0.25">
      <c r="A1300">
        <v>1299</v>
      </c>
      <c r="D1300">
        <v>228.85114899999999</v>
      </c>
      <c r="E1300">
        <v>9.5241319999999998</v>
      </c>
      <c r="F1300">
        <v>238.99363600000001</v>
      </c>
      <c r="G1300">
        <v>5.442361</v>
      </c>
    </row>
    <row r="1301" spans="1:9" x14ac:dyDescent="0.25">
      <c r="A1301">
        <v>1300</v>
      </c>
      <c r="D1301">
        <v>228.85114899999999</v>
      </c>
      <c r="E1301">
        <v>9.5241319999999998</v>
      </c>
      <c r="F1301">
        <v>238.99363600000001</v>
      </c>
      <c r="G1301">
        <v>5.442361</v>
      </c>
    </row>
    <row r="1302" spans="1:9" x14ac:dyDescent="0.25">
      <c r="A1302">
        <v>1301</v>
      </c>
      <c r="D1302">
        <v>228.85114899999999</v>
      </c>
      <c r="E1302">
        <v>9.5241319999999998</v>
      </c>
      <c r="F1302">
        <v>238.99363600000001</v>
      </c>
      <c r="G1302">
        <v>5.442361</v>
      </c>
    </row>
    <row r="1303" spans="1:9" x14ac:dyDescent="0.25">
      <c r="A1303">
        <v>1302</v>
      </c>
      <c r="D1303">
        <v>228.85114899999999</v>
      </c>
      <c r="E1303">
        <v>9.5241319999999998</v>
      </c>
      <c r="F1303">
        <v>238.99363600000001</v>
      </c>
      <c r="G1303">
        <v>5.442361</v>
      </c>
    </row>
    <row r="1304" spans="1:9" x14ac:dyDescent="0.25">
      <c r="A1304">
        <v>1303</v>
      </c>
      <c r="D1304">
        <v>228.85114899999999</v>
      </c>
      <c r="E1304">
        <v>9.5241319999999998</v>
      </c>
      <c r="F1304">
        <v>238.99363600000001</v>
      </c>
      <c r="G1304">
        <v>5.442361</v>
      </c>
    </row>
    <row r="1305" spans="1:9" x14ac:dyDescent="0.25">
      <c r="A1305">
        <v>1304</v>
      </c>
      <c r="D1305">
        <v>228.85114899999999</v>
      </c>
      <c r="E1305">
        <v>9.5241319999999998</v>
      </c>
      <c r="F1305">
        <v>238.99363600000001</v>
      </c>
      <c r="G1305">
        <v>5.442361</v>
      </c>
    </row>
    <row r="1306" spans="1:9" x14ac:dyDescent="0.25">
      <c r="A1306">
        <v>1305</v>
      </c>
      <c r="D1306">
        <v>228.85114899999999</v>
      </c>
      <c r="E1306">
        <v>9.5241319999999998</v>
      </c>
      <c r="F1306">
        <v>238.99363600000001</v>
      </c>
      <c r="G1306">
        <v>5.442361</v>
      </c>
    </row>
    <row r="1307" spans="1:9" x14ac:dyDescent="0.25">
      <c r="A1307">
        <v>1306</v>
      </c>
      <c r="D1307">
        <v>228.85114899999999</v>
      </c>
      <c r="E1307">
        <v>9.5241319999999998</v>
      </c>
      <c r="F1307">
        <v>238.99363600000001</v>
      </c>
      <c r="G1307">
        <v>5.442361</v>
      </c>
    </row>
    <row r="1308" spans="1:9" x14ac:dyDescent="0.25">
      <c r="A1308">
        <v>1307</v>
      </c>
      <c r="B1308">
        <v>220.18308200000001</v>
      </c>
      <c r="C1308">
        <v>9.3904630000000004</v>
      </c>
      <c r="D1308">
        <v>228.948679</v>
      </c>
      <c r="E1308">
        <v>9.5751620000000006</v>
      </c>
      <c r="F1308">
        <v>238.99363600000001</v>
      </c>
      <c r="G1308">
        <v>5.442361</v>
      </c>
    </row>
    <row r="1309" spans="1:9" x14ac:dyDescent="0.25">
      <c r="A1309">
        <v>1308</v>
      </c>
      <c r="B1309">
        <v>220.121534</v>
      </c>
      <c r="C1309">
        <v>9.3225599999999993</v>
      </c>
      <c r="F1309">
        <v>238.99363600000001</v>
      </c>
      <c r="G1309">
        <v>5.442361</v>
      </c>
    </row>
    <row r="1310" spans="1:9" x14ac:dyDescent="0.25">
      <c r="A1310">
        <v>1309</v>
      </c>
      <c r="B1310">
        <v>220.121534</v>
      </c>
      <c r="C1310">
        <v>9.3225599999999993</v>
      </c>
      <c r="F1310">
        <v>238.99363600000001</v>
      </c>
      <c r="G1310">
        <v>5.442361</v>
      </c>
    </row>
    <row r="1311" spans="1:9" x14ac:dyDescent="0.25">
      <c r="A1311">
        <v>1310</v>
      </c>
      <c r="B1311">
        <v>220.121534</v>
      </c>
      <c r="C1311">
        <v>9.3225599999999993</v>
      </c>
      <c r="F1311">
        <v>238.99363600000001</v>
      </c>
      <c r="G1311">
        <v>5.442361</v>
      </c>
    </row>
    <row r="1312" spans="1:9" x14ac:dyDescent="0.25">
      <c r="A1312">
        <v>1311</v>
      </c>
      <c r="B1312">
        <v>220.121534</v>
      </c>
      <c r="C1312">
        <v>9.3225599999999993</v>
      </c>
      <c r="F1312">
        <v>239.32163800000001</v>
      </c>
      <c r="G1312">
        <v>5.7429730000000001</v>
      </c>
      <c r="H1312">
        <v>229.657692</v>
      </c>
      <c r="I1312">
        <v>10.616759</v>
      </c>
    </row>
    <row r="1313" spans="1:9" x14ac:dyDescent="0.25">
      <c r="A1313">
        <v>1312</v>
      </c>
      <c r="B1313">
        <v>220.121534</v>
      </c>
      <c r="C1313">
        <v>9.3225599999999993</v>
      </c>
      <c r="F1313">
        <v>239.32163800000001</v>
      </c>
      <c r="G1313">
        <v>5.7429730000000001</v>
      </c>
      <c r="H1313">
        <v>229.55756</v>
      </c>
      <c r="I1313">
        <v>10.683149999999999</v>
      </c>
    </row>
    <row r="1314" spans="1:9" x14ac:dyDescent="0.25">
      <c r="A1314">
        <v>1313</v>
      </c>
      <c r="B1314">
        <v>220.121534</v>
      </c>
      <c r="C1314">
        <v>9.3225599999999993</v>
      </c>
      <c r="H1314">
        <v>229.55756</v>
      </c>
      <c r="I1314">
        <v>10.683149999999999</v>
      </c>
    </row>
    <row r="1315" spans="1:9" x14ac:dyDescent="0.25">
      <c r="A1315">
        <v>1314</v>
      </c>
      <c r="B1315">
        <v>220.121534</v>
      </c>
      <c r="C1315">
        <v>9.3225599999999993</v>
      </c>
      <c r="H1315">
        <v>229.55756</v>
      </c>
      <c r="I1315">
        <v>10.683149999999999</v>
      </c>
    </row>
    <row r="1316" spans="1:9" x14ac:dyDescent="0.25">
      <c r="A1316">
        <v>1315</v>
      </c>
      <c r="B1316">
        <v>220.121534</v>
      </c>
      <c r="C1316">
        <v>9.3225599999999993</v>
      </c>
      <c r="H1316">
        <v>229.55756</v>
      </c>
      <c r="I1316">
        <v>10.683149999999999</v>
      </c>
    </row>
    <row r="1317" spans="1:9" x14ac:dyDescent="0.25">
      <c r="A1317">
        <v>1316</v>
      </c>
      <c r="B1317">
        <v>220.121534</v>
      </c>
      <c r="C1317">
        <v>9.3225599999999993</v>
      </c>
      <c r="H1317">
        <v>229.55756</v>
      </c>
      <c r="I1317">
        <v>10.683149999999999</v>
      </c>
    </row>
    <row r="1318" spans="1:9" x14ac:dyDescent="0.25">
      <c r="A1318">
        <v>1317</v>
      </c>
      <c r="B1318">
        <v>220.121534</v>
      </c>
      <c r="C1318">
        <v>9.3225599999999993</v>
      </c>
      <c r="H1318">
        <v>229.55756</v>
      </c>
      <c r="I1318">
        <v>10.683149999999999</v>
      </c>
    </row>
    <row r="1319" spans="1:9" x14ac:dyDescent="0.25">
      <c r="A1319">
        <v>1318</v>
      </c>
      <c r="B1319">
        <v>220.121534</v>
      </c>
      <c r="C1319">
        <v>9.3225599999999993</v>
      </c>
      <c r="H1319">
        <v>229.55756</v>
      </c>
      <c r="I1319">
        <v>10.683149999999999</v>
      </c>
    </row>
    <row r="1320" spans="1:9" x14ac:dyDescent="0.25">
      <c r="A1320">
        <v>1319</v>
      </c>
      <c r="B1320">
        <v>220.121534</v>
      </c>
      <c r="C1320">
        <v>9.3225599999999993</v>
      </c>
      <c r="H1320">
        <v>229.55756</v>
      </c>
      <c r="I1320">
        <v>10.683149999999999</v>
      </c>
    </row>
    <row r="1321" spans="1:9" x14ac:dyDescent="0.25">
      <c r="A1321">
        <v>1320</v>
      </c>
      <c r="B1321">
        <v>220.121534</v>
      </c>
      <c r="C1321">
        <v>9.3225599999999993</v>
      </c>
      <c r="H1321">
        <v>229.55756</v>
      </c>
      <c r="I1321">
        <v>10.683149999999999</v>
      </c>
    </row>
    <row r="1322" spans="1:9" x14ac:dyDescent="0.25">
      <c r="A1322">
        <v>1321</v>
      </c>
      <c r="B1322">
        <v>220.121534</v>
      </c>
      <c r="C1322">
        <v>9.3225599999999993</v>
      </c>
      <c r="D1322">
        <v>213.22688400000001</v>
      </c>
      <c r="E1322">
        <v>10.259335999999999</v>
      </c>
      <c r="H1322">
        <v>229.55756</v>
      </c>
      <c r="I1322">
        <v>10.683149999999999</v>
      </c>
    </row>
    <row r="1323" spans="1:9" x14ac:dyDescent="0.25">
      <c r="A1323">
        <v>1322</v>
      </c>
      <c r="B1323">
        <v>220.18308200000001</v>
      </c>
      <c r="C1323">
        <v>9.3904630000000004</v>
      </c>
      <c r="D1323">
        <v>213.20850300000001</v>
      </c>
      <c r="E1323">
        <v>10.17925</v>
      </c>
      <c r="H1323">
        <v>229.55756</v>
      </c>
      <c r="I1323">
        <v>10.683149999999999</v>
      </c>
    </row>
    <row r="1324" spans="1:9" x14ac:dyDescent="0.25">
      <c r="A1324">
        <v>1323</v>
      </c>
      <c r="D1324">
        <v>213.20850300000001</v>
      </c>
      <c r="E1324">
        <v>10.17925</v>
      </c>
      <c r="H1324">
        <v>229.55756</v>
      </c>
      <c r="I1324">
        <v>10.683149999999999</v>
      </c>
    </row>
    <row r="1325" spans="1:9" x14ac:dyDescent="0.25">
      <c r="A1325">
        <v>1324</v>
      </c>
      <c r="D1325">
        <v>213.20850300000001</v>
      </c>
      <c r="E1325">
        <v>10.17925</v>
      </c>
      <c r="H1325">
        <v>229.55756</v>
      </c>
      <c r="I1325">
        <v>10.683149999999999</v>
      </c>
    </row>
    <row r="1326" spans="1:9" x14ac:dyDescent="0.25">
      <c r="A1326">
        <v>1325</v>
      </c>
      <c r="D1326">
        <v>213.20850300000001</v>
      </c>
      <c r="E1326">
        <v>10.17925</v>
      </c>
      <c r="H1326">
        <v>229.55756</v>
      </c>
      <c r="I1326">
        <v>10.683149999999999</v>
      </c>
    </row>
    <row r="1327" spans="1:9" x14ac:dyDescent="0.25">
      <c r="A1327">
        <v>1326</v>
      </c>
      <c r="D1327">
        <v>213.20850300000001</v>
      </c>
      <c r="E1327">
        <v>10.17925</v>
      </c>
      <c r="F1327">
        <v>221.11595299999999</v>
      </c>
      <c r="G1327">
        <v>8.2266519999999996</v>
      </c>
      <c r="H1327">
        <v>229.55756</v>
      </c>
      <c r="I1327">
        <v>10.683149999999999</v>
      </c>
    </row>
    <row r="1328" spans="1:9" x14ac:dyDescent="0.25">
      <c r="A1328">
        <v>1327</v>
      </c>
      <c r="D1328">
        <v>213.20850300000001</v>
      </c>
      <c r="E1328">
        <v>10.17925</v>
      </c>
      <c r="F1328">
        <v>221.130741</v>
      </c>
      <c r="G1328">
        <v>8.2139469999999992</v>
      </c>
      <c r="H1328">
        <v>229.657692</v>
      </c>
      <c r="I1328">
        <v>10.616759</v>
      </c>
    </row>
    <row r="1329" spans="1:9" x14ac:dyDescent="0.25">
      <c r="A1329">
        <v>1328</v>
      </c>
      <c r="D1329">
        <v>213.20850300000001</v>
      </c>
      <c r="E1329">
        <v>10.17925</v>
      </c>
      <c r="F1329">
        <v>221.130741</v>
      </c>
      <c r="G1329">
        <v>8.2139469999999992</v>
      </c>
      <c r="H1329">
        <v>229.657692</v>
      </c>
      <c r="I1329">
        <v>10.616759</v>
      </c>
    </row>
    <row r="1330" spans="1:9" x14ac:dyDescent="0.25">
      <c r="A1330">
        <v>1329</v>
      </c>
      <c r="D1330">
        <v>213.20850300000001</v>
      </c>
      <c r="E1330">
        <v>10.17925</v>
      </c>
      <c r="F1330">
        <v>221.130741</v>
      </c>
      <c r="G1330">
        <v>8.2139469999999992</v>
      </c>
    </row>
    <row r="1331" spans="1:9" x14ac:dyDescent="0.25">
      <c r="A1331">
        <v>1330</v>
      </c>
      <c r="D1331">
        <v>213.20850300000001</v>
      </c>
      <c r="E1331">
        <v>10.17925</v>
      </c>
      <c r="F1331">
        <v>221.130741</v>
      </c>
      <c r="G1331">
        <v>8.2139469999999992</v>
      </c>
    </row>
    <row r="1332" spans="1:9" x14ac:dyDescent="0.25">
      <c r="A1332">
        <v>1331</v>
      </c>
      <c r="D1332">
        <v>213.20850300000001</v>
      </c>
      <c r="E1332">
        <v>10.17925</v>
      </c>
      <c r="F1332">
        <v>221.130741</v>
      </c>
      <c r="G1332">
        <v>8.2139469999999992</v>
      </c>
    </row>
    <row r="1333" spans="1:9" x14ac:dyDescent="0.25">
      <c r="A1333">
        <v>1332</v>
      </c>
      <c r="D1333">
        <v>213.20850300000001</v>
      </c>
      <c r="E1333">
        <v>10.17925</v>
      </c>
      <c r="F1333">
        <v>221.130741</v>
      </c>
      <c r="G1333">
        <v>8.2139469999999992</v>
      </c>
    </row>
    <row r="1334" spans="1:9" x14ac:dyDescent="0.25">
      <c r="A1334">
        <v>1333</v>
      </c>
      <c r="D1334">
        <v>213.20850300000001</v>
      </c>
      <c r="E1334">
        <v>10.17925</v>
      </c>
      <c r="F1334">
        <v>221.130741</v>
      </c>
      <c r="G1334">
        <v>8.2139469999999992</v>
      </c>
    </row>
    <row r="1335" spans="1:9" x14ac:dyDescent="0.25">
      <c r="A1335">
        <v>1334</v>
      </c>
      <c r="D1335">
        <v>213.20850300000001</v>
      </c>
      <c r="E1335">
        <v>10.17925</v>
      </c>
      <c r="F1335">
        <v>221.130741</v>
      </c>
      <c r="G1335">
        <v>8.2139469999999992</v>
      </c>
    </row>
    <row r="1336" spans="1:9" x14ac:dyDescent="0.25">
      <c r="A1336">
        <v>1335</v>
      </c>
      <c r="D1336">
        <v>213.20850300000001</v>
      </c>
      <c r="E1336">
        <v>10.17925</v>
      </c>
      <c r="F1336">
        <v>221.130741</v>
      </c>
      <c r="G1336">
        <v>8.2139469999999992</v>
      </c>
    </row>
    <row r="1337" spans="1:9" x14ac:dyDescent="0.25">
      <c r="A1337">
        <v>1336</v>
      </c>
      <c r="D1337">
        <v>213.20850300000001</v>
      </c>
      <c r="E1337">
        <v>10.17925</v>
      </c>
      <c r="F1337">
        <v>221.130741</v>
      </c>
      <c r="G1337">
        <v>8.2139469999999992</v>
      </c>
    </row>
    <row r="1338" spans="1:9" x14ac:dyDescent="0.25">
      <c r="A1338">
        <v>1337</v>
      </c>
      <c r="D1338">
        <v>213.22688400000001</v>
      </c>
      <c r="E1338">
        <v>10.259335999999999</v>
      </c>
      <c r="F1338">
        <v>221.130741</v>
      </c>
      <c r="G1338">
        <v>8.2139469999999992</v>
      </c>
    </row>
    <row r="1339" spans="1:9" x14ac:dyDescent="0.25">
      <c r="A1339">
        <v>1338</v>
      </c>
      <c r="B1339">
        <v>202.93215900000001</v>
      </c>
      <c r="C1339">
        <v>7.1184750000000001</v>
      </c>
      <c r="F1339">
        <v>221.130741</v>
      </c>
      <c r="G1339">
        <v>8.2139469999999992</v>
      </c>
    </row>
    <row r="1340" spans="1:9" x14ac:dyDescent="0.25">
      <c r="A1340">
        <v>1339</v>
      </c>
      <c r="B1340">
        <v>202.969279</v>
      </c>
      <c r="C1340">
        <v>7.1354939999999996</v>
      </c>
      <c r="F1340">
        <v>221.130741</v>
      </c>
      <c r="G1340">
        <v>8.2139469999999992</v>
      </c>
    </row>
    <row r="1341" spans="1:9" x14ac:dyDescent="0.25">
      <c r="A1341">
        <v>1340</v>
      </c>
      <c r="B1341">
        <v>202.969279</v>
      </c>
      <c r="C1341">
        <v>7.1354939999999996</v>
      </c>
      <c r="F1341">
        <v>221.130741</v>
      </c>
      <c r="G1341">
        <v>8.2139469999999992</v>
      </c>
    </row>
    <row r="1342" spans="1:9" x14ac:dyDescent="0.25">
      <c r="A1342">
        <v>1341</v>
      </c>
      <c r="B1342">
        <v>202.969279</v>
      </c>
      <c r="C1342">
        <v>7.1354939999999996</v>
      </c>
      <c r="F1342">
        <v>221.130741</v>
      </c>
      <c r="G1342">
        <v>8.2139469999999992</v>
      </c>
    </row>
    <row r="1343" spans="1:9" x14ac:dyDescent="0.25">
      <c r="A1343">
        <v>1342</v>
      </c>
      <c r="B1343">
        <v>202.969279</v>
      </c>
      <c r="C1343">
        <v>7.1354939999999996</v>
      </c>
      <c r="F1343">
        <v>221.11595299999999</v>
      </c>
      <c r="G1343">
        <v>8.2266519999999996</v>
      </c>
      <c r="H1343">
        <v>213.087695</v>
      </c>
      <c r="I1343">
        <v>11.354723999999999</v>
      </c>
    </row>
    <row r="1344" spans="1:9" x14ac:dyDescent="0.25">
      <c r="A1344">
        <v>1343</v>
      </c>
      <c r="B1344">
        <v>202.969279</v>
      </c>
      <c r="C1344">
        <v>7.1354939999999996</v>
      </c>
      <c r="H1344">
        <v>213.00667200000001</v>
      </c>
      <c r="I1344">
        <v>11.287864000000001</v>
      </c>
    </row>
    <row r="1345" spans="1:9" x14ac:dyDescent="0.25">
      <c r="A1345">
        <v>1344</v>
      </c>
      <c r="B1345">
        <v>202.969279</v>
      </c>
      <c r="C1345">
        <v>7.1354939999999996</v>
      </c>
      <c r="H1345">
        <v>213.00667200000001</v>
      </c>
      <c r="I1345">
        <v>11.287864000000001</v>
      </c>
    </row>
    <row r="1346" spans="1:9" x14ac:dyDescent="0.25">
      <c r="A1346">
        <v>1345</v>
      </c>
      <c r="B1346">
        <v>202.969279</v>
      </c>
      <c r="C1346">
        <v>7.1354939999999996</v>
      </c>
      <c r="H1346">
        <v>213.00667200000001</v>
      </c>
      <c r="I1346">
        <v>11.287864000000001</v>
      </c>
    </row>
    <row r="1347" spans="1:9" x14ac:dyDescent="0.25">
      <c r="A1347">
        <v>1346</v>
      </c>
      <c r="B1347">
        <v>202.969279</v>
      </c>
      <c r="C1347">
        <v>7.1354939999999996</v>
      </c>
      <c r="H1347">
        <v>213.00667200000001</v>
      </c>
      <c r="I1347">
        <v>11.287864000000001</v>
      </c>
    </row>
    <row r="1348" spans="1:9" x14ac:dyDescent="0.25">
      <c r="A1348">
        <v>1347</v>
      </c>
      <c r="B1348">
        <v>202.969279</v>
      </c>
      <c r="C1348">
        <v>7.1354939999999996</v>
      </c>
      <c r="H1348">
        <v>213.00667200000001</v>
      </c>
      <c r="I1348">
        <v>11.287864000000001</v>
      </c>
    </row>
    <row r="1349" spans="1:9" x14ac:dyDescent="0.25">
      <c r="A1349">
        <v>1348</v>
      </c>
      <c r="B1349">
        <v>202.969279</v>
      </c>
      <c r="C1349">
        <v>7.1354939999999996</v>
      </c>
      <c r="H1349">
        <v>213.00667200000001</v>
      </c>
      <c r="I1349">
        <v>11.287864000000001</v>
      </c>
    </row>
    <row r="1350" spans="1:9" x14ac:dyDescent="0.25">
      <c r="A1350">
        <v>1349</v>
      </c>
      <c r="B1350">
        <v>202.969279</v>
      </c>
      <c r="C1350">
        <v>7.1354939999999996</v>
      </c>
      <c r="H1350">
        <v>213.00667200000001</v>
      </c>
      <c r="I1350">
        <v>11.287864000000001</v>
      </c>
    </row>
    <row r="1351" spans="1:9" x14ac:dyDescent="0.25">
      <c r="A1351">
        <v>1350</v>
      </c>
      <c r="B1351">
        <v>202.969279</v>
      </c>
      <c r="C1351">
        <v>7.1354939999999996</v>
      </c>
      <c r="H1351">
        <v>213.00667200000001</v>
      </c>
      <c r="I1351">
        <v>11.287864000000001</v>
      </c>
    </row>
    <row r="1352" spans="1:9" x14ac:dyDescent="0.25">
      <c r="A1352">
        <v>1351</v>
      </c>
      <c r="B1352">
        <v>202.969279</v>
      </c>
      <c r="C1352">
        <v>7.1354939999999996</v>
      </c>
      <c r="D1352">
        <v>194.12614400000001</v>
      </c>
      <c r="E1352">
        <v>9.634862</v>
      </c>
      <c r="H1352">
        <v>213.00667200000001</v>
      </c>
      <c r="I1352">
        <v>11.287864000000001</v>
      </c>
    </row>
    <row r="1353" spans="1:9" x14ac:dyDescent="0.25">
      <c r="A1353">
        <v>1352</v>
      </c>
      <c r="B1353">
        <v>202.93215900000001</v>
      </c>
      <c r="C1353">
        <v>7.1184750000000001</v>
      </c>
      <c r="D1353">
        <v>194.11129700000001</v>
      </c>
      <c r="E1353">
        <v>9.530322</v>
      </c>
      <c r="H1353">
        <v>213.00667200000001</v>
      </c>
      <c r="I1353">
        <v>11.287864000000001</v>
      </c>
    </row>
    <row r="1354" spans="1:9" x14ac:dyDescent="0.25">
      <c r="A1354">
        <v>1353</v>
      </c>
      <c r="D1354">
        <v>194.11129700000001</v>
      </c>
      <c r="E1354">
        <v>9.530322</v>
      </c>
      <c r="H1354">
        <v>213.00667200000001</v>
      </c>
      <c r="I1354">
        <v>11.287864000000001</v>
      </c>
    </row>
    <row r="1355" spans="1:9" x14ac:dyDescent="0.25">
      <c r="A1355">
        <v>1354</v>
      </c>
      <c r="D1355">
        <v>194.11129700000001</v>
      </c>
      <c r="E1355">
        <v>9.530322</v>
      </c>
      <c r="H1355">
        <v>213.00667200000001</v>
      </c>
      <c r="I1355">
        <v>11.287864000000001</v>
      </c>
    </row>
    <row r="1356" spans="1:9" x14ac:dyDescent="0.25">
      <c r="A1356">
        <v>1355</v>
      </c>
      <c r="D1356">
        <v>194.11129700000001</v>
      </c>
      <c r="E1356">
        <v>9.530322</v>
      </c>
      <c r="H1356">
        <v>213.00667200000001</v>
      </c>
      <c r="I1356">
        <v>11.287864000000001</v>
      </c>
    </row>
    <row r="1357" spans="1:9" x14ac:dyDescent="0.25">
      <c r="A1357">
        <v>1356</v>
      </c>
      <c r="D1357">
        <v>194.11129700000001</v>
      </c>
      <c r="E1357">
        <v>9.530322</v>
      </c>
      <c r="F1357">
        <v>203.467837</v>
      </c>
      <c r="G1357">
        <v>6.7715740000000002</v>
      </c>
      <c r="H1357">
        <v>213.00667200000001</v>
      </c>
      <c r="I1357">
        <v>11.287864000000001</v>
      </c>
    </row>
    <row r="1358" spans="1:9" x14ac:dyDescent="0.25">
      <c r="A1358">
        <v>1357</v>
      </c>
      <c r="D1358">
        <v>194.11129700000001</v>
      </c>
      <c r="E1358">
        <v>9.530322</v>
      </c>
      <c r="F1358">
        <v>203.262946</v>
      </c>
      <c r="G1358">
        <v>6.5978960000000004</v>
      </c>
      <c r="H1358">
        <v>213.087695</v>
      </c>
      <c r="I1358">
        <v>11.354723999999999</v>
      </c>
    </row>
    <row r="1359" spans="1:9" x14ac:dyDescent="0.25">
      <c r="A1359">
        <v>1358</v>
      </c>
      <c r="D1359">
        <v>194.11129700000001</v>
      </c>
      <c r="E1359">
        <v>9.530322</v>
      </c>
      <c r="F1359">
        <v>203.262946</v>
      </c>
      <c r="G1359">
        <v>6.5978960000000004</v>
      </c>
      <c r="H1359">
        <v>213.087695</v>
      </c>
      <c r="I1359">
        <v>11.354723999999999</v>
      </c>
    </row>
    <row r="1360" spans="1:9" x14ac:dyDescent="0.25">
      <c r="A1360">
        <v>1359</v>
      </c>
      <c r="D1360">
        <v>194.11129700000001</v>
      </c>
      <c r="E1360">
        <v>9.530322</v>
      </c>
      <c r="F1360">
        <v>203.262946</v>
      </c>
      <c r="G1360">
        <v>6.5978960000000004</v>
      </c>
    </row>
    <row r="1361" spans="1:9" x14ac:dyDescent="0.25">
      <c r="A1361">
        <v>1360</v>
      </c>
      <c r="D1361">
        <v>194.11129700000001</v>
      </c>
      <c r="E1361">
        <v>9.530322</v>
      </c>
      <c r="F1361">
        <v>203.262946</v>
      </c>
      <c r="G1361">
        <v>6.5978960000000004</v>
      </c>
    </row>
    <row r="1362" spans="1:9" x14ac:dyDescent="0.25">
      <c r="A1362">
        <v>1361</v>
      </c>
      <c r="D1362">
        <v>194.11129700000001</v>
      </c>
      <c r="E1362">
        <v>9.530322</v>
      </c>
      <c r="F1362">
        <v>203.262946</v>
      </c>
      <c r="G1362">
        <v>6.5978960000000004</v>
      </c>
    </row>
    <row r="1363" spans="1:9" x14ac:dyDescent="0.25">
      <c r="A1363">
        <v>1362</v>
      </c>
      <c r="D1363">
        <v>194.11129700000001</v>
      </c>
      <c r="E1363">
        <v>9.530322</v>
      </c>
      <c r="F1363">
        <v>203.262946</v>
      </c>
      <c r="G1363">
        <v>6.5978960000000004</v>
      </c>
    </row>
    <row r="1364" spans="1:9" x14ac:dyDescent="0.25">
      <c r="A1364">
        <v>1363</v>
      </c>
      <c r="D1364">
        <v>194.11129700000001</v>
      </c>
      <c r="E1364">
        <v>9.530322</v>
      </c>
      <c r="F1364">
        <v>203.262946</v>
      </c>
      <c r="G1364">
        <v>6.5978960000000004</v>
      </c>
    </row>
    <row r="1365" spans="1:9" x14ac:dyDescent="0.25">
      <c r="A1365">
        <v>1364</v>
      </c>
      <c r="D1365">
        <v>194.11129700000001</v>
      </c>
      <c r="E1365">
        <v>9.530322</v>
      </c>
      <c r="F1365">
        <v>203.262946</v>
      </c>
      <c r="G1365">
        <v>6.5978960000000004</v>
      </c>
    </row>
    <row r="1366" spans="1:9" x14ac:dyDescent="0.25">
      <c r="A1366">
        <v>1365</v>
      </c>
      <c r="D1366">
        <v>194.12614400000001</v>
      </c>
      <c r="E1366">
        <v>9.634862</v>
      </c>
      <c r="F1366">
        <v>203.262946</v>
      </c>
      <c r="G1366">
        <v>6.5978960000000004</v>
      </c>
    </row>
    <row r="1367" spans="1:9" x14ac:dyDescent="0.25">
      <c r="A1367">
        <v>1366</v>
      </c>
      <c r="B1367">
        <v>183.563602</v>
      </c>
      <c r="C1367">
        <v>7.7149099999999997</v>
      </c>
      <c r="F1367">
        <v>203.262946</v>
      </c>
      <c r="G1367">
        <v>6.5978960000000004</v>
      </c>
    </row>
    <row r="1368" spans="1:9" x14ac:dyDescent="0.25">
      <c r="A1368">
        <v>1367</v>
      </c>
      <c r="B1368">
        <v>183.540469</v>
      </c>
      <c r="C1368">
        <v>7.7219800000000003</v>
      </c>
      <c r="F1368">
        <v>203.262946</v>
      </c>
      <c r="G1368">
        <v>6.5978960000000004</v>
      </c>
    </row>
    <row r="1369" spans="1:9" x14ac:dyDescent="0.25">
      <c r="A1369">
        <v>1368</v>
      </c>
      <c r="B1369">
        <v>183.540469</v>
      </c>
      <c r="C1369">
        <v>7.7219800000000003</v>
      </c>
      <c r="F1369">
        <v>203.262946</v>
      </c>
      <c r="G1369">
        <v>6.5978960000000004</v>
      </c>
    </row>
    <row r="1370" spans="1:9" x14ac:dyDescent="0.25">
      <c r="A1370">
        <v>1369</v>
      </c>
      <c r="B1370">
        <v>183.540469</v>
      </c>
      <c r="C1370">
        <v>7.7219800000000003</v>
      </c>
      <c r="F1370">
        <v>203.262946</v>
      </c>
      <c r="G1370">
        <v>6.5978960000000004</v>
      </c>
    </row>
    <row r="1371" spans="1:9" x14ac:dyDescent="0.25">
      <c r="A1371">
        <v>1370</v>
      </c>
      <c r="B1371">
        <v>183.540469</v>
      </c>
      <c r="C1371">
        <v>7.7219800000000003</v>
      </c>
      <c r="F1371">
        <v>203.262946</v>
      </c>
      <c r="G1371">
        <v>6.5978960000000004</v>
      </c>
    </row>
    <row r="1372" spans="1:9" x14ac:dyDescent="0.25">
      <c r="A1372">
        <v>1371</v>
      </c>
      <c r="B1372">
        <v>183.540469</v>
      </c>
      <c r="C1372">
        <v>7.7219800000000003</v>
      </c>
      <c r="F1372">
        <v>203.262946</v>
      </c>
      <c r="G1372">
        <v>6.5978960000000004</v>
      </c>
    </row>
    <row r="1373" spans="1:9" x14ac:dyDescent="0.25">
      <c r="A1373">
        <v>1372</v>
      </c>
      <c r="B1373">
        <v>183.540469</v>
      </c>
      <c r="C1373">
        <v>7.7219800000000003</v>
      </c>
      <c r="F1373">
        <v>203.467837</v>
      </c>
      <c r="G1373">
        <v>6.7715740000000002</v>
      </c>
      <c r="H1373">
        <v>193.51147800000001</v>
      </c>
      <c r="I1373">
        <v>10.24372</v>
      </c>
    </row>
    <row r="1374" spans="1:9" x14ac:dyDescent="0.25">
      <c r="A1374">
        <v>1373</v>
      </c>
      <c r="B1374">
        <v>183.540469</v>
      </c>
      <c r="C1374">
        <v>7.7219800000000003</v>
      </c>
      <c r="H1374">
        <v>193.47511600000001</v>
      </c>
      <c r="I1374">
        <v>10.263415999999999</v>
      </c>
    </row>
    <row r="1375" spans="1:9" x14ac:dyDescent="0.25">
      <c r="A1375">
        <v>1374</v>
      </c>
      <c r="B1375">
        <v>183.540469</v>
      </c>
      <c r="C1375">
        <v>7.7219800000000003</v>
      </c>
      <c r="H1375">
        <v>193.47511600000001</v>
      </c>
      <c r="I1375">
        <v>10.263415999999999</v>
      </c>
    </row>
    <row r="1376" spans="1:9" x14ac:dyDescent="0.25">
      <c r="A1376">
        <v>1375</v>
      </c>
      <c r="B1376">
        <v>183.540469</v>
      </c>
      <c r="C1376">
        <v>7.7219800000000003</v>
      </c>
      <c r="H1376">
        <v>193.47511600000001</v>
      </c>
      <c r="I1376">
        <v>10.263415999999999</v>
      </c>
    </row>
    <row r="1377" spans="1:9" x14ac:dyDescent="0.25">
      <c r="A1377">
        <v>1376</v>
      </c>
      <c r="B1377">
        <v>183.540469</v>
      </c>
      <c r="C1377">
        <v>7.7219800000000003</v>
      </c>
      <c r="H1377">
        <v>193.47511600000001</v>
      </c>
      <c r="I1377">
        <v>10.263415999999999</v>
      </c>
    </row>
    <row r="1378" spans="1:9" x14ac:dyDescent="0.25">
      <c r="A1378">
        <v>1377</v>
      </c>
      <c r="B1378">
        <v>183.540469</v>
      </c>
      <c r="C1378">
        <v>7.7219800000000003</v>
      </c>
      <c r="H1378">
        <v>193.47511600000001</v>
      </c>
      <c r="I1378">
        <v>10.263415999999999</v>
      </c>
    </row>
    <row r="1379" spans="1:9" x14ac:dyDescent="0.25">
      <c r="A1379">
        <v>1378</v>
      </c>
      <c r="B1379">
        <v>183.540469</v>
      </c>
      <c r="C1379">
        <v>7.7219800000000003</v>
      </c>
      <c r="H1379">
        <v>193.47511600000001</v>
      </c>
      <c r="I1379">
        <v>10.263415999999999</v>
      </c>
    </row>
    <row r="1380" spans="1:9" x14ac:dyDescent="0.25">
      <c r="A1380">
        <v>1379</v>
      </c>
      <c r="B1380">
        <v>183.540469</v>
      </c>
      <c r="C1380">
        <v>7.7219800000000003</v>
      </c>
      <c r="H1380">
        <v>193.47511600000001</v>
      </c>
      <c r="I1380">
        <v>10.263415999999999</v>
      </c>
    </row>
    <row r="1381" spans="1:9" x14ac:dyDescent="0.25">
      <c r="A1381">
        <v>1380</v>
      </c>
      <c r="B1381">
        <v>183.563602</v>
      </c>
      <c r="C1381">
        <v>7.7149099999999997</v>
      </c>
      <c r="D1381">
        <v>174.03413699999999</v>
      </c>
      <c r="E1381">
        <v>9.9367660000000004</v>
      </c>
      <c r="H1381">
        <v>193.47511600000001</v>
      </c>
      <c r="I1381">
        <v>10.263415999999999</v>
      </c>
    </row>
    <row r="1382" spans="1:9" x14ac:dyDescent="0.25">
      <c r="A1382">
        <v>1381</v>
      </c>
      <c r="D1382">
        <v>174.04625799999999</v>
      </c>
      <c r="E1382">
        <v>9.8724249999999998</v>
      </c>
      <c r="H1382">
        <v>193.47511600000001</v>
      </c>
      <c r="I1382">
        <v>10.263415999999999</v>
      </c>
    </row>
    <row r="1383" spans="1:9" x14ac:dyDescent="0.25">
      <c r="A1383">
        <v>1382</v>
      </c>
      <c r="D1383">
        <v>174.04625799999999</v>
      </c>
      <c r="E1383">
        <v>9.8724249999999998</v>
      </c>
      <c r="H1383">
        <v>193.47511600000001</v>
      </c>
      <c r="I1383">
        <v>10.263415999999999</v>
      </c>
    </row>
    <row r="1384" spans="1:9" x14ac:dyDescent="0.25">
      <c r="A1384">
        <v>1383</v>
      </c>
      <c r="D1384">
        <v>174.04625799999999</v>
      </c>
      <c r="E1384">
        <v>9.8724249999999998</v>
      </c>
      <c r="H1384">
        <v>193.47511600000001</v>
      </c>
      <c r="I1384">
        <v>10.263415999999999</v>
      </c>
    </row>
    <row r="1385" spans="1:9" x14ac:dyDescent="0.25">
      <c r="A1385">
        <v>1384</v>
      </c>
      <c r="D1385">
        <v>174.04625799999999</v>
      </c>
      <c r="E1385">
        <v>9.8724249999999998</v>
      </c>
      <c r="F1385">
        <v>183.943736</v>
      </c>
      <c r="G1385">
        <v>7.110849</v>
      </c>
      <c r="H1385">
        <v>193.52405099999999</v>
      </c>
      <c r="I1385">
        <v>10.263415999999999</v>
      </c>
    </row>
    <row r="1386" spans="1:9" x14ac:dyDescent="0.25">
      <c r="A1386">
        <v>1385</v>
      </c>
      <c r="D1386">
        <v>174.04625799999999</v>
      </c>
      <c r="E1386">
        <v>9.8724249999999998</v>
      </c>
      <c r="F1386">
        <v>183.88302899999999</v>
      </c>
      <c r="G1386">
        <v>6.8911629999999997</v>
      </c>
      <c r="H1386">
        <v>193.52405099999999</v>
      </c>
      <c r="I1386">
        <v>10.263415999999999</v>
      </c>
    </row>
    <row r="1387" spans="1:9" x14ac:dyDescent="0.25">
      <c r="A1387">
        <v>1386</v>
      </c>
      <c r="D1387">
        <v>174.04625799999999</v>
      </c>
      <c r="E1387">
        <v>9.8724249999999998</v>
      </c>
      <c r="F1387">
        <v>183.88302899999999</v>
      </c>
      <c r="G1387">
        <v>6.8911629999999997</v>
      </c>
      <c r="H1387">
        <v>193.52405099999999</v>
      </c>
      <c r="I1387">
        <v>10.263415999999999</v>
      </c>
    </row>
    <row r="1388" spans="1:9" x14ac:dyDescent="0.25">
      <c r="A1388">
        <v>1387</v>
      </c>
      <c r="D1388">
        <v>174.04625799999999</v>
      </c>
      <c r="E1388">
        <v>9.8724249999999998</v>
      </c>
      <c r="F1388">
        <v>183.88302899999999</v>
      </c>
      <c r="G1388">
        <v>6.8911629999999997</v>
      </c>
      <c r="H1388">
        <v>193.51147800000001</v>
      </c>
      <c r="I1388">
        <v>10.24372</v>
      </c>
    </row>
    <row r="1389" spans="1:9" x14ac:dyDescent="0.25">
      <c r="A1389">
        <v>1388</v>
      </c>
      <c r="D1389">
        <v>174.04625799999999</v>
      </c>
      <c r="E1389">
        <v>9.8724249999999998</v>
      </c>
      <c r="F1389">
        <v>183.88302899999999</v>
      </c>
      <c r="G1389">
        <v>6.8911629999999997</v>
      </c>
    </row>
    <row r="1390" spans="1:9" x14ac:dyDescent="0.25">
      <c r="A1390">
        <v>1389</v>
      </c>
      <c r="D1390">
        <v>174.04625799999999</v>
      </c>
      <c r="E1390">
        <v>9.8724249999999998</v>
      </c>
      <c r="F1390">
        <v>183.88302899999999</v>
      </c>
      <c r="G1390">
        <v>6.94</v>
      </c>
    </row>
    <row r="1391" spans="1:9" x14ac:dyDescent="0.25">
      <c r="A1391">
        <v>1390</v>
      </c>
      <c r="D1391">
        <v>174.04625799999999</v>
      </c>
      <c r="E1391">
        <v>9.8724249999999998</v>
      </c>
      <c r="F1391">
        <v>183.88302899999999</v>
      </c>
      <c r="G1391">
        <v>6.94</v>
      </c>
    </row>
    <row r="1392" spans="1:9" x14ac:dyDescent="0.25">
      <c r="A1392">
        <v>1391</v>
      </c>
      <c r="D1392">
        <v>174.04625799999999</v>
      </c>
      <c r="E1392">
        <v>9.8724249999999998</v>
      </c>
      <c r="F1392">
        <v>183.88302899999999</v>
      </c>
      <c r="G1392">
        <v>6.94</v>
      </c>
    </row>
    <row r="1393" spans="1:9" x14ac:dyDescent="0.25">
      <c r="A1393">
        <v>1392</v>
      </c>
      <c r="D1393">
        <v>174.04625799999999</v>
      </c>
      <c r="E1393">
        <v>9.8724249999999998</v>
      </c>
      <c r="F1393">
        <v>183.88302899999999</v>
      </c>
      <c r="G1393">
        <v>6.94</v>
      </c>
    </row>
    <row r="1394" spans="1:9" x14ac:dyDescent="0.25">
      <c r="A1394">
        <v>1393</v>
      </c>
      <c r="D1394">
        <v>174.03413699999999</v>
      </c>
      <c r="E1394">
        <v>9.9367660000000004</v>
      </c>
      <c r="F1394">
        <v>183.88302899999999</v>
      </c>
      <c r="G1394">
        <v>6.94</v>
      </c>
    </row>
    <row r="1395" spans="1:9" x14ac:dyDescent="0.25">
      <c r="A1395">
        <v>1394</v>
      </c>
      <c r="B1395">
        <v>165.00702200000001</v>
      </c>
      <c r="C1395">
        <v>7.8292979999999996</v>
      </c>
      <c r="D1395">
        <v>174.03413699999999</v>
      </c>
      <c r="E1395">
        <v>9.9367660000000004</v>
      </c>
      <c r="F1395">
        <v>183.88302899999999</v>
      </c>
      <c r="G1395">
        <v>6.94</v>
      </c>
    </row>
    <row r="1396" spans="1:9" x14ac:dyDescent="0.25">
      <c r="A1396">
        <v>1395</v>
      </c>
      <c r="B1396">
        <v>165.04146500000002</v>
      </c>
      <c r="C1396">
        <v>7.7708659999999998</v>
      </c>
      <c r="F1396">
        <v>183.88302899999999</v>
      </c>
      <c r="G1396">
        <v>6.94</v>
      </c>
    </row>
    <row r="1397" spans="1:9" x14ac:dyDescent="0.25">
      <c r="A1397">
        <v>1396</v>
      </c>
      <c r="B1397">
        <v>165.04146500000002</v>
      </c>
      <c r="C1397">
        <v>7.8197530000000004</v>
      </c>
      <c r="F1397">
        <v>183.88302899999999</v>
      </c>
      <c r="G1397">
        <v>6.94</v>
      </c>
    </row>
    <row r="1398" spans="1:9" x14ac:dyDescent="0.25">
      <c r="A1398">
        <v>1397</v>
      </c>
      <c r="B1398">
        <v>165.04146500000002</v>
      </c>
      <c r="C1398">
        <v>7.8197530000000004</v>
      </c>
      <c r="F1398">
        <v>183.88302899999999</v>
      </c>
      <c r="G1398">
        <v>6.94</v>
      </c>
    </row>
    <row r="1399" spans="1:9" x14ac:dyDescent="0.25">
      <c r="A1399">
        <v>1398</v>
      </c>
      <c r="B1399">
        <v>165.04146500000002</v>
      </c>
      <c r="C1399">
        <v>7.8197530000000004</v>
      </c>
      <c r="F1399">
        <v>183.88302899999999</v>
      </c>
      <c r="G1399">
        <v>6.94</v>
      </c>
    </row>
    <row r="1400" spans="1:9" x14ac:dyDescent="0.25">
      <c r="A1400">
        <v>1399</v>
      </c>
      <c r="B1400">
        <v>165.04146500000002</v>
      </c>
      <c r="C1400">
        <v>7.8197530000000004</v>
      </c>
      <c r="F1400">
        <v>183.88302899999999</v>
      </c>
      <c r="G1400">
        <v>6.94</v>
      </c>
    </row>
    <row r="1401" spans="1:9" x14ac:dyDescent="0.25">
      <c r="A1401">
        <v>1400</v>
      </c>
      <c r="B1401">
        <v>165.04146500000002</v>
      </c>
      <c r="C1401">
        <v>7.8197530000000004</v>
      </c>
      <c r="F1401">
        <v>183.943736</v>
      </c>
      <c r="G1401">
        <v>7.110849</v>
      </c>
    </row>
    <row r="1402" spans="1:9" x14ac:dyDescent="0.25">
      <c r="A1402">
        <v>1401</v>
      </c>
      <c r="B1402">
        <v>165.04146500000002</v>
      </c>
      <c r="C1402">
        <v>7.8197530000000004</v>
      </c>
      <c r="F1402">
        <v>183.943736</v>
      </c>
      <c r="G1402">
        <v>7.110849</v>
      </c>
      <c r="H1402">
        <v>173.920356</v>
      </c>
      <c r="I1402">
        <v>10.296192</v>
      </c>
    </row>
    <row r="1403" spans="1:9" x14ac:dyDescent="0.25">
      <c r="A1403">
        <v>1402</v>
      </c>
      <c r="B1403">
        <v>165.04146500000002</v>
      </c>
      <c r="C1403">
        <v>7.8197530000000004</v>
      </c>
      <c r="H1403">
        <v>173.85051099999998</v>
      </c>
      <c r="I1403">
        <v>10.312303</v>
      </c>
    </row>
    <row r="1404" spans="1:9" x14ac:dyDescent="0.25">
      <c r="A1404">
        <v>1403</v>
      </c>
      <c r="B1404">
        <v>165.04146500000002</v>
      </c>
      <c r="C1404">
        <v>7.8197530000000004</v>
      </c>
      <c r="H1404">
        <v>173.85051099999998</v>
      </c>
      <c r="I1404">
        <v>10.312303</v>
      </c>
    </row>
    <row r="1405" spans="1:9" x14ac:dyDescent="0.25">
      <c r="A1405">
        <v>1404</v>
      </c>
      <c r="B1405">
        <v>165.04146500000002</v>
      </c>
      <c r="C1405">
        <v>7.8197530000000004</v>
      </c>
      <c r="H1405">
        <v>173.85051099999998</v>
      </c>
      <c r="I1405">
        <v>10.312303</v>
      </c>
    </row>
    <row r="1406" spans="1:9" x14ac:dyDescent="0.25">
      <c r="A1406">
        <v>1405</v>
      </c>
      <c r="B1406">
        <v>165.04146500000002</v>
      </c>
      <c r="C1406">
        <v>7.8197530000000004</v>
      </c>
      <c r="H1406">
        <v>173.85051099999998</v>
      </c>
      <c r="I1406">
        <v>10.312303</v>
      </c>
    </row>
    <row r="1407" spans="1:9" x14ac:dyDescent="0.25">
      <c r="A1407">
        <v>1406</v>
      </c>
      <c r="B1407">
        <v>165.04146500000002</v>
      </c>
      <c r="C1407">
        <v>7.8197530000000004</v>
      </c>
      <c r="H1407">
        <v>173.85051099999998</v>
      </c>
      <c r="I1407">
        <v>10.312303</v>
      </c>
    </row>
    <row r="1408" spans="1:9" x14ac:dyDescent="0.25">
      <c r="A1408">
        <v>1407</v>
      </c>
      <c r="B1408">
        <v>165.04146500000002</v>
      </c>
      <c r="C1408">
        <v>7.8197530000000004</v>
      </c>
      <c r="H1408">
        <v>173.85051099999998</v>
      </c>
      <c r="I1408">
        <v>10.312303</v>
      </c>
    </row>
    <row r="1409" spans="1:9" x14ac:dyDescent="0.25">
      <c r="A1409">
        <v>1408</v>
      </c>
      <c r="B1409">
        <v>165.04146500000002</v>
      </c>
      <c r="C1409">
        <v>7.8197530000000004</v>
      </c>
      <c r="H1409">
        <v>173.85051099999998</v>
      </c>
      <c r="I1409">
        <v>10.312303</v>
      </c>
    </row>
    <row r="1410" spans="1:9" x14ac:dyDescent="0.25">
      <c r="A1410">
        <v>1409</v>
      </c>
      <c r="B1410">
        <v>165.04146500000002</v>
      </c>
      <c r="C1410">
        <v>7.8197530000000004</v>
      </c>
      <c r="H1410">
        <v>173.85051099999998</v>
      </c>
      <c r="I1410">
        <v>10.312303</v>
      </c>
    </row>
    <row r="1411" spans="1:9" x14ac:dyDescent="0.25">
      <c r="A1411">
        <v>1410</v>
      </c>
      <c r="B1411">
        <v>165.00702200000001</v>
      </c>
      <c r="C1411">
        <v>7.8292979999999996</v>
      </c>
      <c r="D1411">
        <v>157.63229699999999</v>
      </c>
      <c r="E1411">
        <v>10.308414000000001</v>
      </c>
      <c r="H1411">
        <v>173.85051099999998</v>
      </c>
      <c r="I1411">
        <v>10.312303</v>
      </c>
    </row>
    <row r="1412" spans="1:9" x14ac:dyDescent="0.25">
      <c r="A1412">
        <v>1411</v>
      </c>
      <c r="D1412">
        <v>157.65163899999999</v>
      </c>
      <c r="E1412">
        <v>10.214529000000001</v>
      </c>
      <c r="H1412">
        <v>173.85051099999998</v>
      </c>
      <c r="I1412">
        <v>10.312303</v>
      </c>
    </row>
    <row r="1413" spans="1:9" x14ac:dyDescent="0.25">
      <c r="A1413">
        <v>1412</v>
      </c>
      <c r="D1413">
        <v>157.65163899999999</v>
      </c>
      <c r="E1413">
        <v>10.214529000000001</v>
      </c>
      <c r="H1413">
        <v>173.85051099999998</v>
      </c>
      <c r="I1413">
        <v>10.312303</v>
      </c>
    </row>
    <row r="1414" spans="1:9" x14ac:dyDescent="0.25">
      <c r="A1414">
        <v>1413</v>
      </c>
      <c r="D1414">
        <v>157.65163899999999</v>
      </c>
      <c r="E1414">
        <v>10.214529000000001</v>
      </c>
      <c r="H1414">
        <v>173.85051099999998</v>
      </c>
      <c r="I1414">
        <v>10.312303</v>
      </c>
    </row>
    <row r="1415" spans="1:9" x14ac:dyDescent="0.25">
      <c r="A1415">
        <v>1414</v>
      </c>
      <c r="D1415">
        <v>157.65163899999999</v>
      </c>
      <c r="E1415">
        <v>10.214529000000001</v>
      </c>
      <c r="F1415">
        <v>165.62739500000001</v>
      </c>
      <c r="G1415">
        <v>6.9813109999999998</v>
      </c>
      <c r="H1415">
        <v>173.85051099999998</v>
      </c>
      <c r="I1415">
        <v>10.312303</v>
      </c>
    </row>
    <row r="1416" spans="1:9" x14ac:dyDescent="0.25">
      <c r="A1416">
        <v>1415</v>
      </c>
      <c r="D1416">
        <v>157.65163899999999</v>
      </c>
      <c r="E1416">
        <v>10.214529000000001</v>
      </c>
      <c r="F1416">
        <v>165.57977</v>
      </c>
      <c r="G1416">
        <v>6.7933909999999997</v>
      </c>
      <c r="H1416">
        <v>173.85051099999998</v>
      </c>
      <c r="I1416">
        <v>10.312303</v>
      </c>
    </row>
    <row r="1417" spans="1:9" x14ac:dyDescent="0.25">
      <c r="A1417">
        <v>1416</v>
      </c>
      <c r="D1417">
        <v>157.65163899999999</v>
      </c>
      <c r="E1417">
        <v>10.214529000000001</v>
      </c>
      <c r="F1417">
        <v>165.57977</v>
      </c>
      <c r="G1417">
        <v>6.7933909999999997</v>
      </c>
      <c r="H1417">
        <v>173.85051099999998</v>
      </c>
      <c r="I1417">
        <v>10.312303</v>
      </c>
    </row>
    <row r="1418" spans="1:9" x14ac:dyDescent="0.25">
      <c r="A1418">
        <v>1417</v>
      </c>
      <c r="D1418">
        <v>157.70057700000001</v>
      </c>
      <c r="E1418">
        <v>10.214529000000001</v>
      </c>
      <c r="F1418">
        <v>165.57977</v>
      </c>
      <c r="G1418">
        <v>6.7933909999999997</v>
      </c>
      <c r="H1418">
        <v>173.920356</v>
      </c>
      <c r="I1418">
        <v>10.296192</v>
      </c>
    </row>
    <row r="1419" spans="1:9" x14ac:dyDescent="0.25">
      <c r="A1419">
        <v>1418</v>
      </c>
      <c r="D1419">
        <v>157.70057700000001</v>
      </c>
      <c r="E1419">
        <v>10.263415999999999</v>
      </c>
      <c r="F1419">
        <v>165.57977</v>
      </c>
      <c r="G1419">
        <v>6.7933909999999997</v>
      </c>
    </row>
    <row r="1420" spans="1:9" x14ac:dyDescent="0.25">
      <c r="A1420">
        <v>1419</v>
      </c>
      <c r="D1420">
        <v>157.70057700000001</v>
      </c>
      <c r="E1420">
        <v>10.263415999999999</v>
      </c>
      <c r="F1420">
        <v>165.57977</v>
      </c>
      <c r="G1420">
        <v>6.7933909999999997</v>
      </c>
    </row>
    <row r="1421" spans="1:9" x14ac:dyDescent="0.25">
      <c r="A1421">
        <v>1420</v>
      </c>
      <c r="D1421">
        <v>157.70057700000001</v>
      </c>
      <c r="E1421">
        <v>10.263415999999999</v>
      </c>
      <c r="F1421">
        <v>165.57977</v>
      </c>
      <c r="G1421">
        <v>6.7933909999999997</v>
      </c>
    </row>
    <row r="1422" spans="1:9" x14ac:dyDescent="0.25">
      <c r="A1422">
        <v>1421</v>
      </c>
      <c r="D1422">
        <v>157.70057700000001</v>
      </c>
      <c r="E1422">
        <v>10.263415999999999</v>
      </c>
      <c r="F1422">
        <v>165.62870700000002</v>
      </c>
      <c r="G1422">
        <v>6.7933909999999997</v>
      </c>
    </row>
    <row r="1423" spans="1:9" x14ac:dyDescent="0.25">
      <c r="A1423">
        <v>1422</v>
      </c>
      <c r="D1423">
        <v>157.70057700000001</v>
      </c>
      <c r="E1423">
        <v>10.263415999999999</v>
      </c>
      <c r="F1423">
        <v>165.62870700000002</v>
      </c>
      <c r="G1423">
        <v>6.7933909999999997</v>
      </c>
    </row>
    <row r="1424" spans="1:9" x14ac:dyDescent="0.25">
      <c r="A1424">
        <v>1423</v>
      </c>
      <c r="D1424">
        <v>157.70057700000001</v>
      </c>
      <c r="E1424">
        <v>10.263415999999999</v>
      </c>
      <c r="F1424">
        <v>165.62870700000002</v>
      </c>
      <c r="G1424">
        <v>6.7933909999999997</v>
      </c>
    </row>
    <row r="1425" spans="1:15" x14ac:dyDescent="0.25">
      <c r="A1425">
        <v>1424</v>
      </c>
      <c r="B1425">
        <v>151.47740899999999</v>
      </c>
      <c r="C1425">
        <v>8.0141369999999998</v>
      </c>
      <c r="D1425">
        <v>157.63229699999999</v>
      </c>
      <c r="E1425">
        <v>10.308414000000001</v>
      </c>
      <c r="F1425">
        <v>165.62870700000002</v>
      </c>
      <c r="G1425">
        <v>6.7933909999999997</v>
      </c>
    </row>
    <row r="1426" spans="1:15" x14ac:dyDescent="0.25">
      <c r="A1426">
        <v>1425</v>
      </c>
      <c r="B1426">
        <v>151.43640099999999</v>
      </c>
      <c r="C1426">
        <v>8.0152479999999997</v>
      </c>
      <c r="D1426">
        <v>157.63229699999999</v>
      </c>
      <c r="E1426">
        <v>10.308414000000001</v>
      </c>
      <c r="F1426">
        <v>165.62870700000002</v>
      </c>
      <c r="G1426">
        <v>6.7933909999999997</v>
      </c>
    </row>
    <row r="1427" spans="1:15" x14ac:dyDescent="0.25">
      <c r="A1427">
        <v>1426</v>
      </c>
      <c r="B1427">
        <v>151.43640099999999</v>
      </c>
      <c r="C1427">
        <v>8.0152479999999997</v>
      </c>
      <c r="F1427">
        <v>165.62870700000002</v>
      </c>
      <c r="G1427">
        <v>6.7933909999999997</v>
      </c>
    </row>
    <row r="1428" spans="1:15" x14ac:dyDescent="0.25">
      <c r="A1428">
        <v>1427</v>
      </c>
      <c r="B1428">
        <v>151.43640099999999</v>
      </c>
      <c r="C1428">
        <v>8.0152479999999997</v>
      </c>
      <c r="F1428">
        <v>165.62870700000002</v>
      </c>
      <c r="G1428">
        <v>6.7933909999999997</v>
      </c>
    </row>
    <row r="1429" spans="1:15" x14ac:dyDescent="0.25">
      <c r="A1429">
        <v>1428</v>
      </c>
      <c r="B1429">
        <v>151.43640099999999</v>
      </c>
      <c r="C1429">
        <v>8.0152479999999997</v>
      </c>
      <c r="F1429">
        <v>165.62870700000002</v>
      </c>
      <c r="G1429">
        <v>6.7933909999999997</v>
      </c>
    </row>
    <row r="1430" spans="1:15" x14ac:dyDescent="0.25">
      <c r="A1430">
        <v>1429</v>
      </c>
      <c r="B1430">
        <v>151.43640099999999</v>
      </c>
      <c r="C1430">
        <v>8.0152479999999997</v>
      </c>
      <c r="F1430">
        <v>165.62870700000002</v>
      </c>
      <c r="G1430">
        <v>6.7933909999999997</v>
      </c>
    </row>
    <row r="1431" spans="1:15" x14ac:dyDescent="0.25">
      <c r="A1431">
        <v>1430</v>
      </c>
      <c r="B1431">
        <v>151.43640099999999</v>
      </c>
      <c r="C1431">
        <v>8.0152479999999997</v>
      </c>
      <c r="F1431">
        <v>165.62870700000002</v>
      </c>
      <c r="G1431">
        <v>6.7933909999999997</v>
      </c>
    </row>
    <row r="1432" spans="1:15" x14ac:dyDescent="0.25">
      <c r="A1432">
        <v>1431</v>
      </c>
      <c r="B1432">
        <v>151.43640099999999</v>
      </c>
      <c r="C1432">
        <v>8.0152479999999997</v>
      </c>
      <c r="F1432">
        <v>165.62870700000002</v>
      </c>
      <c r="G1432">
        <v>6.7933909999999997</v>
      </c>
      <c r="N1432">
        <v>158.70067699999998</v>
      </c>
      <c r="O1432">
        <v>10.635365999999999</v>
      </c>
    </row>
    <row r="1433" spans="1:15" x14ac:dyDescent="0.25">
      <c r="A1433">
        <v>1432</v>
      </c>
      <c r="B1433">
        <v>151.43640099999999</v>
      </c>
      <c r="C1433">
        <v>8.0152479999999997</v>
      </c>
      <c r="F1433">
        <v>165.62739500000001</v>
      </c>
      <c r="G1433">
        <v>6.9813109999999998</v>
      </c>
      <c r="N1433">
        <v>158.72830099999999</v>
      </c>
      <c r="O1433">
        <v>10.703241999999999</v>
      </c>
    </row>
    <row r="1434" spans="1:15" x14ac:dyDescent="0.25">
      <c r="A1434">
        <v>1433</v>
      </c>
      <c r="B1434">
        <v>151.43640099999999</v>
      </c>
      <c r="C1434">
        <v>8.0152479999999997</v>
      </c>
      <c r="F1434">
        <v>165.62739500000001</v>
      </c>
      <c r="G1434">
        <v>6.9813109999999998</v>
      </c>
      <c r="N1434">
        <v>158.72830099999999</v>
      </c>
      <c r="O1434">
        <v>10.703241999999999</v>
      </c>
    </row>
    <row r="1435" spans="1:15" x14ac:dyDescent="0.25">
      <c r="A1435">
        <v>1434</v>
      </c>
      <c r="B1435">
        <v>151.43640099999999</v>
      </c>
      <c r="C1435">
        <v>8.0152479999999997</v>
      </c>
      <c r="N1435">
        <v>158.72830099999999</v>
      </c>
      <c r="O1435">
        <v>10.703241999999999</v>
      </c>
    </row>
    <row r="1436" spans="1:15" x14ac:dyDescent="0.25">
      <c r="A1436">
        <v>1435</v>
      </c>
      <c r="B1436">
        <v>151.43640099999999</v>
      </c>
      <c r="C1436">
        <v>8.0152479999999997</v>
      </c>
      <c r="N1436">
        <v>158.72830099999999</v>
      </c>
      <c r="O1436">
        <v>10.703241999999999</v>
      </c>
    </row>
    <row r="1437" spans="1:15" x14ac:dyDescent="0.25">
      <c r="A1437">
        <v>1436</v>
      </c>
      <c r="B1437">
        <v>151.43640099999999</v>
      </c>
      <c r="C1437">
        <v>8.0152479999999997</v>
      </c>
      <c r="N1437">
        <v>158.72830099999999</v>
      </c>
      <c r="O1437">
        <v>10.703241999999999</v>
      </c>
    </row>
    <row r="1438" spans="1:15" x14ac:dyDescent="0.25">
      <c r="A1438">
        <v>1437</v>
      </c>
      <c r="B1438">
        <v>151.43640099999999</v>
      </c>
      <c r="C1438">
        <v>8.0152479999999997</v>
      </c>
      <c r="N1438">
        <v>158.72830099999999</v>
      </c>
      <c r="O1438">
        <v>10.703241999999999</v>
      </c>
    </row>
    <row r="1439" spans="1:15" x14ac:dyDescent="0.25">
      <c r="A1439">
        <v>1438</v>
      </c>
      <c r="B1439">
        <v>151.43640099999999</v>
      </c>
      <c r="C1439">
        <v>8.0152479999999997</v>
      </c>
      <c r="N1439">
        <v>158.72830099999999</v>
      </c>
      <c r="O1439">
        <v>10.703241999999999</v>
      </c>
    </row>
    <row r="1440" spans="1:15" x14ac:dyDescent="0.25">
      <c r="A1440">
        <v>1439</v>
      </c>
      <c r="B1440">
        <v>151.43640099999999</v>
      </c>
      <c r="C1440">
        <v>8.0152479999999997</v>
      </c>
      <c r="D1440">
        <v>133.93709699999999</v>
      </c>
      <c r="E1440">
        <v>8.735868</v>
      </c>
      <c r="N1440">
        <v>158.72830099999999</v>
      </c>
      <c r="O1440">
        <v>10.703241999999999</v>
      </c>
    </row>
    <row r="1441" spans="1:15" x14ac:dyDescent="0.25">
      <c r="A1441">
        <v>1440</v>
      </c>
      <c r="B1441">
        <v>151.43640099999999</v>
      </c>
      <c r="C1441">
        <v>8.0152479999999997</v>
      </c>
      <c r="D1441">
        <v>133.992502</v>
      </c>
      <c r="E1441">
        <v>8.6899490000000004</v>
      </c>
      <c r="N1441">
        <v>158.72830099999999</v>
      </c>
      <c r="O1441">
        <v>10.703241999999999</v>
      </c>
    </row>
    <row r="1442" spans="1:15" x14ac:dyDescent="0.25">
      <c r="A1442">
        <v>1441</v>
      </c>
      <c r="B1442">
        <v>151.43640099999999</v>
      </c>
      <c r="C1442">
        <v>8.0152479999999997</v>
      </c>
      <c r="D1442">
        <v>133.992502</v>
      </c>
      <c r="E1442">
        <v>8.6899490000000004</v>
      </c>
      <c r="N1442">
        <v>158.72830099999999</v>
      </c>
      <c r="O1442">
        <v>10.703241999999999</v>
      </c>
    </row>
    <row r="1443" spans="1:15" x14ac:dyDescent="0.25">
      <c r="A1443">
        <v>1442</v>
      </c>
      <c r="B1443">
        <v>151.47740899999999</v>
      </c>
      <c r="C1443">
        <v>8.0141369999999998</v>
      </c>
      <c r="D1443">
        <v>133.992502</v>
      </c>
      <c r="E1443">
        <v>8.6899490000000004</v>
      </c>
      <c r="N1443">
        <v>158.72830099999999</v>
      </c>
      <c r="O1443">
        <v>10.703241999999999</v>
      </c>
    </row>
    <row r="1444" spans="1:15" x14ac:dyDescent="0.25">
      <c r="A1444">
        <v>1443</v>
      </c>
      <c r="B1444">
        <v>151.47740899999999</v>
      </c>
      <c r="C1444">
        <v>8.0141369999999998</v>
      </c>
      <c r="D1444">
        <v>133.992502</v>
      </c>
      <c r="E1444">
        <v>8.6899490000000004</v>
      </c>
      <c r="N1444">
        <v>158.72830099999999</v>
      </c>
      <c r="O1444">
        <v>10.703241999999999</v>
      </c>
    </row>
    <row r="1445" spans="1:15" x14ac:dyDescent="0.25">
      <c r="A1445">
        <v>1444</v>
      </c>
      <c r="D1445">
        <v>133.992502</v>
      </c>
      <c r="E1445">
        <v>8.6899490000000004</v>
      </c>
      <c r="L1445">
        <v>153.70946700000002</v>
      </c>
      <c r="M1445">
        <v>7.4482059999999999</v>
      </c>
      <c r="N1445">
        <v>158.72830099999999</v>
      </c>
      <c r="O1445">
        <v>10.703241999999999</v>
      </c>
    </row>
    <row r="1446" spans="1:15" x14ac:dyDescent="0.25">
      <c r="A1446">
        <v>1445</v>
      </c>
      <c r="D1446">
        <v>133.992502</v>
      </c>
      <c r="E1446">
        <v>8.6899490000000004</v>
      </c>
      <c r="L1446">
        <v>153.63866200000001</v>
      </c>
      <c r="M1446">
        <v>7.4287619999999999</v>
      </c>
      <c r="N1446">
        <v>158.72830099999999</v>
      </c>
      <c r="O1446">
        <v>10.703241999999999</v>
      </c>
    </row>
    <row r="1447" spans="1:15" x14ac:dyDescent="0.25">
      <c r="A1447">
        <v>1446</v>
      </c>
      <c r="D1447">
        <v>133.992502</v>
      </c>
      <c r="E1447">
        <v>8.6899490000000004</v>
      </c>
      <c r="L1447">
        <v>153.63866200000001</v>
      </c>
      <c r="M1447">
        <v>7.4287619999999999</v>
      </c>
      <c r="N1447">
        <v>158.72830099999999</v>
      </c>
      <c r="O1447">
        <v>10.703241999999999</v>
      </c>
    </row>
    <row r="1448" spans="1:15" x14ac:dyDescent="0.25">
      <c r="A1448">
        <v>1447</v>
      </c>
      <c r="D1448">
        <v>133.992502</v>
      </c>
      <c r="E1448">
        <v>8.6899490000000004</v>
      </c>
      <c r="L1448">
        <v>153.63866200000001</v>
      </c>
      <c r="M1448">
        <v>7.4287619999999999</v>
      </c>
      <c r="N1448">
        <v>158.72830099999999</v>
      </c>
      <c r="O1448">
        <v>10.703241999999999</v>
      </c>
    </row>
    <row r="1449" spans="1:15" x14ac:dyDescent="0.25">
      <c r="A1449">
        <v>1448</v>
      </c>
      <c r="D1449">
        <v>133.992502</v>
      </c>
      <c r="E1449">
        <v>8.6899490000000004</v>
      </c>
      <c r="L1449">
        <v>153.63866200000001</v>
      </c>
      <c r="M1449">
        <v>7.4287619999999999</v>
      </c>
      <c r="N1449">
        <v>158.72830099999999</v>
      </c>
      <c r="O1449">
        <v>10.703241999999999</v>
      </c>
    </row>
    <row r="1450" spans="1:15" x14ac:dyDescent="0.25">
      <c r="A1450">
        <v>1449</v>
      </c>
      <c r="D1450">
        <v>133.992502</v>
      </c>
      <c r="E1450">
        <v>8.6899490000000004</v>
      </c>
      <c r="L1450">
        <v>153.63866200000001</v>
      </c>
      <c r="M1450">
        <v>7.4287619999999999</v>
      </c>
      <c r="N1450">
        <v>158.72830099999999</v>
      </c>
      <c r="O1450">
        <v>10.703241999999999</v>
      </c>
    </row>
    <row r="1451" spans="1:15" x14ac:dyDescent="0.25">
      <c r="A1451">
        <v>1450</v>
      </c>
      <c r="D1451">
        <v>133.992502</v>
      </c>
      <c r="E1451">
        <v>8.6899490000000004</v>
      </c>
      <c r="L1451">
        <v>153.63866200000001</v>
      </c>
      <c r="M1451">
        <v>7.4287619999999999</v>
      </c>
      <c r="N1451">
        <v>158.72830099999999</v>
      </c>
      <c r="O1451">
        <v>10.703241999999999</v>
      </c>
    </row>
    <row r="1452" spans="1:15" x14ac:dyDescent="0.25">
      <c r="A1452">
        <v>1451</v>
      </c>
      <c r="D1452">
        <v>133.992502</v>
      </c>
      <c r="E1452">
        <v>8.6899490000000004</v>
      </c>
      <c r="L1452">
        <v>153.63866200000001</v>
      </c>
      <c r="M1452">
        <v>7.4287619999999999</v>
      </c>
      <c r="N1452">
        <v>158.72830099999999</v>
      </c>
      <c r="O1452">
        <v>10.703241999999999</v>
      </c>
    </row>
    <row r="1453" spans="1:15" x14ac:dyDescent="0.25">
      <c r="A1453">
        <v>1452</v>
      </c>
      <c r="D1453">
        <v>133.992502</v>
      </c>
      <c r="E1453">
        <v>8.6899490000000004</v>
      </c>
      <c r="L1453">
        <v>153.63866200000001</v>
      </c>
      <c r="M1453">
        <v>7.4287619999999999</v>
      </c>
      <c r="N1453">
        <v>158.70067699999998</v>
      </c>
      <c r="O1453">
        <v>10.635365999999999</v>
      </c>
    </row>
    <row r="1454" spans="1:15" x14ac:dyDescent="0.25">
      <c r="A1454">
        <v>1453</v>
      </c>
      <c r="D1454">
        <v>133.992502</v>
      </c>
      <c r="E1454">
        <v>8.6899490000000004</v>
      </c>
      <c r="L1454">
        <v>153.63866200000001</v>
      </c>
      <c r="M1454">
        <v>7.4287619999999999</v>
      </c>
      <c r="N1454">
        <v>158.70067699999998</v>
      </c>
      <c r="O1454">
        <v>10.635365999999999</v>
      </c>
    </row>
    <row r="1455" spans="1:15" x14ac:dyDescent="0.25">
      <c r="A1455">
        <v>1454</v>
      </c>
      <c r="D1455">
        <v>133.992502</v>
      </c>
      <c r="E1455">
        <v>8.6899490000000004</v>
      </c>
      <c r="L1455">
        <v>153.63866200000001</v>
      </c>
      <c r="M1455">
        <v>7.4287619999999999</v>
      </c>
    </row>
    <row r="1456" spans="1:15" x14ac:dyDescent="0.25">
      <c r="A1456">
        <v>1455</v>
      </c>
      <c r="D1456">
        <v>133.992502</v>
      </c>
      <c r="E1456">
        <v>8.6899490000000004</v>
      </c>
      <c r="L1456">
        <v>153.63866200000001</v>
      </c>
      <c r="M1456">
        <v>7.4287619999999999</v>
      </c>
    </row>
    <row r="1457" spans="1:13" x14ac:dyDescent="0.25">
      <c r="A1457">
        <v>1456</v>
      </c>
      <c r="D1457">
        <v>133.992502</v>
      </c>
      <c r="E1457">
        <v>8.6899490000000004</v>
      </c>
      <c r="L1457">
        <v>153.63866200000001</v>
      </c>
      <c r="M1457">
        <v>7.4287619999999999</v>
      </c>
    </row>
    <row r="1458" spans="1:13" x14ac:dyDescent="0.25">
      <c r="A1458">
        <v>1457</v>
      </c>
      <c r="B1458">
        <v>127.07265200000001</v>
      </c>
      <c r="C1458">
        <v>6.8625509999999998</v>
      </c>
      <c r="D1458">
        <v>133.992502</v>
      </c>
      <c r="E1458">
        <v>8.6899490000000004</v>
      </c>
      <c r="L1458">
        <v>153.63866200000001</v>
      </c>
      <c r="M1458">
        <v>7.4287619999999999</v>
      </c>
    </row>
    <row r="1459" spans="1:13" x14ac:dyDescent="0.25">
      <c r="A1459">
        <v>1458</v>
      </c>
      <c r="B1459">
        <v>127.07265200000001</v>
      </c>
      <c r="C1459">
        <v>6.8625509999999998</v>
      </c>
      <c r="D1459">
        <v>133.992502</v>
      </c>
      <c r="E1459">
        <v>8.6899490000000004</v>
      </c>
      <c r="L1459">
        <v>153.63866200000001</v>
      </c>
      <c r="M1459">
        <v>7.4287619999999999</v>
      </c>
    </row>
    <row r="1460" spans="1:13" x14ac:dyDescent="0.25">
      <c r="A1460">
        <v>1459</v>
      </c>
      <c r="B1460">
        <v>127.070764</v>
      </c>
      <c r="C1460">
        <v>6.8630620000000002</v>
      </c>
      <c r="D1460">
        <v>133.992502</v>
      </c>
      <c r="E1460">
        <v>8.6899490000000004</v>
      </c>
      <c r="L1460">
        <v>153.63866200000001</v>
      </c>
      <c r="M1460">
        <v>7.4287619999999999</v>
      </c>
    </row>
    <row r="1461" spans="1:13" x14ac:dyDescent="0.25">
      <c r="A1461">
        <v>1460</v>
      </c>
      <c r="B1461">
        <v>127.070764</v>
      </c>
      <c r="C1461">
        <v>6.8630620000000002</v>
      </c>
      <c r="D1461">
        <v>133.992502</v>
      </c>
      <c r="E1461">
        <v>8.6899490000000004</v>
      </c>
      <c r="L1461">
        <v>153.63866200000001</v>
      </c>
      <c r="M1461">
        <v>7.4287619999999999</v>
      </c>
    </row>
    <row r="1462" spans="1:13" x14ac:dyDescent="0.25">
      <c r="A1462">
        <v>1461</v>
      </c>
      <c r="B1462">
        <v>127.070764</v>
      </c>
      <c r="C1462">
        <v>6.8630620000000002</v>
      </c>
      <c r="D1462">
        <v>133.992502</v>
      </c>
      <c r="E1462">
        <v>8.6899490000000004</v>
      </c>
      <c r="L1462">
        <v>153.63866200000001</v>
      </c>
      <c r="M1462">
        <v>7.4287619999999999</v>
      </c>
    </row>
    <row r="1463" spans="1:13" x14ac:dyDescent="0.25">
      <c r="A1463">
        <v>1462</v>
      </c>
      <c r="B1463">
        <v>127.070764</v>
      </c>
      <c r="C1463">
        <v>6.8630620000000002</v>
      </c>
      <c r="D1463">
        <v>133.93709699999999</v>
      </c>
      <c r="E1463">
        <v>8.735868</v>
      </c>
      <c r="L1463">
        <v>153.63866200000001</v>
      </c>
      <c r="M1463">
        <v>7.4287619999999999</v>
      </c>
    </row>
    <row r="1464" spans="1:13" x14ac:dyDescent="0.25">
      <c r="A1464">
        <v>1463</v>
      </c>
      <c r="B1464">
        <v>127.070764</v>
      </c>
      <c r="C1464">
        <v>6.8630620000000002</v>
      </c>
      <c r="L1464">
        <v>153.63866200000001</v>
      </c>
      <c r="M1464">
        <v>7.4287619999999999</v>
      </c>
    </row>
    <row r="1465" spans="1:13" x14ac:dyDescent="0.25">
      <c r="A1465">
        <v>1464</v>
      </c>
      <c r="B1465">
        <v>127.070764</v>
      </c>
      <c r="C1465">
        <v>6.8630620000000002</v>
      </c>
      <c r="L1465">
        <v>153.70946700000002</v>
      </c>
      <c r="M1465">
        <v>7.4482059999999999</v>
      </c>
    </row>
    <row r="1466" spans="1:13" x14ac:dyDescent="0.25">
      <c r="A1466">
        <v>1465</v>
      </c>
      <c r="B1466">
        <v>127.070764</v>
      </c>
      <c r="C1466">
        <v>6.8630620000000002</v>
      </c>
    </row>
    <row r="1467" spans="1:13" x14ac:dyDescent="0.25">
      <c r="A1467">
        <v>1466</v>
      </c>
      <c r="B1467">
        <v>127.070764</v>
      </c>
      <c r="C1467">
        <v>6.8630620000000002</v>
      </c>
    </row>
    <row r="1468" spans="1:13" x14ac:dyDescent="0.25">
      <c r="A1468">
        <v>1467</v>
      </c>
      <c r="B1468">
        <v>127.070764</v>
      </c>
      <c r="C1468">
        <v>6.8630620000000002</v>
      </c>
      <c r="H1468">
        <v>134.85153300000002</v>
      </c>
      <c r="I1468">
        <v>9.2419390000000003</v>
      </c>
    </row>
    <row r="1469" spans="1:13" x14ac:dyDescent="0.25">
      <c r="A1469">
        <v>1468</v>
      </c>
      <c r="B1469">
        <v>127.070764</v>
      </c>
      <c r="C1469">
        <v>6.8630620000000002</v>
      </c>
      <c r="H1469">
        <v>134.833009</v>
      </c>
      <c r="I1469">
        <v>9.3317859999999992</v>
      </c>
    </row>
    <row r="1470" spans="1:13" x14ac:dyDescent="0.25">
      <c r="A1470">
        <v>1469</v>
      </c>
      <c r="B1470">
        <v>127.070764</v>
      </c>
      <c r="C1470">
        <v>6.8630620000000002</v>
      </c>
      <c r="H1470">
        <v>134.833009</v>
      </c>
      <c r="I1470">
        <v>9.3317859999999992</v>
      </c>
    </row>
    <row r="1471" spans="1:13" x14ac:dyDescent="0.25">
      <c r="A1471">
        <v>1470</v>
      </c>
      <c r="B1471">
        <v>127.070764</v>
      </c>
      <c r="C1471">
        <v>6.8630620000000002</v>
      </c>
      <c r="H1471">
        <v>134.833009</v>
      </c>
      <c r="I1471">
        <v>9.3317859999999992</v>
      </c>
    </row>
    <row r="1472" spans="1:13" x14ac:dyDescent="0.25">
      <c r="A1472">
        <v>1471</v>
      </c>
      <c r="B1472">
        <v>127.070764</v>
      </c>
      <c r="C1472">
        <v>6.8630620000000002</v>
      </c>
      <c r="H1472">
        <v>134.833009</v>
      </c>
      <c r="I1472">
        <v>9.3317859999999992</v>
      </c>
    </row>
    <row r="1473" spans="1:9" x14ac:dyDescent="0.25">
      <c r="A1473">
        <v>1472</v>
      </c>
      <c r="B1473">
        <v>127.070764</v>
      </c>
      <c r="C1473">
        <v>6.8630620000000002</v>
      </c>
      <c r="H1473">
        <v>134.833009</v>
      </c>
      <c r="I1473">
        <v>9.3317859999999992</v>
      </c>
    </row>
    <row r="1474" spans="1:9" x14ac:dyDescent="0.25">
      <c r="A1474">
        <v>1473</v>
      </c>
      <c r="B1474">
        <v>127.070764</v>
      </c>
      <c r="C1474">
        <v>6.8630620000000002</v>
      </c>
      <c r="H1474">
        <v>134.833009</v>
      </c>
      <c r="I1474">
        <v>9.3317859999999992</v>
      </c>
    </row>
    <row r="1475" spans="1:9" x14ac:dyDescent="0.25">
      <c r="A1475">
        <v>1474</v>
      </c>
      <c r="B1475">
        <v>127.070764</v>
      </c>
      <c r="C1475">
        <v>6.8630620000000002</v>
      </c>
      <c r="H1475">
        <v>134.833009</v>
      </c>
      <c r="I1475">
        <v>9.3317859999999992</v>
      </c>
    </row>
    <row r="1476" spans="1:9" x14ac:dyDescent="0.25">
      <c r="A1476">
        <v>1475</v>
      </c>
      <c r="B1476">
        <v>127.070764</v>
      </c>
      <c r="C1476">
        <v>6.8630620000000002</v>
      </c>
      <c r="H1476">
        <v>134.833009</v>
      </c>
      <c r="I1476">
        <v>9.3317859999999992</v>
      </c>
    </row>
    <row r="1477" spans="1:9" x14ac:dyDescent="0.25">
      <c r="A1477">
        <v>1476</v>
      </c>
      <c r="B1477">
        <v>127.070764</v>
      </c>
      <c r="C1477">
        <v>6.8630620000000002</v>
      </c>
      <c r="H1477">
        <v>134.833009</v>
      </c>
      <c r="I1477">
        <v>9.3317859999999992</v>
      </c>
    </row>
    <row r="1478" spans="1:9" x14ac:dyDescent="0.25">
      <c r="A1478">
        <v>1477</v>
      </c>
      <c r="B1478">
        <v>127.070764</v>
      </c>
      <c r="C1478">
        <v>6.8630620000000002</v>
      </c>
      <c r="H1478">
        <v>134.833009</v>
      </c>
      <c r="I1478">
        <v>9.3317859999999992</v>
      </c>
    </row>
    <row r="1479" spans="1:9" x14ac:dyDescent="0.25">
      <c r="A1479">
        <v>1478</v>
      </c>
      <c r="B1479">
        <v>127.070764</v>
      </c>
      <c r="C1479">
        <v>6.8630620000000002</v>
      </c>
      <c r="H1479">
        <v>134.833009</v>
      </c>
      <c r="I1479">
        <v>9.3317859999999992</v>
      </c>
    </row>
    <row r="1480" spans="1:9" x14ac:dyDescent="0.25">
      <c r="A1480">
        <v>1479</v>
      </c>
      <c r="B1480">
        <v>127.070764</v>
      </c>
      <c r="C1480">
        <v>6.8630620000000002</v>
      </c>
      <c r="D1480">
        <v>118.12352100000001</v>
      </c>
      <c r="E1480">
        <v>9.1741329999999994</v>
      </c>
      <c r="F1480">
        <v>131.18250399999999</v>
      </c>
      <c r="G1480">
        <v>5.3837760000000001</v>
      </c>
      <c r="H1480">
        <v>134.833009</v>
      </c>
      <c r="I1480">
        <v>9.3317859999999992</v>
      </c>
    </row>
    <row r="1481" spans="1:9" x14ac:dyDescent="0.25">
      <c r="A1481">
        <v>1480</v>
      </c>
      <c r="B1481">
        <v>127.070764</v>
      </c>
      <c r="C1481">
        <v>6.8630620000000002</v>
      </c>
      <c r="D1481">
        <v>118.121938</v>
      </c>
      <c r="E1481">
        <v>9.1836739999999999</v>
      </c>
      <c r="F1481">
        <v>131.273267</v>
      </c>
      <c r="G1481">
        <v>5.283061</v>
      </c>
      <c r="H1481">
        <v>134.833009</v>
      </c>
      <c r="I1481">
        <v>9.3317859999999992</v>
      </c>
    </row>
    <row r="1482" spans="1:9" x14ac:dyDescent="0.25">
      <c r="A1482">
        <v>1481</v>
      </c>
      <c r="B1482">
        <v>127.07265200000001</v>
      </c>
      <c r="C1482">
        <v>6.8625509999999998</v>
      </c>
      <c r="D1482">
        <v>118.121938</v>
      </c>
      <c r="E1482">
        <v>9.1836739999999999</v>
      </c>
      <c r="F1482">
        <v>131.273267</v>
      </c>
      <c r="G1482">
        <v>5.283061</v>
      </c>
      <c r="H1482">
        <v>134.833009</v>
      </c>
      <c r="I1482">
        <v>9.3317859999999992</v>
      </c>
    </row>
    <row r="1483" spans="1:9" x14ac:dyDescent="0.25">
      <c r="A1483">
        <v>1482</v>
      </c>
      <c r="D1483">
        <v>118.121938</v>
      </c>
      <c r="E1483">
        <v>9.1836739999999999</v>
      </c>
      <c r="F1483">
        <v>131.273267</v>
      </c>
      <c r="G1483">
        <v>5.283061</v>
      </c>
      <c r="H1483">
        <v>134.833009</v>
      </c>
      <c r="I1483">
        <v>9.3317859999999992</v>
      </c>
    </row>
    <row r="1484" spans="1:9" x14ac:dyDescent="0.25">
      <c r="A1484">
        <v>1483</v>
      </c>
      <c r="D1484">
        <v>118.121938</v>
      </c>
      <c r="E1484">
        <v>9.1836739999999999</v>
      </c>
      <c r="F1484">
        <v>131.273267</v>
      </c>
      <c r="G1484">
        <v>5.283061</v>
      </c>
      <c r="H1484">
        <v>134.833009</v>
      </c>
      <c r="I1484">
        <v>9.3317859999999992</v>
      </c>
    </row>
    <row r="1485" spans="1:9" x14ac:dyDescent="0.25">
      <c r="A1485">
        <v>1484</v>
      </c>
      <c r="D1485">
        <v>118.121938</v>
      </c>
      <c r="E1485">
        <v>9.1836739999999999</v>
      </c>
      <c r="F1485">
        <v>131.273267</v>
      </c>
      <c r="G1485">
        <v>5.283061</v>
      </c>
      <c r="H1485">
        <v>134.833009</v>
      </c>
      <c r="I1485">
        <v>9.3317859999999992</v>
      </c>
    </row>
    <row r="1486" spans="1:9" x14ac:dyDescent="0.25">
      <c r="A1486">
        <v>1485</v>
      </c>
      <c r="D1486">
        <v>118.121938</v>
      </c>
      <c r="E1486">
        <v>9.1836739999999999</v>
      </c>
      <c r="F1486">
        <v>131.273267</v>
      </c>
      <c r="G1486">
        <v>5.283061</v>
      </c>
      <c r="H1486">
        <v>134.833009</v>
      </c>
      <c r="I1486">
        <v>9.3317859999999992</v>
      </c>
    </row>
    <row r="1487" spans="1:9" x14ac:dyDescent="0.25">
      <c r="A1487">
        <v>1486</v>
      </c>
      <c r="D1487">
        <v>118.121938</v>
      </c>
      <c r="E1487">
        <v>9.1836739999999999</v>
      </c>
      <c r="F1487">
        <v>131.273267</v>
      </c>
      <c r="G1487">
        <v>5.283061</v>
      </c>
      <c r="H1487">
        <v>134.833009</v>
      </c>
      <c r="I1487">
        <v>9.3317859999999992</v>
      </c>
    </row>
    <row r="1488" spans="1:9" x14ac:dyDescent="0.25">
      <c r="A1488">
        <v>1487</v>
      </c>
      <c r="D1488">
        <v>118.121938</v>
      </c>
      <c r="E1488">
        <v>9.1836739999999999</v>
      </c>
      <c r="F1488">
        <v>131.273267</v>
      </c>
      <c r="G1488">
        <v>5.283061</v>
      </c>
      <c r="H1488">
        <v>134.833009</v>
      </c>
      <c r="I1488">
        <v>9.3317859999999992</v>
      </c>
    </row>
    <row r="1489" spans="1:15" x14ac:dyDescent="0.25">
      <c r="A1489">
        <v>1488</v>
      </c>
      <c r="D1489">
        <v>118.121938</v>
      </c>
      <c r="E1489">
        <v>9.1836739999999999</v>
      </c>
      <c r="F1489">
        <v>131.273267</v>
      </c>
      <c r="G1489">
        <v>5.283061</v>
      </c>
      <c r="H1489">
        <v>134.833009</v>
      </c>
      <c r="I1489">
        <v>9.3811739999999997</v>
      </c>
    </row>
    <row r="1490" spans="1:15" x14ac:dyDescent="0.25">
      <c r="A1490">
        <v>1489</v>
      </c>
      <c r="D1490">
        <v>118.121938</v>
      </c>
      <c r="E1490">
        <v>9.1836739999999999</v>
      </c>
      <c r="F1490">
        <v>131.273267</v>
      </c>
      <c r="G1490">
        <v>5.283061</v>
      </c>
      <c r="H1490">
        <v>134.833009</v>
      </c>
      <c r="I1490">
        <v>9.3811739999999997</v>
      </c>
    </row>
    <row r="1491" spans="1:15" x14ac:dyDescent="0.25">
      <c r="A1491">
        <v>1490</v>
      </c>
      <c r="D1491">
        <v>118.121938</v>
      </c>
      <c r="E1491">
        <v>9.1836739999999999</v>
      </c>
      <c r="F1491">
        <v>131.273267</v>
      </c>
      <c r="G1491">
        <v>5.283061</v>
      </c>
      <c r="H1491">
        <v>134.833009</v>
      </c>
      <c r="I1491">
        <v>9.3811739999999997</v>
      </c>
    </row>
    <row r="1492" spans="1:15" x14ac:dyDescent="0.25">
      <c r="A1492">
        <v>1491</v>
      </c>
      <c r="D1492">
        <v>118.121938</v>
      </c>
      <c r="E1492">
        <v>9.1836739999999999</v>
      </c>
      <c r="F1492">
        <v>131.273267</v>
      </c>
      <c r="G1492">
        <v>5.283061</v>
      </c>
      <c r="H1492">
        <v>134.85153300000002</v>
      </c>
      <c r="I1492">
        <v>9.2419390000000003</v>
      </c>
    </row>
    <row r="1493" spans="1:15" x14ac:dyDescent="0.25">
      <c r="A1493">
        <v>1492</v>
      </c>
      <c r="D1493">
        <v>118.121938</v>
      </c>
      <c r="E1493">
        <v>9.1836739999999999</v>
      </c>
      <c r="F1493">
        <v>131.273267</v>
      </c>
      <c r="G1493">
        <v>5.283061</v>
      </c>
    </row>
    <row r="1494" spans="1:15" x14ac:dyDescent="0.25">
      <c r="A1494">
        <v>1493</v>
      </c>
      <c r="D1494">
        <v>118.121938</v>
      </c>
      <c r="E1494">
        <v>9.1836739999999999</v>
      </c>
      <c r="F1494">
        <v>131.273267</v>
      </c>
      <c r="G1494">
        <v>5.283061</v>
      </c>
    </row>
    <row r="1495" spans="1:15" x14ac:dyDescent="0.25">
      <c r="A1495">
        <v>1494</v>
      </c>
      <c r="D1495">
        <v>118.17137700000001</v>
      </c>
      <c r="E1495">
        <v>9.1836739999999999</v>
      </c>
      <c r="F1495">
        <v>131.273267</v>
      </c>
      <c r="G1495">
        <v>5.283061</v>
      </c>
    </row>
    <row r="1496" spans="1:15" x14ac:dyDescent="0.25">
      <c r="A1496">
        <v>1495</v>
      </c>
      <c r="D1496">
        <v>118.17137700000001</v>
      </c>
      <c r="E1496">
        <v>9.1836739999999999</v>
      </c>
      <c r="F1496">
        <v>131.273267</v>
      </c>
      <c r="G1496">
        <v>5.283061</v>
      </c>
    </row>
    <row r="1497" spans="1:15" x14ac:dyDescent="0.25">
      <c r="A1497">
        <v>1496</v>
      </c>
      <c r="D1497">
        <v>118.17137700000001</v>
      </c>
      <c r="E1497">
        <v>9.1836739999999999</v>
      </c>
      <c r="F1497">
        <v>131.273267</v>
      </c>
      <c r="G1497">
        <v>5.283061</v>
      </c>
    </row>
    <row r="1498" spans="1:15" x14ac:dyDescent="0.25">
      <c r="A1498">
        <v>1497</v>
      </c>
      <c r="B1498">
        <v>108.53684000000001</v>
      </c>
      <c r="C1498">
        <v>8.2047450000000008</v>
      </c>
      <c r="D1498">
        <v>118.17137700000001</v>
      </c>
      <c r="E1498">
        <v>9.1836739999999999</v>
      </c>
      <c r="F1498">
        <v>131.18250399999999</v>
      </c>
      <c r="G1498">
        <v>5.3837760000000001</v>
      </c>
    </row>
    <row r="1499" spans="1:15" x14ac:dyDescent="0.25">
      <c r="A1499">
        <v>1498</v>
      </c>
      <c r="B1499">
        <v>108.431482</v>
      </c>
      <c r="C1499">
        <v>8.2455619999999996</v>
      </c>
      <c r="D1499">
        <v>118.12352100000001</v>
      </c>
      <c r="E1499">
        <v>9.1741329999999994</v>
      </c>
    </row>
    <row r="1500" spans="1:15" x14ac:dyDescent="0.25">
      <c r="A1500">
        <v>1499</v>
      </c>
      <c r="B1500">
        <v>108.431482</v>
      </c>
      <c r="C1500">
        <v>8.2455619999999996</v>
      </c>
    </row>
    <row r="1501" spans="1:15" x14ac:dyDescent="0.25">
      <c r="A1501">
        <v>1500</v>
      </c>
      <c r="B1501">
        <v>108.431482</v>
      </c>
      <c r="C1501">
        <v>8.2455619999999996</v>
      </c>
    </row>
    <row r="1502" spans="1:15" x14ac:dyDescent="0.25">
      <c r="A1502">
        <v>1501</v>
      </c>
      <c r="B1502">
        <v>108.431482</v>
      </c>
      <c r="C1502">
        <v>8.2455619999999996</v>
      </c>
      <c r="N1502">
        <v>119.961736</v>
      </c>
      <c r="O1502">
        <v>9.9435710000000004</v>
      </c>
    </row>
    <row r="1503" spans="1:15" x14ac:dyDescent="0.25">
      <c r="A1503">
        <v>1502</v>
      </c>
      <c r="B1503">
        <v>108.431482</v>
      </c>
      <c r="C1503">
        <v>8.2455619999999996</v>
      </c>
      <c r="N1503">
        <v>120.09959500000001</v>
      </c>
      <c r="O1503">
        <v>9.9736740000000008</v>
      </c>
    </row>
    <row r="1504" spans="1:15" x14ac:dyDescent="0.25">
      <c r="A1504">
        <v>1503</v>
      </c>
      <c r="B1504">
        <v>108.431482</v>
      </c>
      <c r="C1504">
        <v>8.2455619999999996</v>
      </c>
      <c r="N1504">
        <v>120.09959500000001</v>
      </c>
      <c r="O1504">
        <v>9.9736740000000008</v>
      </c>
    </row>
    <row r="1505" spans="1:15" x14ac:dyDescent="0.25">
      <c r="A1505">
        <v>1504</v>
      </c>
      <c r="B1505">
        <v>108.431482</v>
      </c>
      <c r="C1505">
        <v>8.2455619999999996</v>
      </c>
      <c r="N1505">
        <v>120.09959500000001</v>
      </c>
      <c r="O1505">
        <v>9.9736740000000008</v>
      </c>
    </row>
    <row r="1506" spans="1:15" x14ac:dyDescent="0.25">
      <c r="A1506">
        <v>1505</v>
      </c>
      <c r="B1506">
        <v>108.431482</v>
      </c>
      <c r="C1506">
        <v>8.2455619999999996</v>
      </c>
      <c r="N1506">
        <v>120.09959500000001</v>
      </c>
      <c r="O1506">
        <v>9.9736740000000008</v>
      </c>
    </row>
    <row r="1507" spans="1:15" x14ac:dyDescent="0.25">
      <c r="A1507">
        <v>1506</v>
      </c>
      <c r="B1507">
        <v>108.431482</v>
      </c>
      <c r="C1507">
        <v>8.2455619999999996</v>
      </c>
      <c r="N1507">
        <v>120.09959500000001</v>
      </c>
      <c r="O1507">
        <v>9.9736740000000008</v>
      </c>
    </row>
    <row r="1508" spans="1:15" x14ac:dyDescent="0.25">
      <c r="A1508">
        <v>1507</v>
      </c>
      <c r="B1508">
        <v>108.431482</v>
      </c>
      <c r="C1508">
        <v>8.2455619999999996</v>
      </c>
      <c r="N1508">
        <v>120.09959500000001</v>
      </c>
      <c r="O1508">
        <v>9.9736740000000008</v>
      </c>
    </row>
    <row r="1509" spans="1:15" x14ac:dyDescent="0.25">
      <c r="A1509">
        <v>1508</v>
      </c>
      <c r="B1509">
        <v>108.431482</v>
      </c>
      <c r="C1509">
        <v>8.2455619999999996</v>
      </c>
      <c r="N1509">
        <v>120.09959500000001</v>
      </c>
      <c r="O1509">
        <v>9.9736740000000008</v>
      </c>
    </row>
    <row r="1510" spans="1:15" x14ac:dyDescent="0.25">
      <c r="A1510">
        <v>1509</v>
      </c>
      <c r="B1510">
        <v>108.431482</v>
      </c>
      <c r="C1510">
        <v>8.2455619999999996</v>
      </c>
      <c r="N1510">
        <v>120.09959500000001</v>
      </c>
      <c r="O1510">
        <v>9.9736740000000008</v>
      </c>
    </row>
    <row r="1511" spans="1:15" x14ac:dyDescent="0.25">
      <c r="A1511">
        <v>1510</v>
      </c>
      <c r="B1511">
        <v>108.431482</v>
      </c>
      <c r="C1511">
        <v>8.2455619999999996</v>
      </c>
      <c r="D1511">
        <v>99.972808000000001</v>
      </c>
      <c r="E1511">
        <v>11.540001</v>
      </c>
      <c r="N1511">
        <v>120.09959500000001</v>
      </c>
      <c r="O1511">
        <v>9.9736740000000008</v>
      </c>
    </row>
    <row r="1512" spans="1:15" x14ac:dyDescent="0.25">
      <c r="A1512">
        <v>1511</v>
      </c>
      <c r="B1512">
        <v>108.431482</v>
      </c>
      <c r="C1512">
        <v>8.2455619999999996</v>
      </c>
      <c r="D1512">
        <v>99.977091999999999</v>
      </c>
      <c r="E1512">
        <v>11.504286</v>
      </c>
      <c r="N1512">
        <v>120.09959500000001</v>
      </c>
      <c r="O1512">
        <v>9.9736740000000008</v>
      </c>
    </row>
    <row r="1513" spans="1:15" x14ac:dyDescent="0.25">
      <c r="A1513">
        <v>1512</v>
      </c>
      <c r="B1513">
        <v>108.53684000000001</v>
      </c>
      <c r="C1513">
        <v>8.2047450000000008</v>
      </c>
      <c r="D1513">
        <v>99.977091999999999</v>
      </c>
      <c r="E1513">
        <v>11.504286</v>
      </c>
      <c r="F1513">
        <v>111.46734800000002</v>
      </c>
      <c r="G1513">
        <v>7.2232139999999996</v>
      </c>
      <c r="N1513">
        <v>120.09959500000001</v>
      </c>
      <c r="O1513">
        <v>9.9736740000000008</v>
      </c>
    </row>
    <row r="1514" spans="1:15" x14ac:dyDescent="0.25">
      <c r="A1514">
        <v>1513</v>
      </c>
      <c r="D1514">
        <v>99.977091999999999</v>
      </c>
      <c r="E1514">
        <v>11.504286</v>
      </c>
      <c r="F1514">
        <v>111.39796200000001</v>
      </c>
      <c r="G1514">
        <v>7.0605609999999999</v>
      </c>
      <c r="N1514">
        <v>120.09959500000001</v>
      </c>
      <c r="O1514">
        <v>9.9736740000000008</v>
      </c>
    </row>
    <row r="1515" spans="1:15" x14ac:dyDescent="0.25">
      <c r="A1515">
        <v>1514</v>
      </c>
      <c r="D1515">
        <v>99.977091999999999</v>
      </c>
      <c r="E1515">
        <v>11.504286</v>
      </c>
      <c r="F1515">
        <v>111.39796200000001</v>
      </c>
      <c r="G1515">
        <v>7.0605609999999999</v>
      </c>
      <c r="N1515">
        <v>120.09959500000001</v>
      </c>
      <c r="O1515">
        <v>9.9736740000000008</v>
      </c>
    </row>
    <row r="1516" spans="1:15" x14ac:dyDescent="0.25">
      <c r="A1516">
        <v>1515</v>
      </c>
      <c r="D1516">
        <v>99.977091999999999</v>
      </c>
      <c r="E1516">
        <v>11.504286</v>
      </c>
      <c r="F1516">
        <v>111.39796200000001</v>
      </c>
      <c r="G1516">
        <v>7.0605609999999999</v>
      </c>
      <c r="N1516">
        <v>119.961736</v>
      </c>
      <c r="O1516">
        <v>9.9435710000000004</v>
      </c>
    </row>
    <row r="1517" spans="1:15" x14ac:dyDescent="0.25">
      <c r="A1517">
        <v>1516</v>
      </c>
      <c r="D1517">
        <v>99.977091999999999</v>
      </c>
      <c r="E1517">
        <v>11.504286</v>
      </c>
      <c r="F1517">
        <v>111.39796200000001</v>
      </c>
      <c r="G1517">
        <v>7.0605609999999999</v>
      </c>
    </row>
    <row r="1518" spans="1:15" x14ac:dyDescent="0.25">
      <c r="A1518">
        <v>1517</v>
      </c>
      <c r="D1518">
        <v>99.977091999999999</v>
      </c>
      <c r="E1518">
        <v>11.504286</v>
      </c>
      <c r="F1518">
        <v>111.39796200000001</v>
      </c>
      <c r="G1518">
        <v>7.0605609999999999</v>
      </c>
    </row>
    <row r="1519" spans="1:15" x14ac:dyDescent="0.25">
      <c r="A1519">
        <v>1518</v>
      </c>
      <c r="D1519">
        <v>99.977091999999999</v>
      </c>
      <c r="E1519">
        <v>11.504286</v>
      </c>
      <c r="F1519">
        <v>111.39796200000001</v>
      </c>
      <c r="G1519">
        <v>7.0605609999999999</v>
      </c>
    </row>
    <row r="1520" spans="1:15" x14ac:dyDescent="0.25">
      <c r="A1520">
        <v>1519</v>
      </c>
      <c r="D1520">
        <v>99.977091999999999</v>
      </c>
      <c r="E1520">
        <v>11.504286</v>
      </c>
      <c r="F1520">
        <v>111.39796200000001</v>
      </c>
      <c r="G1520">
        <v>7.0605609999999999</v>
      </c>
    </row>
    <row r="1521" spans="1:9" x14ac:dyDescent="0.25">
      <c r="A1521">
        <v>1520</v>
      </c>
      <c r="D1521">
        <v>99.977091999999999</v>
      </c>
      <c r="E1521">
        <v>11.504286</v>
      </c>
      <c r="F1521">
        <v>111.39796200000001</v>
      </c>
      <c r="G1521">
        <v>7.0605609999999999</v>
      </c>
    </row>
    <row r="1522" spans="1:9" x14ac:dyDescent="0.25">
      <c r="A1522">
        <v>1521</v>
      </c>
      <c r="D1522">
        <v>99.977091999999999</v>
      </c>
      <c r="E1522">
        <v>11.504286</v>
      </c>
      <c r="F1522">
        <v>111.39796200000001</v>
      </c>
      <c r="G1522">
        <v>7.0605609999999999</v>
      </c>
    </row>
    <row r="1523" spans="1:9" x14ac:dyDescent="0.25">
      <c r="A1523">
        <v>1522</v>
      </c>
      <c r="D1523">
        <v>99.977091999999999</v>
      </c>
      <c r="E1523">
        <v>11.504286</v>
      </c>
      <c r="F1523">
        <v>111.39796200000001</v>
      </c>
      <c r="G1523">
        <v>7.0605609999999999</v>
      </c>
    </row>
    <row r="1524" spans="1:9" x14ac:dyDescent="0.25">
      <c r="A1524">
        <v>1523</v>
      </c>
      <c r="D1524">
        <v>99.977091999999999</v>
      </c>
      <c r="E1524">
        <v>11.504286</v>
      </c>
      <c r="F1524">
        <v>111.39796200000001</v>
      </c>
      <c r="G1524">
        <v>7.0605609999999999</v>
      </c>
    </row>
    <row r="1525" spans="1:9" x14ac:dyDescent="0.25">
      <c r="A1525">
        <v>1524</v>
      </c>
      <c r="D1525">
        <v>99.977091999999999</v>
      </c>
      <c r="E1525">
        <v>11.504286</v>
      </c>
      <c r="F1525">
        <v>111.39796200000001</v>
      </c>
      <c r="G1525">
        <v>7.0605609999999999</v>
      </c>
    </row>
    <row r="1526" spans="1:9" x14ac:dyDescent="0.25">
      <c r="A1526">
        <v>1525</v>
      </c>
      <c r="D1526">
        <v>99.972808000000001</v>
      </c>
      <c r="E1526">
        <v>11.540001</v>
      </c>
      <c r="F1526">
        <v>111.39796200000001</v>
      </c>
      <c r="G1526">
        <v>7.0605609999999999</v>
      </c>
    </row>
    <row r="1527" spans="1:9" x14ac:dyDescent="0.25">
      <c r="A1527">
        <v>1526</v>
      </c>
      <c r="B1527">
        <v>89.577194000000006</v>
      </c>
      <c r="C1527">
        <v>9.4755610000000008</v>
      </c>
      <c r="F1527">
        <v>111.39796200000001</v>
      </c>
      <c r="G1527">
        <v>7.0605609999999999</v>
      </c>
    </row>
    <row r="1528" spans="1:9" x14ac:dyDescent="0.25">
      <c r="A1528">
        <v>1527</v>
      </c>
      <c r="B1528">
        <v>89.545001000000013</v>
      </c>
      <c r="C1528">
        <v>9.4305620000000001</v>
      </c>
      <c r="F1528">
        <v>111.39796200000001</v>
      </c>
      <c r="G1528">
        <v>7.0605609999999999</v>
      </c>
    </row>
    <row r="1529" spans="1:9" x14ac:dyDescent="0.25">
      <c r="A1529">
        <v>1528</v>
      </c>
      <c r="B1529">
        <v>89.545001000000013</v>
      </c>
      <c r="C1529">
        <v>9.4305620000000001</v>
      </c>
      <c r="F1529">
        <v>111.39796200000001</v>
      </c>
      <c r="G1529">
        <v>7.0605609999999999</v>
      </c>
    </row>
    <row r="1530" spans="1:9" x14ac:dyDescent="0.25">
      <c r="A1530">
        <v>1529</v>
      </c>
      <c r="B1530">
        <v>89.545001000000013</v>
      </c>
      <c r="C1530">
        <v>9.4305620000000001</v>
      </c>
      <c r="F1530">
        <v>111.46734800000002</v>
      </c>
      <c r="G1530">
        <v>7.2232139999999996</v>
      </c>
    </row>
    <row r="1531" spans="1:9" x14ac:dyDescent="0.25">
      <c r="A1531">
        <v>1530</v>
      </c>
      <c r="B1531">
        <v>89.545001000000013</v>
      </c>
      <c r="C1531">
        <v>9.4305620000000001</v>
      </c>
    </row>
    <row r="1532" spans="1:9" x14ac:dyDescent="0.25">
      <c r="A1532">
        <v>1531</v>
      </c>
      <c r="B1532">
        <v>89.545001000000013</v>
      </c>
      <c r="C1532">
        <v>9.4305620000000001</v>
      </c>
      <c r="H1532">
        <v>99.017909000000003</v>
      </c>
      <c r="I1532">
        <v>12.161683999999999</v>
      </c>
    </row>
    <row r="1533" spans="1:9" x14ac:dyDescent="0.25">
      <c r="A1533">
        <v>1532</v>
      </c>
      <c r="B1533">
        <v>89.545001000000013</v>
      </c>
      <c r="C1533">
        <v>9.4305620000000001</v>
      </c>
      <c r="H1533">
        <v>98.938825000000008</v>
      </c>
      <c r="I1533">
        <v>12.195510000000001</v>
      </c>
    </row>
    <row r="1534" spans="1:9" x14ac:dyDescent="0.25">
      <c r="A1534">
        <v>1533</v>
      </c>
      <c r="B1534">
        <v>89.545001000000013</v>
      </c>
      <c r="C1534">
        <v>9.4305620000000001</v>
      </c>
      <c r="H1534">
        <v>98.938825000000008</v>
      </c>
      <c r="I1534">
        <v>12.195510000000001</v>
      </c>
    </row>
    <row r="1535" spans="1:9" x14ac:dyDescent="0.25">
      <c r="A1535">
        <v>1534</v>
      </c>
      <c r="B1535">
        <v>89.545001000000013</v>
      </c>
      <c r="C1535">
        <v>9.4305620000000001</v>
      </c>
      <c r="H1535">
        <v>98.938825000000008</v>
      </c>
      <c r="I1535">
        <v>12.195510000000001</v>
      </c>
    </row>
    <row r="1536" spans="1:9" x14ac:dyDescent="0.25">
      <c r="A1536">
        <v>1535</v>
      </c>
      <c r="B1536">
        <v>89.545001000000013</v>
      </c>
      <c r="C1536">
        <v>9.4305620000000001</v>
      </c>
      <c r="H1536">
        <v>98.938825000000008</v>
      </c>
      <c r="I1536">
        <v>12.195510000000001</v>
      </c>
    </row>
    <row r="1537" spans="1:9" x14ac:dyDescent="0.25">
      <c r="A1537">
        <v>1536</v>
      </c>
      <c r="B1537">
        <v>89.545001000000013</v>
      </c>
      <c r="C1537">
        <v>9.4305620000000001</v>
      </c>
      <c r="H1537">
        <v>98.938825000000008</v>
      </c>
      <c r="I1537">
        <v>12.195510000000001</v>
      </c>
    </row>
    <row r="1538" spans="1:9" x14ac:dyDescent="0.25">
      <c r="A1538">
        <v>1537</v>
      </c>
      <c r="B1538">
        <v>89.545001000000013</v>
      </c>
      <c r="C1538">
        <v>9.4305620000000001</v>
      </c>
      <c r="H1538">
        <v>98.938825000000008</v>
      </c>
      <c r="I1538">
        <v>12.195510000000001</v>
      </c>
    </row>
    <row r="1539" spans="1:9" x14ac:dyDescent="0.25">
      <c r="A1539">
        <v>1538</v>
      </c>
      <c r="B1539">
        <v>89.545001000000013</v>
      </c>
      <c r="C1539">
        <v>9.4305620000000001</v>
      </c>
      <c r="H1539">
        <v>98.938825000000008</v>
      </c>
      <c r="I1539">
        <v>12.195510000000001</v>
      </c>
    </row>
    <row r="1540" spans="1:9" x14ac:dyDescent="0.25">
      <c r="A1540">
        <v>1539</v>
      </c>
      <c r="B1540">
        <v>89.545001000000013</v>
      </c>
      <c r="C1540">
        <v>9.4305620000000001</v>
      </c>
      <c r="H1540">
        <v>98.938825000000008</v>
      </c>
      <c r="I1540">
        <v>12.195510000000001</v>
      </c>
    </row>
    <row r="1541" spans="1:9" x14ac:dyDescent="0.25">
      <c r="A1541">
        <v>1540</v>
      </c>
      <c r="B1541">
        <v>89.545001000000013</v>
      </c>
      <c r="C1541">
        <v>9.4305620000000001</v>
      </c>
      <c r="D1541">
        <v>82.138316000000003</v>
      </c>
      <c r="E1541">
        <v>12.005305999999999</v>
      </c>
      <c r="H1541">
        <v>98.938825000000008</v>
      </c>
      <c r="I1541">
        <v>12.195510000000001</v>
      </c>
    </row>
    <row r="1542" spans="1:9" x14ac:dyDescent="0.25">
      <c r="A1542">
        <v>1541</v>
      </c>
      <c r="B1542">
        <v>89.577194000000006</v>
      </c>
      <c r="C1542">
        <v>9.4755610000000008</v>
      </c>
      <c r="D1542">
        <v>82.079387000000011</v>
      </c>
      <c r="E1542">
        <v>11.948674</v>
      </c>
      <c r="H1542">
        <v>98.938825000000008</v>
      </c>
      <c r="I1542">
        <v>12.195510000000001</v>
      </c>
    </row>
    <row r="1543" spans="1:9" x14ac:dyDescent="0.25">
      <c r="A1543">
        <v>1542</v>
      </c>
      <c r="D1543">
        <v>82.079387000000011</v>
      </c>
      <c r="E1543">
        <v>11.948674</v>
      </c>
      <c r="H1543">
        <v>98.938825000000008</v>
      </c>
      <c r="I1543">
        <v>12.195510000000001</v>
      </c>
    </row>
    <row r="1544" spans="1:9" x14ac:dyDescent="0.25">
      <c r="A1544">
        <v>1543</v>
      </c>
      <c r="D1544">
        <v>82.079387000000011</v>
      </c>
      <c r="E1544">
        <v>11.948674</v>
      </c>
      <c r="H1544">
        <v>98.938825000000008</v>
      </c>
      <c r="I1544">
        <v>12.195510000000001</v>
      </c>
    </row>
    <row r="1545" spans="1:9" x14ac:dyDescent="0.25">
      <c r="A1545">
        <v>1544</v>
      </c>
      <c r="D1545">
        <v>82.079387000000011</v>
      </c>
      <c r="E1545">
        <v>11.948674</v>
      </c>
      <c r="F1545">
        <v>90.312347000000003</v>
      </c>
      <c r="G1545">
        <v>8.0310210000000009</v>
      </c>
      <c r="H1545">
        <v>98.938825000000008</v>
      </c>
      <c r="I1545">
        <v>12.195510000000001</v>
      </c>
    </row>
    <row r="1546" spans="1:9" x14ac:dyDescent="0.25">
      <c r="A1546">
        <v>1545</v>
      </c>
      <c r="D1546">
        <v>82.079387000000011</v>
      </c>
      <c r="E1546">
        <v>11.948674</v>
      </c>
      <c r="F1546">
        <v>90.237193000000005</v>
      </c>
      <c r="G1546">
        <v>7.850562</v>
      </c>
      <c r="H1546">
        <v>98.938825000000008</v>
      </c>
      <c r="I1546">
        <v>12.195510000000001</v>
      </c>
    </row>
    <row r="1547" spans="1:9" x14ac:dyDescent="0.25">
      <c r="A1547">
        <v>1546</v>
      </c>
      <c r="D1547">
        <v>82.079387000000011</v>
      </c>
      <c r="E1547">
        <v>11.948674</v>
      </c>
      <c r="F1547">
        <v>90.237193000000005</v>
      </c>
      <c r="G1547">
        <v>7.850562</v>
      </c>
      <c r="H1547">
        <v>98.938825000000008</v>
      </c>
      <c r="I1547">
        <v>12.195510000000001</v>
      </c>
    </row>
    <row r="1548" spans="1:9" x14ac:dyDescent="0.25">
      <c r="A1548">
        <v>1547</v>
      </c>
      <c r="D1548">
        <v>82.079387000000011</v>
      </c>
      <c r="E1548">
        <v>11.948674</v>
      </c>
      <c r="F1548">
        <v>90.237193000000005</v>
      </c>
      <c r="G1548">
        <v>7.850562</v>
      </c>
      <c r="H1548">
        <v>98.938825000000008</v>
      </c>
      <c r="I1548">
        <v>12.195510000000001</v>
      </c>
    </row>
    <row r="1549" spans="1:9" x14ac:dyDescent="0.25">
      <c r="A1549">
        <v>1548</v>
      </c>
      <c r="D1549">
        <v>82.079387000000011</v>
      </c>
      <c r="E1549">
        <v>11.948674</v>
      </c>
      <c r="F1549">
        <v>90.237193000000005</v>
      </c>
      <c r="G1549">
        <v>7.850562</v>
      </c>
      <c r="H1549">
        <v>99.017909000000003</v>
      </c>
      <c r="I1549">
        <v>12.161683999999999</v>
      </c>
    </row>
    <row r="1550" spans="1:9" x14ac:dyDescent="0.25">
      <c r="A1550">
        <v>1549</v>
      </c>
      <c r="D1550">
        <v>82.079387000000011</v>
      </c>
      <c r="E1550">
        <v>11.948674</v>
      </c>
      <c r="F1550">
        <v>90.237193000000005</v>
      </c>
      <c r="G1550">
        <v>7.850562</v>
      </c>
    </row>
    <row r="1551" spans="1:9" x14ac:dyDescent="0.25">
      <c r="A1551">
        <v>1550</v>
      </c>
      <c r="D1551">
        <v>82.079387000000011</v>
      </c>
      <c r="E1551">
        <v>11.948674</v>
      </c>
      <c r="F1551">
        <v>90.237193000000005</v>
      </c>
      <c r="G1551">
        <v>7.850562</v>
      </c>
    </row>
    <row r="1552" spans="1:9" x14ac:dyDescent="0.25">
      <c r="A1552">
        <v>1551</v>
      </c>
      <c r="D1552">
        <v>82.079387000000011</v>
      </c>
      <c r="E1552">
        <v>11.948674</v>
      </c>
      <c r="F1552">
        <v>90.237193000000005</v>
      </c>
      <c r="G1552">
        <v>7.850562</v>
      </c>
    </row>
    <row r="1553" spans="1:9" x14ac:dyDescent="0.25">
      <c r="A1553">
        <v>1552</v>
      </c>
      <c r="D1553">
        <v>82.079387000000011</v>
      </c>
      <c r="E1553">
        <v>11.948674</v>
      </c>
      <c r="F1553">
        <v>90.237193000000005</v>
      </c>
      <c r="G1553">
        <v>7.850562</v>
      </c>
    </row>
    <row r="1554" spans="1:9" x14ac:dyDescent="0.25">
      <c r="A1554">
        <v>1553</v>
      </c>
      <c r="D1554">
        <v>82.079387000000011</v>
      </c>
      <c r="E1554">
        <v>11.948674</v>
      </c>
      <c r="F1554">
        <v>90.237193000000005</v>
      </c>
      <c r="G1554">
        <v>7.850562</v>
      </c>
    </row>
    <row r="1555" spans="1:9" x14ac:dyDescent="0.25">
      <c r="A1555">
        <v>1554</v>
      </c>
      <c r="D1555">
        <v>82.138316000000003</v>
      </c>
      <c r="E1555">
        <v>12.005305999999999</v>
      </c>
      <c r="F1555">
        <v>90.237193000000005</v>
      </c>
      <c r="G1555">
        <v>7.850562</v>
      </c>
    </row>
    <row r="1556" spans="1:9" x14ac:dyDescent="0.25">
      <c r="A1556">
        <v>1555</v>
      </c>
      <c r="B1556">
        <v>74.378316000000012</v>
      </c>
      <c r="C1556">
        <v>9.1012749999999993</v>
      </c>
      <c r="F1556">
        <v>90.237193000000005</v>
      </c>
      <c r="G1556">
        <v>7.850562</v>
      </c>
    </row>
    <row r="1557" spans="1:9" x14ac:dyDescent="0.25">
      <c r="A1557">
        <v>1556</v>
      </c>
      <c r="B1557">
        <v>74.317194000000001</v>
      </c>
      <c r="C1557">
        <v>9.1342859999999995</v>
      </c>
      <c r="F1557">
        <v>90.237193000000005</v>
      </c>
      <c r="G1557">
        <v>7.850562</v>
      </c>
    </row>
    <row r="1558" spans="1:9" x14ac:dyDescent="0.25">
      <c r="A1558">
        <v>1557</v>
      </c>
      <c r="B1558">
        <v>74.317194000000001</v>
      </c>
      <c r="C1558">
        <v>9.1342859999999995</v>
      </c>
      <c r="F1558">
        <v>90.237193000000005</v>
      </c>
      <c r="G1558">
        <v>7.850562</v>
      </c>
    </row>
    <row r="1559" spans="1:9" x14ac:dyDescent="0.25">
      <c r="A1559">
        <v>1558</v>
      </c>
      <c r="B1559">
        <v>74.317194000000001</v>
      </c>
      <c r="C1559">
        <v>9.1342859999999995</v>
      </c>
      <c r="F1559">
        <v>90.237193000000005</v>
      </c>
      <c r="G1559">
        <v>7.850562</v>
      </c>
    </row>
    <row r="1560" spans="1:9" x14ac:dyDescent="0.25">
      <c r="A1560">
        <v>1559</v>
      </c>
      <c r="B1560">
        <v>74.317194000000001</v>
      </c>
      <c r="C1560">
        <v>9.1342859999999995</v>
      </c>
      <c r="F1560">
        <v>90.237193000000005</v>
      </c>
      <c r="G1560">
        <v>7.850562</v>
      </c>
    </row>
    <row r="1561" spans="1:9" x14ac:dyDescent="0.25">
      <c r="A1561">
        <v>1560</v>
      </c>
      <c r="B1561">
        <v>74.317194000000001</v>
      </c>
      <c r="C1561">
        <v>9.1342859999999995</v>
      </c>
      <c r="F1561">
        <v>90.237193000000005</v>
      </c>
      <c r="G1561">
        <v>7.850562</v>
      </c>
    </row>
    <row r="1562" spans="1:9" x14ac:dyDescent="0.25">
      <c r="A1562">
        <v>1561</v>
      </c>
      <c r="B1562">
        <v>74.317194000000001</v>
      </c>
      <c r="C1562">
        <v>9.1342859999999995</v>
      </c>
      <c r="F1562">
        <v>90.312347000000003</v>
      </c>
      <c r="G1562">
        <v>8.0310210000000009</v>
      </c>
    </row>
    <row r="1563" spans="1:9" x14ac:dyDescent="0.25">
      <c r="A1563">
        <v>1562</v>
      </c>
      <c r="B1563">
        <v>74.317194000000001</v>
      </c>
      <c r="C1563">
        <v>9.1342859999999995</v>
      </c>
      <c r="F1563">
        <v>90.312347000000003</v>
      </c>
      <c r="G1563">
        <v>8.0310210000000009</v>
      </c>
      <c r="H1563">
        <v>80.690612000000002</v>
      </c>
      <c r="I1563">
        <v>11.779183</v>
      </c>
    </row>
    <row r="1564" spans="1:9" x14ac:dyDescent="0.25">
      <c r="A1564">
        <v>1563</v>
      </c>
      <c r="B1564">
        <v>74.317194000000001</v>
      </c>
      <c r="C1564">
        <v>9.1342859999999995</v>
      </c>
      <c r="H1564">
        <v>80.695051000000007</v>
      </c>
      <c r="I1564">
        <v>11.800509999999999</v>
      </c>
    </row>
    <row r="1565" spans="1:9" x14ac:dyDescent="0.25">
      <c r="A1565">
        <v>1564</v>
      </c>
      <c r="B1565">
        <v>74.317194000000001</v>
      </c>
      <c r="C1565">
        <v>9.1342859999999995</v>
      </c>
      <c r="H1565">
        <v>80.695051000000007</v>
      </c>
      <c r="I1565">
        <v>11.800509999999999</v>
      </c>
    </row>
    <row r="1566" spans="1:9" x14ac:dyDescent="0.25">
      <c r="A1566">
        <v>1565</v>
      </c>
      <c r="B1566">
        <v>74.317194000000001</v>
      </c>
      <c r="C1566">
        <v>9.1342859999999995</v>
      </c>
      <c r="H1566">
        <v>80.695051000000007</v>
      </c>
      <c r="I1566">
        <v>11.800509999999999</v>
      </c>
    </row>
    <row r="1567" spans="1:9" x14ac:dyDescent="0.25">
      <c r="A1567">
        <v>1566</v>
      </c>
      <c r="B1567">
        <v>74.317194000000001</v>
      </c>
      <c r="C1567">
        <v>9.1342859999999995</v>
      </c>
      <c r="H1567">
        <v>80.695051000000007</v>
      </c>
      <c r="I1567">
        <v>11.800509999999999</v>
      </c>
    </row>
    <row r="1568" spans="1:9" x14ac:dyDescent="0.25">
      <c r="A1568">
        <v>1567</v>
      </c>
      <c r="B1568">
        <v>74.317194000000001</v>
      </c>
      <c r="C1568">
        <v>9.1342859999999995</v>
      </c>
      <c r="H1568">
        <v>80.695051000000007</v>
      </c>
      <c r="I1568">
        <v>11.800509999999999</v>
      </c>
    </row>
    <row r="1569" spans="1:9" x14ac:dyDescent="0.25">
      <c r="A1569">
        <v>1568</v>
      </c>
      <c r="B1569">
        <v>74.317194000000001</v>
      </c>
      <c r="C1569">
        <v>9.1342859999999995</v>
      </c>
      <c r="H1569">
        <v>80.695051000000007</v>
      </c>
      <c r="I1569">
        <v>11.800509999999999</v>
      </c>
    </row>
    <row r="1570" spans="1:9" x14ac:dyDescent="0.25">
      <c r="A1570">
        <v>1569</v>
      </c>
      <c r="B1570">
        <v>74.317194000000001</v>
      </c>
      <c r="C1570">
        <v>9.1342859999999995</v>
      </c>
      <c r="D1570">
        <v>68.842397000000005</v>
      </c>
      <c r="E1570">
        <v>11.537042</v>
      </c>
      <c r="H1570">
        <v>80.695051000000007</v>
      </c>
      <c r="I1570">
        <v>11.800509999999999</v>
      </c>
    </row>
    <row r="1571" spans="1:9" x14ac:dyDescent="0.25">
      <c r="A1571">
        <v>1570</v>
      </c>
      <c r="B1571">
        <v>74.378316000000012</v>
      </c>
      <c r="C1571">
        <v>9.1012749999999993</v>
      </c>
      <c r="D1571">
        <v>68.779795000000007</v>
      </c>
      <c r="E1571">
        <v>11.504286</v>
      </c>
      <c r="H1571">
        <v>80.695051000000007</v>
      </c>
      <c r="I1571">
        <v>11.800509999999999</v>
      </c>
    </row>
    <row r="1572" spans="1:9" x14ac:dyDescent="0.25">
      <c r="A1572">
        <v>1571</v>
      </c>
      <c r="D1572">
        <v>68.779795000000007</v>
      </c>
      <c r="E1572">
        <v>11.504286</v>
      </c>
      <c r="H1572">
        <v>80.695051000000007</v>
      </c>
      <c r="I1572">
        <v>11.800509999999999</v>
      </c>
    </row>
    <row r="1573" spans="1:9" x14ac:dyDescent="0.25">
      <c r="A1573">
        <v>1572</v>
      </c>
      <c r="D1573">
        <v>68.779795000000007</v>
      </c>
      <c r="E1573">
        <v>11.504286</v>
      </c>
      <c r="H1573">
        <v>80.695051000000007</v>
      </c>
      <c r="I1573">
        <v>11.800509999999999</v>
      </c>
    </row>
    <row r="1574" spans="1:9" x14ac:dyDescent="0.25">
      <c r="A1574">
        <v>1573</v>
      </c>
      <c r="D1574">
        <v>68.779795000000007</v>
      </c>
      <c r="E1574">
        <v>11.504286</v>
      </c>
      <c r="F1574">
        <v>74.214949000000004</v>
      </c>
      <c r="G1574">
        <v>7.899184</v>
      </c>
      <c r="H1574">
        <v>80.695051000000007</v>
      </c>
      <c r="I1574">
        <v>11.800509999999999</v>
      </c>
    </row>
    <row r="1575" spans="1:9" x14ac:dyDescent="0.25">
      <c r="A1575">
        <v>1574</v>
      </c>
      <c r="D1575">
        <v>68.779795000000007</v>
      </c>
      <c r="E1575">
        <v>11.504286</v>
      </c>
      <c r="F1575">
        <v>74.16882600000001</v>
      </c>
      <c r="G1575">
        <v>7.6036729999999997</v>
      </c>
      <c r="H1575">
        <v>80.695051000000007</v>
      </c>
      <c r="I1575">
        <v>11.800509999999999</v>
      </c>
    </row>
    <row r="1576" spans="1:9" x14ac:dyDescent="0.25">
      <c r="A1576">
        <v>1575</v>
      </c>
      <c r="D1576">
        <v>68.779795000000007</v>
      </c>
      <c r="E1576">
        <v>11.504286</v>
      </c>
      <c r="F1576">
        <v>74.16882600000001</v>
      </c>
      <c r="G1576">
        <v>7.6036729999999997</v>
      </c>
      <c r="H1576">
        <v>80.695051000000007</v>
      </c>
      <c r="I1576">
        <v>11.800509999999999</v>
      </c>
    </row>
    <row r="1577" spans="1:9" x14ac:dyDescent="0.25">
      <c r="A1577">
        <v>1576</v>
      </c>
      <c r="D1577">
        <v>68.779795000000007</v>
      </c>
      <c r="E1577">
        <v>11.504286</v>
      </c>
      <c r="F1577">
        <v>74.16882600000001</v>
      </c>
      <c r="G1577">
        <v>7.6036729999999997</v>
      </c>
      <c r="H1577">
        <v>80.695051000000007</v>
      </c>
      <c r="I1577">
        <v>11.800509999999999</v>
      </c>
    </row>
    <row r="1578" spans="1:9" x14ac:dyDescent="0.25">
      <c r="A1578">
        <v>1577</v>
      </c>
      <c r="D1578">
        <v>68.779795000000007</v>
      </c>
      <c r="E1578">
        <v>11.504286</v>
      </c>
      <c r="F1578">
        <v>74.16882600000001</v>
      </c>
      <c r="G1578">
        <v>7.6036729999999997</v>
      </c>
      <c r="H1578">
        <v>80.695051000000007</v>
      </c>
      <c r="I1578">
        <v>11.800509999999999</v>
      </c>
    </row>
    <row r="1579" spans="1:9" x14ac:dyDescent="0.25">
      <c r="A1579">
        <v>1578</v>
      </c>
      <c r="D1579">
        <v>68.779795000000007</v>
      </c>
      <c r="E1579">
        <v>11.504286</v>
      </c>
      <c r="F1579">
        <v>74.16882600000001</v>
      </c>
      <c r="G1579">
        <v>7.6036729999999997</v>
      </c>
      <c r="H1579">
        <v>80.690612000000002</v>
      </c>
      <c r="I1579">
        <v>11.779183</v>
      </c>
    </row>
    <row r="1580" spans="1:9" x14ac:dyDescent="0.25">
      <c r="A1580">
        <v>1579</v>
      </c>
      <c r="D1580">
        <v>68.779795000000007</v>
      </c>
      <c r="E1580">
        <v>11.504286</v>
      </c>
      <c r="F1580">
        <v>74.16882600000001</v>
      </c>
      <c r="G1580">
        <v>7.6036729999999997</v>
      </c>
    </row>
    <row r="1581" spans="1:9" x14ac:dyDescent="0.25">
      <c r="A1581">
        <v>1580</v>
      </c>
      <c r="D1581">
        <v>68.779795000000007</v>
      </c>
      <c r="E1581">
        <v>11.504286</v>
      </c>
      <c r="F1581">
        <v>74.16882600000001</v>
      </c>
      <c r="G1581">
        <v>7.6036729999999997</v>
      </c>
    </row>
    <row r="1582" spans="1:9" x14ac:dyDescent="0.25">
      <c r="A1582">
        <v>1581</v>
      </c>
      <c r="D1582">
        <v>68.779795000000007</v>
      </c>
      <c r="E1582">
        <v>11.504286</v>
      </c>
      <c r="F1582">
        <v>74.16882600000001</v>
      </c>
      <c r="G1582">
        <v>7.6036729999999997</v>
      </c>
    </row>
    <row r="1583" spans="1:9" x14ac:dyDescent="0.25">
      <c r="A1583">
        <v>1582</v>
      </c>
      <c r="D1583">
        <v>68.779795000000007</v>
      </c>
      <c r="E1583">
        <v>11.504286</v>
      </c>
      <c r="F1583">
        <v>74.16882600000001</v>
      </c>
      <c r="G1583">
        <v>7.6036729999999997</v>
      </c>
    </row>
    <row r="1584" spans="1:9" x14ac:dyDescent="0.25">
      <c r="A1584">
        <v>1583</v>
      </c>
      <c r="D1584">
        <v>68.842397000000005</v>
      </c>
      <c r="E1584">
        <v>11.537042</v>
      </c>
      <c r="F1584">
        <v>74.16882600000001</v>
      </c>
      <c r="G1584">
        <v>7.6036729999999997</v>
      </c>
    </row>
    <row r="1585" spans="1:9" x14ac:dyDescent="0.25">
      <c r="A1585">
        <v>1584</v>
      </c>
      <c r="B1585">
        <v>56.717578000000003</v>
      </c>
      <c r="C1585">
        <v>9.0579389999999993</v>
      </c>
      <c r="F1585">
        <v>74.16882600000001</v>
      </c>
      <c r="G1585">
        <v>7.6036729999999997</v>
      </c>
    </row>
    <row r="1586" spans="1:9" x14ac:dyDescent="0.25">
      <c r="A1586">
        <v>1585</v>
      </c>
      <c r="B1586">
        <v>56.746238000000005</v>
      </c>
      <c r="C1586">
        <v>9.0289169999999999</v>
      </c>
      <c r="F1586">
        <v>74.16882600000001</v>
      </c>
      <c r="G1586">
        <v>7.6036729999999997</v>
      </c>
    </row>
    <row r="1587" spans="1:9" x14ac:dyDescent="0.25">
      <c r="A1587">
        <v>1586</v>
      </c>
      <c r="B1587">
        <v>56.746238000000005</v>
      </c>
      <c r="C1587">
        <v>9.0289169999999999</v>
      </c>
      <c r="F1587">
        <v>74.16882600000001</v>
      </c>
      <c r="G1587">
        <v>7.6036729999999997</v>
      </c>
    </row>
    <row r="1588" spans="1:9" x14ac:dyDescent="0.25">
      <c r="A1588">
        <v>1587</v>
      </c>
      <c r="B1588">
        <v>56.746238000000005</v>
      </c>
      <c r="C1588">
        <v>9.0289169999999999</v>
      </c>
      <c r="F1588">
        <v>74.16882600000001</v>
      </c>
      <c r="G1588">
        <v>7.6036729999999997</v>
      </c>
    </row>
    <row r="1589" spans="1:9" x14ac:dyDescent="0.25">
      <c r="A1589">
        <v>1588</v>
      </c>
      <c r="B1589">
        <v>56.746238000000005</v>
      </c>
      <c r="C1589">
        <v>9.0289169999999999</v>
      </c>
      <c r="F1589">
        <v>74.16882600000001</v>
      </c>
      <c r="G1589">
        <v>7.6036729999999997</v>
      </c>
    </row>
    <row r="1590" spans="1:9" x14ac:dyDescent="0.25">
      <c r="A1590">
        <v>1589</v>
      </c>
      <c r="B1590">
        <v>56.746238000000005</v>
      </c>
      <c r="C1590">
        <v>9.0289169999999999</v>
      </c>
      <c r="F1590">
        <v>74.16882600000001</v>
      </c>
      <c r="G1590">
        <v>7.6036729999999997</v>
      </c>
    </row>
    <row r="1591" spans="1:9" x14ac:dyDescent="0.25">
      <c r="A1591">
        <v>1590</v>
      </c>
      <c r="B1591">
        <v>56.746238000000005</v>
      </c>
      <c r="C1591">
        <v>9.0289169999999999</v>
      </c>
      <c r="F1591">
        <v>74.16882600000001</v>
      </c>
      <c r="G1591">
        <v>7.6036729999999997</v>
      </c>
    </row>
    <row r="1592" spans="1:9" x14ac:dyDescent="0.25">
      <c r="A1592">
        <v>1591</v>
      </c>
      <c r="B1592">
        <v>56.746238000000005</v>
      </c>
      <c r="C1592">
        <v>9.0289169999999999</v>
      </c>
      <c r="F1592">
        <v>74.214949000000004</v>
      </c>
      <c r="G1592">
        <v>7.899184</v>
      </c>
    </row>
    <row r="1593" spans="1:9" x14ac:dyDescent="0.25">
      <c r="A1593">
        <v>1592</v>
      </c>
      <c r="B1593">
        <v>56.746238000000005</v>
      </c>
      <c r="C1593">
        <v>9.0289169999999999</v>
      </c>
    </row>
    <row r="1594" spans="1:9" x14ac:dyDescent="0.25">
      <c r="A1594">
        <v>1593</v>
      </c>
      <c r="B1594">
        <v>56.746238000000005</v>
      </c>
      <c r="C1594">
        <v>9.0289169999999999</v>
      </c>
    </row>
    <row r="1595" spans="1:9" x14ac:dyDescent="0.25">
      <c r="A1595">
        <v>1594</v>
      </c>
      <c r="B1595">
        <v>56.746238000000005</v>
      </c>
      <c r="C1595">
        <v>9.0289169999999999</v>
      </c>
      <c r="H1595">
        <v>63.115673000000001</v>
      </c>
      <c r="I1595">
        <v>11.301599</v>
      </c>
    </row>
    <row r="1596" spans="1:9" x14ac:dyDescent="0.25">
      <c r="A1596">
        <v>1595</v>
      </c>
      <c r="B1596">
        <v>56.746238000000005</v>
      </c>
      <c r="C1596">
        <v>9.0289169999999999</v>
      </c>
      <c r="H1596">
        <v>63.239791000000004</v>
      </c>
      <c r="I1596">
        <v>11.373454000000001</v>
      </c>
    </row>
    <row r="1597" spans="1:9" x14ac:dyDescent="0.25">
      <c r="A1597">
        <v>1596</v>
      </c>
      <c r="B1597">
        <v>56.746238000000005</v>
      </c>
      <c r="C1597">
        <v>9.0289169999999999</v>
      </c>
      <c r="H1597">
        <v>63.239791000000004</v>
      </c>
      <c r="I1597">
        <v>11.373454000000001</v>
      </c>
    </row>
    <row r="1598" spans="1:9" x14ac:dyDescent="0.25">
      <c r="A1598">
        <v>1597</v>
      </c>
      <c r="B1598">
        <v>56.746238000000005</v>
      </c>
      <c r="C1598">
        <v>9.0289169999999999</v>
      </c>
      <c r="H1598">
        <v>63.239791000000004</v>
      </c>
      <c r="I1598">
        <v>11.373454000000001</v>
      </c>
    </row>
    <row r="1599" spans="1:9" x14ac:dyDescent="0.25">
      <c r="A1599">
        <v>1598</v>
      </c>
      <c r="B1599">
        <v>56.746238000000005</v>
      </c>
      <c r="C1599">
        <v>9.0289169999999999</v>
      </c>
      <c r="H1599">
        <v>63.239791000000004</v>
      </c>
      <c r="I1599">
        <v>11.373454000000001</v>
      </c>
    </row>
    <row r="1600" spans="1:9" x14ac:dyDescent="0.25">
      <c r="A1600">
        <v>1599</v>
      </c>
      <c r="B1600">
        <v>56.746238000000005</v>
      </c>
      <c r="C1600">
        <v>9.0289169999999999</v>
      </c>
      <c r="D1600">
        <v>47.404380000000003</v>
      </c>
      <c r="E1600">
        <v>11.267576999999999</v>
      </c>
      <c r="H1600">
        <v>63.239791000000004</v>
      </c>
      <c r="I1600">
        <v>11.373454000000001</v>
      </c>
    </row>
    <row r="1601" spans="1:9" x14ac:dyDescent="0.25">
      <c r="A1601">
        <v>1600</v>
      </c>
      <c r="B1601">
        <v>56.717578000000003</v>
      </c>
      <c r="C1601">
        <v>9.0579389999999993</v>
      </c>
      <c r="D1601">
        <v>47.455360000000006</v>
      </c>
      <c r="E1601">
        <v>11.173918</v>
      </c>
      <c r="H1601">
        <v>63.239791000000004</v>
      </c>
      <c r="I1601">
        <v>11.373454000000001</v>
      </c>
    </row>
    <row r="1602" spans="1:9" x14ac:dyDescent="0.25">
      <c r="A1602">
        <v>1601</v>
      </c>
      <c r="B1602">
        <v>56.717578000000003</v>
      </c>
      <c r="C1602">
        <v>9.0579389999999993</v>
      </c>
      <c r="D1602">
        <v>47.455360000000006</v>
      </c>
      <c r="E1602">
        <v>11.173918</v>
      </c>
      <c r="H1602">
        <v>63.239791000000004</v>
      </c>
      <c r="I1602">
        <v>11.373454000000001</v>
      </c>
    </row>
    <row r="1603" spans="1:9" x14ac:dyDescent="0.25">
      <c r="A1603">
        <v>1602</v>
      </c>
      <c r="D1603">
        <v>47.455360000000006</v>
      </c>
      <c r="E1603">
        <v>11.173918</v>
      </c>
      <c r="H1603">
        <v>63.239791000000004</v>
      </c>
      <c r="I1603">
        <v>11.373454000000001</v>
      </c>
    </row>
    <row r="1604" spans="1:9" x14ac:dyDescent="0.25">
      <c r="A1604">
        <v>1603</v>
      </c>
      <c r="D1604">
        <v>47.455360000000006</v>
      </c>
      <c r="E1604">
        <v>11.173918</v>
      </c>
      <c r="H1604">
        <v>63.239791000000004</v>
      </c>
      <c r="I1604">
        <v>11.373454000000001</v>
      </c>
    </row>
    <row r="1605" spans="1:9" x14ac:dyDescent="0.25">
      <c r="A1605">
        <v>1604</v>
      </c>
      <c r="D1605">
        <v>47.455360000000006</v>
      </c>
      <c r="E1605">
        <v>11.173918</v>
      </c>
      <c r="F1605">
        <v>57.004898000000004</v>
      </c>
      <c r="G1605">
        <v>7.2276800000000003</v>
      </c>
      <c r="H1605">
        <v>63.239791000000004</v>
      </c>
      <c r="I1605">
        <v>11.373454000000001</v>
      </c>
    </row>
    <row r="1606" spans="1:9" x14ac:dyDescent="0.25">
      <c r="A1606">
        <v>1605</v>
      </c>
      <c r="D1606">
        <v>47.455360000000006</v>
      </c>
      <c r="E1606">
        <v>11.173918</v>
      </c>
      <c r="F1606">
        <v>57.045928000000004</v>
      </c>
      <c r="G1606">
        <v>7.1333500000000001</v>
      </c>
      <c r="H1606">
        <v>63.239791000000004</v>
      </c>
      <c r="I1606">
        <v>11.373454000000001</v>
      </c>
    </row>
    <row r="1607" spans="1:9" x14ac:dyDescent="0.25">
      <c r="A1607">
        <v>1606</v>
      </c>
      <c r="D1607">
        <v>47.455360000000006</v>
      </c>
      <c r="E1607">
        <v>11.173918</v>
      </c>
      <c r="F1607">
        <v>57.045928000000004</v>
      </c>
      <c r="G1607">
        <v>7.1333500000000001</v>
      </c>
      <c r="H1607">
        <v>63.239791000000004</v>
      </c>
      <c r="I1607">
        <v>11.373454000000001</v>
      </c>
    </row>
    <row r="1608" spans="1:9" x14ac:dyDescent="0.25">
      <c r="A1608">
        <v>1607</v>
      </c>
      <c r="D1608">
        <v>47.455360000000006</v>
      </c>
      <c r="E1608">
        <v>11.173918</v>
      </c>
      <c r="F1608">
        <v>57.045928000000004</v>
      </c>
      <c r="G1608">
        <v>7.1333500000000001</v>
      </c>
      <c r="H1608">
        <v>63.239791000000004</v>
      </c>
      <c r="I1608">
        <v>11.373454000000001</v>
      </c>
    </row>
    <row r="1609" spans="1:9" x14ac:dyDescent="0.25">
      <c r="A1609">
        <v>1608</v>
      </c>
      <c r="D1609">
        <v>47.455360000000006</v>
      </c>
      <c r="E1609">
        <v>11.173918</v>
      </c>
      <c r="F1609">
        <v>57.045928000000004</v>
      </c>
      <c r="G1609">
        <v>7.1333500000000001</v>
      </c>
      <c r="H1609">
        <v>63.239791000000004</v>
      </c>
      <c r="I1609">
        <v>11.373454000000001</v>
      </c>
    </row>
    <row r="1610" spans="1:9" x14ac:dyDescent="0.25">
      <c r="A1610">
        <v>1609</v>
      </c>
      <c r="D1610">
        <v>47.455360000000006</v>
      </c>
      <c r="E1610">
        <v>11.173918</v>
      </c>
      <c r="F1610">
        <v>57.045928000000004</v>
      </c>
      <c r="G1610">
        <v>7.1333500000000001</v>
      </c>
      <c r="H1610">
        <v>63.239791000000004</v>
      </c>
      <c r="I1610">
        <v>11.373454000000001</v>
      </c>
    </row>
    <row r="1611" spans="1:9" x14ac:dyDescent="0.25">
      <c r="A1611">
        <v>1610</v>
      </c>
      <c r="D1611">
        <v>47.455360000000006</v>
      </c>
      <c r="E1611">
        <v>11.173918</v>
      </c>
      <c r="F1611">
        <v>57.045928000000004</v>
      </c>
      <c r="G1611">
        <v>7.1333500000000001</v>
      </c>
      <c r="H1611">
        <v>63.239791000000004</v>
      </c>
      <c r="I1611">
        <v>11.373454000000001</v>
      </c>
    </row>
    <row r="1612" spans="1:9" x14ac:dyDescent="0.25">
      <c r="A1612">
        <v>1611</v>
      </c>
      <c r="D1612">
        <v>47.455360000000006</v>
      </c>
      <c r="E1612">
        <v>11.173918</v>
      </c>
      <c r="F1612">
        <v>57.045928000000004</v>
      </c>
      <c r="G1612">
        <v>7.1832469999999997</v>
      </c>
      <c r="H1612">
        <v>63.115673000000001</v>
      </c>
      <c r="I1612">
        <v>11.301599</v>
      </c>
    </row>
    <row r="1613" spans="1:9" x14ac:dyDescent="0.25">
      <c r="A1613">
        <v>1612</v>
      </c>
      <c r="D1613">
        <v>47.455360000000006</v>
      </c>
      <c r="E1613">
        <v>11.173918</v>
      </c>
      <c r="F1613">
        <v>57.045928000000004</v>
      </c>
      <c r="G1613">
        <v>7.1832469999999997</v>
      </c>
      <c r="H1613">
        <v>63.115673000000001</v>
      </c>
      <c r="I1613">
        <v>11.301599</v>
      </c>
    </row>
    <row r="1614" spans="1:9" x14ac:dyDescent="0.25">
      <c r="A1614">
        <v>1613</v>
      </c>
      <c r="D1614">
        <v>47.455360000000006</v>
      </c>
      <c r="E1614">
        <v>11.173918</v>
      </c>
      <c r="F1614">
        <v>57.045928000000004</v>
      </c>
      <c r="G1614">
        <v>7.1832469999999997</v>
      </c>
    </row>
    <row r="1615" spans="1:9" x14ac:dyDescent="0.25">
      <c r="A1615">
        <v>1614</v>
      </c>
      <c r="D1615">
        <v>47.455360000000006</v>
      </c>
      <c r="E1615">
        <v>11.173918</v>
      </c>
      <c r="F1615">
        <v>57.045928000000004</v>
      </c>
      <c r="G1615">
        <v>7.1832469999999997</v>
      </c>
    </row>
    <row r="1616" spans="1:9" x14ac:dyDescent="0.25">
      <c r="A1616">
        <v>1615</v>
      </c>
      <c r="D1616">
        <v>47.455360000000006</v>
      </c>
      <c r="E1616">
        <v>11.173918</v>
      </c>
      <c r="F1616">
        <v>57.045928000000004</v>
      </c>
      <c r="G1616">
        <v>7.1832469999999997</v>
      </c>
    </row>
    <row r="1617" spans="1:9" x14ac:dyDescent="0.25">
      <c r="A1617">
        <v>1616</v>
      </c>
      <c r="B1617">
        <v>37.631442000000007</v>
      </c>
      <c r="C1617">
        <v>8.8839179999999995</v>
      </c>
      <c r="D1617">
        <v>47.404380000000003</v>
      </c>
      <c r="E1617">
        <v>11.267576999999999</v>
      </c>
      <c r="F1617">
        <v>57.045928000000004</v>
      </c>
      <c r="G1617">
        <v>7.1832469999999997</v>
      </c>
    </row>
    <row r="1618" spans="1:9" x14ac:dyDescent="0.25">
      <c r="A1618">
        <v>1617</v>
      </c>
      <c r="B1618">
        <v>37.615104000000002</v>
      </c>
      <c r="C1618">
        <v>8.8792779999999993</v>
      </c>
      <c r="F1618">
        <v>57.045928000000004</v>
      </c>
      <c r="G1618">
        <v>7.1832469999999997</v>
      </c>
    </row>
    <row r="1619" spans="1:9" x14ac:dyDescent="0.25">
      <c r="A1619">
        <v>1618</v>
      </c>
      <c r="B1619">
        <v>37.615104000000002</v>
      </c>
      <c r="C1619">
        <v>8.8792779999999993</v>
      </c>
      <c r="F1619">
        <v>57.045928000000004</v>
      </c>
      <c r="G1619">
        <v>7.1832469999999997</v>
      </c>
    </row>
    <row r="1620" spans="1:9" x14ac:dyDescent="0.25">
      <c r="A1620">
        <v>1619</v>
      </c>
      <c r="B1620">
        <v>37.615104000000002</v>
      </c>
      <c r="C1620">
        <v>8.8792779999999993</v>
      </c>
      <c r="F1620">
        <v>57.045928000000004</v>
      </c>
      <c r="G1620">
        <v>7.1832469999999997</v>
      </c>
    </row>
    <row r="1621" spans="1:9" x14ac:dyDescent="0.25">
      <c r="A1621">
        <v>1620</v>
      </c>
      <c r="B1621">
        <v>37.615104000000002</v>
      </c>
      <c r="C1621">
        <v>8.8792779999999993</v>
      </c>
      <c r="F1621">
        <v>57.045928000000004</v>
      </c>
      <c r="G1621">
        <v>7.1832469999999997</v>
      </c>
    </row>
    <row r="1622" spans="1:9" x14ac:dyDescent="0.25">
      <c r="A1622">
        <v>1621</v>
      </c>
      <c r="B1622">
        <v>37.615104000000002</v>
      </c>
      <c r="C1622">
        <v>8.8792779999999993</v>
      </c>
      <c r="F1622">
        <v>57.045928000000004</v>
      </c>
      <c r="G1622">
        <v>7.1832469999999997</v>
      </c>
    </row>
    <row r="1623" spans="1:9" x14ac:dyDescent="0.25">
      <c r="A1623">
        <v>1622</v>
      </c>
      <c r="B1623">
        <v>37.615104000000002</v>
      </c>
      <c r="C1623">
        <v>8.8792779999999993</v>
      </c>
      <c r="F1623">
        <v>57.045928000000004</v>
      </c>
      <c r="G1623">
        <v>7.1832469999999997</v>
      </c>
    </row>
    <row r="1624" spans="1:9" x14ac:dyDescent="0.25">
      <c r="A1624">
        <v>1623</v>
      </c>
      <c r="B1624">
        <v>37.615104000000002</v>
      </c>
      <c r="C1624">
        <v>8.8792779999999993</v>
      </c>
      <c r="F1624">
        <v>57.045928000000004</v>
      </c>
      <c r="G1624">
        <v>7.1832469999999997</v>
      </c>
    </row>
    <row r="1625" spans="1:9" x14ac:dyDescent="0.25">
      <c r="A1625">
        <v>1624</v>
      </c>
      <c r="B1625">
        <v>37.615104000000002</v>
      </c>
      <c r="C1625">
        <v>8.8792779999999993</v>
      </c>
      <c r="F1625">
        <v>57.045928000000004</v>
      </c>
      <c r="G1625">
        <v>7.1832469999999997</v>
      </c>
    </row>
    <row r="1626" spans="1:9" x14ac:dyDescent="0.25">
      <c r="A1626">
        <v>1625</v>
      </c>
      <c r="B1626">
        <v>37.615104000000002</v>
      </c>
      <c r="C1626">
        <v>8.8792779999999993</v>
      </c>
      <c r="F1626">
        <v>57.004898000000004</v>
      </c>
      <c r="G1626">
        <v>7.2276800000000003</v>
      </c>
    </row>
    <row r="1627" spans="1:9" x14ac:dyDescent="0.25">
      <c r="A1627">
        <v>1626</v>
      </c>
      <c r="B1627">
        <v>37.615104000000002</v>
      </c>
      <c r="C1627">
        <v>8.8792779999999993</v>
      </c>
      <c r="F1627">
        <v>57.004898000000004</v>
      </c>
      <c r="G1627">
        <v>7.2276800000000003</v>
      </c>
      <c r="H1627">
        <v>45.389228000000003</v>
      </c>
      <c r="I1627">
        <v>11.643867</v>
      </c>
    </row>
    <row r="1628" spans="1:9" x14ac:dyDescent="0.25">
      <c r="A1628">
        <v>1627</v>
      </c>
      <c r="B1628">
        <v>37.615104000000002</v>
      </c>
      <c r="C1628">
        <v>8.8792779999999993</v>
      </c>
      <c r="H1628">
        <v>45.357421000000002</v>
      </c>
      <c r="I1628">
        <v>11.672784</v>
      </c>
    </row>
    <row r="1629" spans="1:9" x14ac:dyDescent="0.25">
      <c r="A1629">
        <v>1628</v>
      </c>
      <c r="B1629">
        <v>37.615104000000002</v>
      </c>
      <c r="C1629">
        <v>8.8792779999999993</v>
      </c>
      <c r="H1629">
        <v>45.357421000000002</v>
      </c>
      <c r="I1629">
        <v>11.672784</v>
      </c>
    </row>
    <row r="1630" spans="1:9" x14ac:dyDescent="0.25">
      <c r="A1630">
        <v>1629</v>
      </c>
      <c r="B1630">
        <v>37.615104000000002</v>
      </c>
      <c r="C1630">
        <v>8.8792779999999993</v>
      </c>
      <c r="H1630">
        <v>45.357421000000002</v>
      </c>
      <c r="I1630">
        <v>11.672784</v>
      </c>
    </row>
    <row r="1631" spans="1:9" x14ac:dyDescent="0.25">
      <c r="A1631">
        <v>1630</v>
      </c>
      <c r="B1631">
        <v>37.615104000000002</v>
      </c>
      <c r="C1631">
        <v>8.8792779999999993</v>
      </c>
      <c r="H1631">
        <v>45.357421000000002</v>
      </c>
      <c r="I1631">
        <v>11.672784</v>
      </c>
    </row>
    <row r="1632" spans="1:9" x14ac:dyDescent="0.25">
      <c r="A1632">
        <v>1631</v>
      </c>
      <c r="B1632">
        <v>37.615104000000002</v>
      </c>
      <c r="C1632">
        <v>8.8792779999999993</v>
      </c>
      <c r="H1632">
        <v>45.357421000000002</v>
      </c>
      <c r="I1632">
        <v>11.672784</v>
      </c>
    </row>
    <row r="1633" spans="1:9" x14ac:dyDescent="0.25">
      <c r="A1633">
        <v>1632</v>
      </c>
      <c r="B1633">
        <v>37.615104000000002</v>
      </c>
      <c r="C1633">
        <v>8.8792779999999993</v>
      </c>
      <c r="D1633">
        <v>28.860101</v>
      </c>
      <c r="E1633">
        <v>11.393917999999999</v>
      </c>
      <c r="H1633">
        <v>45.357421000000002</v>
      </c>
      <c r="I1633">
        <v>11.672784</v>
      </c>
    </row>
    <row r="1634" spans="1:9" x14ac:dyDescent="0.25">
      <c r="A1634">
        <v>1633</v>
      </c>
      <c r="B1634">
        <v>37.615104000000002</v>
      </c>
      <c r="C1634">
        <v>8.8792779999999993</v>
      </c>
      <c r="D1634">
        <v>28.823762000000002</v>
      </c>
      <c r="E1634">
        <v>11.473248</v>
      </c>
      <c r="H1634">
        <v>45.357421000000002</v>
      </c>
      <c r="I1634">
        <v>11.672784</v>
      </c>
    </row>
    <row r="1635" spans="1:9" x14ac:dyDescent="0.25">
      <c r="A1635">
        <v>1634</v>
      </c>
      <c r="B1635">
        <v>37.631442000000007</v>
      </c>
      <c r="C1635">
        <v>8.8839179999999995</v>
      </c>
      <c r="D1635">
        <v>28.823762000000002</v>
      </c>
      <c r="E1635">
        <v>11.473248</v>
      </c>
      <c r="H1635">
        <v>45.357421000000002</v>
      </c>
      <c r="I1635">
        <v>11.672784</v>
      </c>
    </row>
    <row r="1636" spans="1:9" x14ac:dyDescent="0.25">
      <c r="A1636">
        <v>1635</v>
      </c>
      <c r="D1636">
        <v>28.823762000000002</v>
      </c>
      <c r="E1636">
        <v>11.473248</v>
      </c>
      <c r="H1636">
        <v>45.357421000000002</v>
      </c>
      <c r="I1636">
        <v>11.672784</v>
      </c>
    </row>
    <row r="1637" spans="1:9" x14ac:dyDescent="0.25">
      <c r="A1637">
        <v>1636</v>
      </c>
      <c r="D1637">
        <v>28.823762000000002</v>
      </c>
      <c r="E1637">
        <v>11.473248</v>
      </c>
      <c r="H1637">
        <v>45.357421000000002</v>
      </c>
      <c r="I1637">
        <v>11.672784</v>
      </c>
    </row>
    <row r="1638" spans="1:9" x14ac:dyDescent="0.25">
      <c r="A1638">
        <v>1637</v>
      </c>
      <c r="D1638">
        <v>28.823762000000002</v>
      </c>
      <c r="E1638">
        <v>11.473248</v>
      </c>
      <c r="H1638">
        <v>45.357421000000002</v>
      </c>
      <c r="I1638">
        <v>11.672784</v>
      </c>
    </row>
    <row r="1639" spans="1:9" x14ac:dyDescent="0.25">
      <c r="A1639">
        <v>1638</v>
      </c>
      <c r="D1639">
        <v>28.823762000000002</v>
      </c>
      <c r="E1639">
        <v>11.473248</v>
      </c>
      <c r="H1639">
        <v>45.357421000000002</v>
      </c>
      <c r="I1639">
        <v>11.672784</v>
      </c>
    </row>
    <row r="1640" spans="1:9" x14ac:dyDescent="0.25">
      <c r="A1640">
        <v>1639</v>
      </c>
      <c r="D1640">
        <v>28.823762000000002</v>
      </c>
      <c r="E1640">
        <v>11.473248</v>
      </c>
      <c r="F1640">
        <v>37.813194000000003</v>
      </c>
      <c r="G1640">
        <v>7.3881959999999998</v>
      </c>
      <c r="H1640">
        <v>45.357421000000002</v>
      </c>
      <c r="I1640">
        <v>11.672784</v>
      </c>
    </row>
    <row r="1641" spans="1:9" x14ac:dyDescent="0.25">
      <c r="A1641">
        <v>1640</v>
      </c>
      <c r="D1641">
        <v>28.823762000000002</v>
      </c>
      <c r="E1641">
        <v>11.473248</v>
      </c>
      <c r="F1641">
        <v>37.814895000000007</v>
      </c>
      <c r="G1641">
        <v>7.3827829999999999</v>
      </c>
      <c r="H1641">
        <v>45.357421000000002</v>
      </c>
      <c r="I1641">
        <v>11.672784</v>
      </c>
    </row>
    <row r="1642" spans="1:9" x14ac:dyDescent="0.25">
      <c r="A1642">
        <v>1641</v>
      </c>
      <c r="D1642">
        <v>28.823762000000002</v>
      </c>
      <c r="E1642">
        <v>11.473248</v>
      </c>
      <c r="F1642">
        <v>37.814895000000007</v>
      </c>
      <c r="G1642">
        <v>7.3827829999999999</v>
      </c>
      <c r="H1642">
        <v>45.357421000000002</v>
      </c>
      <c r="I1642">
        <v>11.672784</v>
      </c>
    </row>
    <row r="1643" spans="1:9" x14ac:dyDescent="0.25">
      <c r="A1643">
        <v>1642</v>
      </c>
      <c r="D1643">
        <v>28.823762000000002</v>
      </c>
      <c r="E1643">
        <v>11.473248</v>
      </c>
      <c r="F1643">
        <v>37.814895000000007</v>
      </c>
      <c r="G1643">
        <v>7.3827829999999999</v>
      </c>
      <c r="H1643">
        <v>45.357421000000002</v>
      </c>
      <c r="I1643">
        <v>11.672784</v>
      </c>
    </row>
    <row r="1644" spans="1:9" x14ac:dyDescent="0.25">
      <c r="A1644">
        <v>1643</v>
      </c>
      <c r="D1644">
        <v>28.823762000000002</v>
      </c>
      <c r="E1644">
        <v>11.473248</v>
      </c>
      <c r="F1644">
        <v>37.814895000000007</v>
      </c>
      <c r="G1644">
        <v>7.3827829999999999</v>
      </c>
      <c r="H1644">
        <v>45.357421000000002</v>
      </c>
      <c r="I1644">
        <v>11.672784</v>
      </c>
    </row>
    <row r="1645" spans="1:9" x14ac:dyDescent="0.25">
      <c r="A1645">
        <v>1644</v>
      </c>
      <c r="D1645">
        <v>28.823762000000002</v>
      </c>
      <c r="E1645">
        <v>11.473248</v>
      </c>
      <c r="F1645">
        <v>37.814895000000007</v>
      </c>
      <c r="G1645">
        <v>7.3827829999999999</v>
      </c>
      <c r="H1645">
        <v>45.357421000000002</v>
      </c>
      <c r="I1645">
        <v>11.672784</v>
      </c>
    </row>
    <row r="1646" spans="1:9" x14ac:dyDescent="0.25">
      <c r="A1646">
        <v>1645</v>
      </c>
      <c r="D1646">
        <v>28.823762000000002</v>
      </c>
      <c r="E1646">
        <v>11.473248</v>
      </c>
      <c r="F1646">
        <v>37.814895000000007</v>
      </c>
      <c r="G1646">
        <v>7.3827829999999999</v>
      </c>
      <c r="H1646">
        <v>45.357421000000002</v>
      </c>
      <c r="I1646">
        <v>11.672784</v>
      </c>
    </row>
    <row r="1647" spans="1:9" x14ac:dyDescent="0.25">
      <c r="A1647">
        <v>1646</v>
      </c>
      <c r="D1647">
        <v>28.823762000000002</v>
      </c>
      <c r="E1647">
        <v>11.473248</v>
      </c>
      <c r="F1647">
        <v>37.814895000000007</v>
      </c>
      <c r="G1647">
        <v>7.3827829999999999</v>
      </c>
      <c r="H1647">
        <v>45.357421000000002</v>
      </c>
      <c r="I1647">
        <v>11.672784</v>
      </c>
    </row>
    <row r="1648" spans="1:9" x14ac:dyDescent="0.25">
      <c r="A1648">
        <v>1647</v>
      </c>
      <c r="D1648">
        <v>28.823762000000002</v>
      </c>
      <c r="E1648">
        <v>11.473248</v>
      </c>
      <c r="F1648">
        <v>37.814895000000007</v>
      </c>
      <c r="G1648">
        <v>7.3827829999999999</v>
      </c>
      <c r="H1648">
        <v>45.389228000000003</v>
      </c>
      <c r="I1648">
        <v>11.643867</v>
      </c>
    </row>
    <row r="1649" spans="1:11" x14ac:dyDescent="0.25">
      <c r="A1649">
        <v>1648</v>
      </c>
      <c r="D1649">
        <v>28.823762000000002</v>
      </c>
      <c r="E1649">
        <v>11.473248</v>
      </c>
      <c r="F1649">
        <v>37.814895000000007</v>
      </c>
      <c r="G1649">
        <v>7.3827829999999999</v>
      </c>
      <c r="H1649">
        <v>45.389228000000003</v>
      </c>
      <c r="I1649">
        <v>11.643867</v>
      </c>
    </row>
    <row r="1650" spans="1:11" x14ac:dyDescent="0.25">
      <c r="A1650">
        <v>1649</v>
      </c>
      <c r="D1650">
        <v>28.823762000000002</v>
      </c>
      <c r="E1650">
        <v>11.473248</v>
      </c>
      <c r="F1650">
        <v>37.814895000000007</v>
      </c>
      <c r="G1650">
        <v>7.3827829999999999</v>
      </c>
      <c r="H1650">
        <v>45.389228000000003</v>
      </c>
      <c r="I1650">
        <v>11.643867</v>
      </c>
    </row>
    <row r="1651" spans="1:11" x14ac:dyDescent="0.25">
      <c r="A1651">
        <v>1650</v>
      </c>
      <c r="B1651">
        <v>21.120875000000005</v>
      </c>
      <c r="C1651">
        <v>9.8369070000000001</v>
      </c>
      <c r="D1651">
        <v>28.823762000000002</v>
      </c>
      <c r="E1651">
        <v>11.473248</v>
      </c>
      <c r="F1651">
        <v>37.814895000000007</v>
      </c>
      <c r="G1651">
        <v>7.3827829999999999</v>
      </c>
    </row>
    <row r="1652" spans="1:11" x14ac:dyDescent="0.25">
      <c r="A1652">
        <v>1651</v>
      </c>
      <c r="B1652">
        <v>21.120875000000005</v>
      </c>
      <c r="C1652">
        <v>9.8369070000000001</v>
      </c>
      <c r="D1652">
        <v>28.823762000000002</v>
      </c>
      <c r="E1652">
        <v>11.473248</v>
      </c>
      <c r="F1652">
        <v>37.814895000000007</v>
      </c>
      <c r="G1652">
        <v>7.3827829999999999</v>
      </c>
    </row>
    <row r="1653" spans="1:11" x14ac:dyDescent="0.25">
      <c r="A1653">
        <v>1652</v>
      </c>
      <c r="B1653">
        <v>21.081390000000006</v>
      </c>
      <c r="C1653">
        <v>9.7771650000000001</v>
      </c>
      <c r="D1653">
        <v>28.860101</v>
      </c>
      <c r="E1653">
        <v>11.393917999999999</v>
      </c>
      <c r="F1653">
        <v>37.814895000000007</v>
      </c>
      <c r="G1653">
        <v>7.3827829999999999</v>
      </c>
    </row>
    <row r="1654" spans="1:11" x14ac:dyDescent="0.25">
      <c r="A1654">
        <v>1653</v>
      </c>
      <c r="B1654">
        <v>21.081390000000006</v>
      </c>
      <c r="C1654">
        <v>9.7771650000000001</v>
      </c>
      <c r="D1654">
        <v>28.860101</v>
      </c>
      <c r="E1654">
        <v>11.393917999999999</v>
      </c>
      <c r="F1654">
        <v>37.814895000000007</v>
      </c>
      <c r="G1654">
        <v>7.3827829999999999</v>
      </c>
    </row>
    <row r="1655" spans="1:11" x14ac:dyDescent="0.25">
      <c r="A1655">
        <v>1654</v>
      </c>
      <c r="B1655">
        <v>21.120875000000005</v>
      </c>
      <c r="C1655">
        <v>9.8369070000000001</v>
      </c>
      <c r="F1655">
        <v>37.813194000000003</v>
      </c>
      <c r="G1655">
        <v>7.3881959999999998</v>
      </c>
    </row>
    <row r="1656" spans="1:11" x14ac:dyDescent="0.25">
      <c r="A1656">
        <v>1655</v>
      </c>
      <c r="B1656">
        <v>21.120875000000005</v>
      </c>
      <c r="C1656">
        <v>9.8369070000000001</v>
      </c>
      <c r="F1656">
        <v>37.813194000000003</v>
      </c>
      <c r="G1656">
        <v>7.3881959999999998</v>
      </c>
      <c r="J1656">
        <v>38.483760000000004</v>
      </c>
      <c r="K1656">
        <v>13.827062</v>
      </c>
    </row>
    <row r="1657" spans="1:11" x14ac:dyDescent="0.25">
      <c r="A1657">
        <v>1656</v>
      </c>
    </row>
    <row r="1658" spans="1:11" x14ac:dyDescent="0.25">
      <c r="A1658">
        <v>1657</v>
      </c>
      <c r="J1658">
        <v>38.354587000000002</v>
      </c>
      <c r="K1658">
        <v>13.870153999999999</v>
      </c>
    </row>
    <row r="1659" spans="1:11" x14ac:dyDescent="0.25">
      <c r="A1659">
        <v>1658</v>
      </c>
      <c r="B1659">
        <v>38.512886000000002</v>
      </c>
      <c r="C1659">
        <v>10.691805</v>
      </c>
      <c r="H1659">
        <v>25.977420000000002</v>
      </c>
      <c r="I1659">
        <v>8.9558759999999999</v>
      </c>
    </row>
    <row r="1660" spans="1:11" x14ac:dyDescent="0.25">
      <c r="A1660">
        <v>1659</v>
      </c>
      <c r="B1660">
        <v>38.564125000000004</v>
      </c>
      <c r="C1660">
        <v>10.625206</v>
      </c>
      <c r="H1660">
        <v>25.977420000000002</v>
      </c>
      <c r="I1660">
        <v>8.9558759999999999</v>
      </c>
    </row>
    <row r="1661" spans="1:11" x14ac:dyDescent="0.25">
      <c r="A1661">
        <v>1660</v>
      </c>
      <c r="B1661">
        <v>38.564125000000004</v>
      </c>
      <c r="C1661">
        <v>10.625206</v>
      </c>
      <c r="H1661">
        <v>25.977420000000002</v>
      </c>
      <c r="I1661">
        <v>8.9558759999999999</v>
      </c>
    </row>
    <row r="1662" spans="1:11" x14ac:dyDescent="0.25">
      <c r="A1662">
        <v>1661</v>
      </c>
      <c r="B1662">
        <v>38.564125000000004</v>
      </c>
      <c r="C1662">
        <v>10.625206</v>
      </c>
      <c r="H1662">
        <v>25.977420000000002</v>
      </c>
      <c r="I1662">
        <v>8.9558759999999999</v>
      </c>
    </row>
    <row r="1663" spans="1:11" x14ac:dyDescent="0.25">
      <c r="A1663">
        <v>1662</v>
      </c>
      <c r="B1663">
        <v>38.564125000000004</v>
      </c>
      <c r="C1663">
        <v>10.625206</v>
      </c>
      <c r="H1663">
        <v>25.977420000000002</v>
      </c>
      <c r="I1663">
        <v>8.9558759999999999</v>
      </c>
    </row>
    <row r="1664" spans="1:11" x14ac:dyDescent="0.25">
      <c r="A1664">
        <v>1663</v>
      </c>
      <c r="B1664">
        <v>38.564125000000004</v>
      </c>
      <c r="C1664">
        <v>10.625206</v>
      </c>
      <c r="H1664">
        <v>25.977420000000002</v>
      </c>
      <c r="I1664">
        <v>8.9558759999999999</v>
      </c>
    </row>
    <row r="1665" spans="1:9" x14ac:dyDescent="0.25">
      <c r="A1665">
        <v>1664</v>
      </c>
      <c r="B1665">
        <v>38.564125000000004</v>
      </c>
      <c r="C1665">
        <v>10.625206</v>
      </c>
      <c r="H1665">
        <v>25.977420000000002</v>
      </c>
      <c r="I1665">
        <v>8.9558759999999999</v>
      </c>
    </row>
    <row r="1666" spans="1:9" x14ac:dyDescent="0.25">
      <c r="A1666">
        <v>1665</v>
      </c>
      <c r="B1666">
        <v>38.564125000000004</v>
      </c>
      <c r="C1666">
        <v>10.625206</v>
      </c>
      <c r="H1666">
        <v>25.977420000000002</v>
      </c>
      <c r="I1666">
        <v>8.9558759999999999</v>
      </c>
    </row>
    <row r="1667" spans="1:9" x14ac:dyDescent="0.25">
      <c r="A1667">
        <v>1666</v>
      </c>
      <c r="B1667">
        <v>38.564125000000004</v>
      </c>
      <c r="C1667">
        <v>10.625206</v>
      </c>
      <c r="H1667">
        <v>25.977420000000002</v>
      </c>
      <c r="I1667">
        <v>8.9558759999999999</v>
      </c>
    </row>
    <row r="1668" spans="1:9" x14ac:dyDescent="0.25">
      <c r="A1668">
        <v>1667</v>
      </c>
      <c r="B1668">
        <v>38.564125000000004</v>
      </c>
      <c r="C1668">
        <v>10.625206</v>
      </c>
      <c r="H1668">
        <v>25.977420000000002</v>
      </c>
      <c r="I1668">
        <v>8.9558759999999999</v>
      </c>
    </row>
    <row r="1669" spans="1:9" x14ac:dyDescent="0.25">
      <c r="A1669">
        <v>1668</v>
      </c>
      <c r="B1669">
        <v>38.564125000000004</v>
      </c>
      <c r="C1669">
        <v>10.625206</v>
      </c>
      <c r="H1669">
        <v>25.977420000000002</v>
      </c>
      <c r="I1669">
        <v>8.9558759999999999</v>
      </c>
    </row>
    <row r="1670" spans="1:9" x14ac:dyDescent="0.25">
      <c r="A1670">
        <v>1669</v>
      </c>
      <c r="B1670">
        <v>38.564125000000004</v>
      </c>
      <c r="C1670">
        <v>10.625206</v>
      </c>
      <c r="H1670">
        <v>25.977420000000002</v>
      </c>
      <c r="I1670">
        <v>8.9558759999999999</v>
      </c>
    </row>
    <row r="1671" spans="1:9" x14ac:dyDescent="0.25">
      <c r="A1671">
        <v>1670</v>
      </c>
      <c r="B1671">
        <v>38.564125000000004</v>
      </c>
      <c r="C1671">
        <v>10.625206</v>
      </c>
      <c r="H1671">
        <v>25.977420000000002</v>
      </c>
      <c r="I1671">
        <v>8.9558759999999999</v>
      </c>
    </row>
    <row r="1672" spans="1:9" x14ac:dyDescent="0.25">
      <c r="A1672">
        <v>1671</v>
      </c>
      <c r="B1672">
        <v>38.564125000000004</v>
      </c>
      <c r="C1672">
        <v>10.625206</v>
      </c>
      <c r="F1672">
        <v>32.212526000000004</v>
      </c>
      <c r="G1672">
        <v>12.422834999999999</v>
      </c>
      <c r="H1672">
        <v>25.977420000000002</v>
      </c>
      <c r="I1672">
        <v>8.9558759999999999</v>
      </c>
    </row>
    <row r="1673" spans="1:9" x14ac:dyDescent="0.25">
      <c r="A1673">
        <v>1672</v>
      </c>
      <c r="B1673">
        <v>38.564125000000004</v>
      </c>
      <c r="C1673">
        <v>10.625206</v>
      </c>
      <c r="F1673">
        <v>32.270360000000004</v>
      </c>
      <c r="G1673">
        <v>12.421030999999999</v>
      </c>
      <c r="H1673">
        <v>25.977420000000002</v>
      </c>
      <c r="I1673">
        <v>8.9558759999999999</v>
      </c>
    </row>
    <row r="1674" spans="1:9" x14ac:dyDescent="0.25">
      <c r="A1674">
        <v>1673</v>
      </c>
      <c r="B1674">
        <v>38.564125000000004</v>
      </c>
      <c r="C1674">
        <v>10.625206</v>
      </c>
      <c r="F1674">
        <v>32.320310000000006</v>
      </c>
      <c r="G1674">
        <v>12.421030999999999</v>
      </c>
      <c r="H1674">
        <v>25.977420000000002</v>
      </c>
      <c r="I1674">
        <v>8.9558759999999999</v>
      </c>
    </row>
    <row r="1675" spans="1:9" x14ac:dyDescent="0.25">
      <c r="A1675">
        <v>1674</v>
      </c>
      <c r="B1675">
        <v>38.564125000000004</v>
      </c>
      <c r="C1675">
        <v>10.625206</v>
      </c>
      <c r="F1675">
        <v>32.320310000000006</v>
      </c>
      <c r="G1675">
        <v>12.421030999999999</v>
      </c>
      <c r="H1675">
        <v>25.977420000000002</v>
      </c>
      <c r="I1675">
        <v>8.9558759999999999</v>
      </c>
    </row>
    <row r="1676" spans="1:9" x14ac:dyDescent="0.25">
      <c r="A1676">
        <v>1675</v>
      </c>
      <c r="B1676">
        <v>38.564125000000004</v>
      </c>
      <c r="C1676">
        <v>10.625206</v>
      </c>
      <c r="F1676">
        <v>32.320310000000006</v>
      </c>
      <c r="G1676">
        <v>12.421030999999999</v>
      </c>
      <c r="H1676">
        <v>25.977420000000002</v>
      </c>
      <c r="I1676">
        <v>8.9558759999999999</v>
      </c>
    </row>
    <row r="1677" spans="1:9" x14ac:dyDescent="0.25">
      <c r="A1677">
        <v>1676</v>
      </c>
      <c r="B1677">
        <v>38.564125000000004</v>
      </c>
      <c r="C1677">
        <v>10.625206</v>
      </c>
      <c r="D1677">
        <v>47.782783000000002</v>
      </c>
      <c r="E1677">
        <v>7.960979</v>
      </c>
      <c r="F1677">
        <v>32.320310000000006</v>
      </c>
      <c r="G1677">
        <v>12.421030999999999</v>
      </c>
      <c r="H1677">
        <v>25.977420000000002</v>
      </c>
      <c r="I1677">
        <v>8.9558759999999999</v>
      </c>
    </row>
    <row r="1678" spans="1:9" x14ac:dyDescent="0.25">
      <c r="A1678">
        <v>1677</v>
      </c>
      <c r="B1678">
        <v>38.564125000000004</v>
      </c>
      <c r="C1678">
        <v>10.625206</v>
      </c>
      <c r="D1678">
        <v>47.854999000000007</v>
      </c>
      <c r="E1678">
        <v>7.931495</v>
      </c>
      <c r="F1678">
        <v>32.320310000000006</v>
      </c>
      <c r="G1678">
        <v>12.421030999999999</v>
      </c>
      <c r="H1678">
        <v>25.977420000000002</v>
      </c>
      <c r="I1678">
        <v>8.9558759999999999</v>
      </c>
    </row>
    <row r="1679" spans="1:9" x14ac:dyDescent="0.25">
      <c r="A1679">
        <v>1678</v>
      </c>
      <c r="B1679">
        <v>38.512886000000002</v>
      </c>
      <c r="C1679">
        <v>10.691805</v>
      </c>
      <c r="D1679">
        <v>47.854999000000007</v>
      </c>
      <c r="E1679">
        <v>7.931495</v>
      </c>
      <c r="F1679">
        <v>32.320310000000006</v>
      </c>
      <c r="G1679">
        <v>12.421030999999999</v>
      </c>
      <c r="H1679">
        <v>25.977420000000002</v>
      </c>
      <c r="I1679">
        <v>8.9558759999999999</v>
      </c>
    </row>
    <row r="1680" spans="1:9" x14ac:dyDescent="0.25">
      <c r="A1680">
        <v>1679</v>
      </c>
      <c r="D1680">
        <v>47.854999000000007</v>
      </c>
      <c r="E1680">
        <v>7.931495</v>
      </c>
      <c r="F1680">
        <v>32.320310000000006</v>
      </c>
      <c r="G1680">
        <v>12.421030999999999</v>
      </c>
    </row>
    <row r="1681" spans="1:9" x14ac:dyDescent="0.25">
      <c r="A1681">
        <v>1680</v>
      </c>
      <c r="D1681">
        <v>47.854999000000007</v>
      </c>
      <c r="E1681">
        <v>7.931495</v>
      </c>
      <c r="F1681">
        <v>32.320310000000006</v>
      </c>
      <c r="G1681">
        <v>12.421030999999999</v>
      </c>
    </row>
    <row r="1682" spans="1:9" x14ac:dyDescent="0.25">
      <c r="A1682">
        <v>1681</v>
      </c>
      <c r="D1682">
        <v>47.854999000000007</v>
      </c>
      <c r="E1682">
        <v>7.931495</v>
      </c>
      <c r="F1682">
        <v>32.320310000000006</v>
      </c>
      <c r="G1682">
        <v>12.421030999999999</v>
      </c>
    </row>
    <row r="1683" spans="1:9" x14ac:dyDescent="0.25">
      <c r="A1683">
        <v>1682</v>
      </c>
      <c r="D1683">
        <v>47.854999000000007</v>
      </c>
      <c r="E1683">
        <v>7.931495</v>
      </c>
      <c r="F1683">
        <v>32.320310000000006</v>
      </c>
      <c r="G1683">
        <v>12.421030999999999</v>
      </c>
    </row>
    <row r="1684" spans="1:9" x14ac:dyDescent="0.25">
      <c r="A1684">
        <v>1683</v>
      </c>
      <c r="D1684">
        <v>47.854999000000007</v>
      </c>
      <c r="E1684">
        <v>7.931495</v>
      </c>
      <c r="F1684">
        <v>32.320310000000006</v>
      </c>
      <c r="G1684">
        <v>12.421030999999999</v>
      </c>
    </row>
    <row r="1685" spans="1:9" x14ac:dyDescent="0.25">
      <c r="A1685">
        <v>1684</v>
      </c>
      <c r="D1685">
        <v>47.854999000000007</v>
      </c>
      <c r="E1685">
        <v>7.931495</v>
      </c>
      <c r="F1685">
        <v>32.320310000000006</v>
      </c>
      <c r="G1685">
        <v>12.421030999999999</v>
      </c>
    </row>
    <row r="1686" spans="1:9" x14ac:dyDescent="0.25">
      <c r="A1686">
        <v>1685</v>
      </c>
      <c r="D1686">
        <v>47.854999000000007</v>
      </c>
      <c r="E1686">
        <v>7.931495</v>
      </c>
      <c r="F1686">
        <v>32.320310000000006</v>
      </c>
      <c r="G1686">
        <v>12.421030999999999</v>
      </c>
    </row>
    <row r="1687" spans="1:9" x14ac:dyDescent="0.25">
      <c r="A1687">
        <v>1686</v>
      </c>
      <c r="D1687">
        <v>47.854999000000007</v>
      </c>
      <c r="E1687">
        <v>7.931495</v>
      </c>
      <c r="F1687">
        <v>32.320310000000006</v>
      </c>
      <c r="G1687">
        <v>12.421030999999999</v>
      </c>
    </row>
    <row r="1688" spans="1:9" x14ac:dyDescent="0.25">
      <c r="A1688">
        <v>1687</v>
      </c>
      <c r="D1688">
        <v>47.854999000000007</v>
      </c>
      <c r="E1688">
        <v>7.931495</v>
      </c>
      <c r="F1688">
        <v>32.320310000000006</v>
      </c>
      <c r="G1688">
        <v>12.421030999999999</v>
      </c>
    </row>
    <row r="1689" spans="1:9" x14ac:dyDescent="0.25">
      <c r="A1689">
        <v>1688</v>
      </c>
      <c r="D1689">
        <v>47.854999000000007</v>
      </c>
      <c r="E1689">
        <v>7.931495</v>
      </c>
      <c r="F1689">
        <v>32.320310000000006</v>
      </c>
      <c r="G1689">
        <v>12.421030999999999</v>
      </c>
    </row>
    <row r="1690" spans="1:9" x14ac:dyDescent="0.25">
      <c r="A1690">
        <v>1689</v>
      </c>
      <c r="D1690">
        <v>47.854999000000007</v>
      </c>
      <c r="E1690">
        <v>7.931495</v>
      </c>
      <c r="F1690">
        <v>32.320310000000006</v>
      </c>
      <c r="G1690">
        <v>12.421030999999999</v>
      </c>
    </row>
    <row r="1691" spans="1:9" x14ac:dyDescent="0.25">
      <c r="A1691">
        <v>1690</v>
      </c>
      <c r="D1691">
        <v>47.854999000000007</v>
      </c>
      <c r="E1691">
        <v>7.931495</v>
      </c>
      <c r="F1691">
        <v>32.320310000000006</v>
      </c>
      <c r="G1691">
        <v>12.421030999999999</v>
      </c>
    </row>
    <row r="1692" spans="1:9" x14ac:dyDescent="0.25">
      <c r="A1692">
        <v>1691</v>
      </c>
      <c r="D1692">
        <v>47.854999000000007</v>
      </c>
      <c r="E1692">
        <v>7.931495</v>
      </c>
      <c r="F1692">
        <v>32.320310000000006</v>
      </c>
      <c r="G1692">
        <v>12.421030999999999</v>
      </c>
    </row>
    <row r="1693" spans="1:9" x14ac:dyDescent="0.25">
      <c r="A1693">
        <v>1692</v>
      </c>
      <c r="D1693">
        <v>47.854999000000007</v>
      </c>
      <c r="E1693">
        <v>7.931495</v>
      </c>
      <c r="F1693">
        <v>32.320310000000006</v>
      </c>
      <c r="G1693">
        <v>12.421030999999999</v>
      </c>
      <c r="H1693">
        <v>40.695617000000006</v>
      </c>
      <c r="I1693">
        <v>7.5681450000000003</v>
      </c>
    </row>
    <row r="1694" spans="1:9" x14ac:dyDescent="0.25">
      <c r="A1694">
        <v>1693</v>
      </c>
      <c r="D1694">
        <v>47.854999000000007</v>
      </c>
      <c r="E1694">
        <v>7.931495</v>
      </c>
      <c r="F1694">
        <v>32.320310000000006</v>
      </c>
      <c r="G1694">
        <v>12.421030999999999</v>
      </c>
      <c r="H1694">
        <v>40.861854000000001</v>
      </c>
      <c r="I1694">
        <v>7.5823200000000002</v>
      </c>
    </row>
    <row r="1695" spans="1:9" x14ac:dyDescent="0.25">
      <c r="A1695">
        <v>1694</v>
      </c>
      <c r="B1695">
        <v>55.884639000000007</v>
      </c>
      <c r="C1695">
        <v>9.4120100000000004</v>
      </c>
      <c r="D1695">
        <v>47.854999000000007</v>
      </c>
      <c r="E1695">
        <v>7.931495</v>
      </c>
      <c r="F1695">
        <v>32.212526000000004</v>
      </c>
      <c r="G1695">
        <v>12.422834999999999</v>
      </c>
      <c r="H1695">
        <v>40.861854000000001</v>
      </c>
      <c r="I1695">
        <v>7.5823200000000002</v>
      </c>
    </row>
    <row r="1696" spans="1:9" x14ac:dyDescent="0.25">
      <c r="A1696">
        <v>1695</v>
      </c>
      <c r="B1696">
        <v>55.996959000000004</v>
      </c>
      <c r="C1696">
        <v>9.2783510000000007</v>
      </c>
      <c r="D1696">
        <v>47.854999000000007</v>
      </c>
      <c r="E1696">
        <v>7.931495</v>
      </c>
      <c r="F1696">
        <v>32.212526000000004</v>
      </c>
      <c r="G1696">
        <v>12.422834999999999</v>
      </c>
      <c r="H1696">
        <v>40.861854000000001</v>
      </c>
      <c r="I1696">
        <v>7.5823200000000002</v>
      </c>
    </row>
    <row r="1697" spans="1:9" x14ac:dyDescent="0.25">
      <c r="A1697">
        <v>1696</v>
      </c>
      <c r="B1697">
        <v>55.996959000000004</v>
      </c>
      <c r="C1697">
        <v>9.2783510000000007</v>
      </c>
      <c r="D1697">
        <v>47.854999000000007</v>
      </c>
      <c r="E1697">
        <v>7.931495</v>
      </c>
      <c r="H1697">
        <v>40.861854000000001</v>
      </c>
      <c r="I1697">
        <v>7.5823200000000002</v>
      </c>
    </row>
    <row r="1698" spans="1:9" x14ac:dyDescent="0.25">
      <c r="A1698">
        <v>1697</v>
      </c>
      <c r="B1698">
        <v>55.996959000000004</v>
      </c>
      <c r="C1698">
        <v>9.2783510000000007</v>
      </c>
      <c r="D1698">
        <v>47.782783000000002</v>
      </c>
      <c r="E1698">
        <v>7.960979</v>
      </c>
      <c r="H1698">
        <v>40.861854000000001</v>
      </c>
      <c r="I1698">
        <v>7.5823200000000002</v>
      </c>
    </row>
    <row r="1699" spans="1:9" x14ac:dyDescent="0.25">
      <c r="A1699">
        <v>1698</v>
      </c>
      <c r="B1699">
        <v>55.996959000000004</v>
      </c>
      <c r="C1699">
        <v>9.2783510000000007</v>
      </c>
      <c r="H1699">
        <v>40.861854000000001</v>
      </c>
      <c r="I1699">
        <v>7.5823200000000002</v>
      </c>
    </row>
    <row r="1700" spans="1:9" x14ac:dyDescent="0.25">
      <c r="A1700">
        <v>1699</v>
      </c>
      <c r="B1700">
        <v>55.996959000000004</v>
      </c>
      <c r="C1700">
        <v>9.2783510000000007</v>
      </c>
      <c r="H1700">
        <v>40.861854000000001</v>
      </c>
      <c r="I1700">
        <v>7.5823200000000002</v>
      </c>
    </row>
    <row r="1701" spans="1:9" x14ac:dyDescent="0.25">
      <c r="A1701">
        <v>1700</v>
      </c>
      <c r="B1701">
        <v>55.996959000000004</v>
      </c>
      <c r="C1701">
        <v>9.2783510000000007</v>
      </c>
      <c r="H1701">
        <v>40.861854000000001</v>
      </c>
      <c r="I1701">
        <v>7.5823200000000002</v>
      </c>
    </row>
    <row r="1702" spans="1:9" x14ac:dyDescent="0.25">
      <c r="A1702">
        <v>1701</v>
      </c>
      <c r="B1702">
        <v>55.996959000000004</v>
      </c>
      <c r="C1702">
        <v>9.2783510000000007</v>
      </c>
      <c r="H1702">
        <v>40.861854000000001</v>
      </c>
      <c r="I1702">
        <v>7.5823200000000002</v>
      </c>
    </row>
    <row r="1703" spans="1:9" x14ac:dyDescent="0.25">
      <c r="A1703">
        <v>1702</v>
      </c>
      <c r="B1703">
        <v>55.996959000000004</v>
      </c>
      <c r="C1703">
        <v>9.2783510000000007</v>
      </c>
      <c r="H1703">
        <v>40.861854000000001</v>
      </c>
      <c r="I1703">
        <v>7.5823200000000002</v>
      </c>
    </row>
    <row r="1704" spans="1:9" x14ac:dyDescent="0.25">
      <c r="A1704">
        <v>1703</v>
      </c>
      <c r="B1704">
        <v>55.996959000000004</v>
      </c>
      <c r="C1704">
        <v>9.2783510000000007</v>
      </c>
      <c r="H1704">
        <v>40.861854000000001</v>
      </c>
      <c r="I1704">
        <v>7.5823200000000002</v>
      </c>
    </row>
    <row r="1705" spans="1:9" x14ac:dyDescent="0.25">
      <c r="A1705">
        <v>1704</v>
      </c>
      <c r="B1705">
        <v>55.996959000000004</v>
      </c>
      <c r="C1705">
        <v>9.2783510000000007</v>
      </c>
      <c r="H1705">
        <v>40.861854000000001</v>
      </c>
      <c r="I1705">
        <v>7.5823200000000002</v>
      </c>
    </row>
    <row r="1706" spans="1:9" x14ac:dyDescent="0.25">
      <c r="A1706">
        <v>1705</v>
      </c>
      <c r="B1706">
        <v>55.996959000000004</v>
      </c>
      <c r="C1706">
        <v>9.2783510000000007</v>
      </c>
      <c r="H1706">
        <v>40.861854000000001</v>
      </c>
      <c r="I1706">
        <v>7.5823200000000002</v>
      </c>
    </row>
    <row r="1707" spans="1:9" x14ac:dyDescent="0.25">
      <c r="A1707">
        <v>1706</v>
      </c>
      <c r="B1707">
        <v>55.996959000000004</v>
      </c>
      <c r="C1707">
        <v>9.2783510000000007</v>
      </c>
      <c r="H1707">
        <v>40.861854000000001</v>
      </c>
      <c r="I1707">
        <v>7.5823200000000002</v>
      </c>
    </row>
    <row r="1708" spans="1:9" x14ac:dyDescent="0.25">
      <c r="A1708">
        <v>1707</v>
      </c>
      <c r="B1708">
        <v>55.996959000000004</v>
      </c>
      <c r="C1708">
        <v>9.2783510000000007</v>
      </c>
      <c r="H1708">
        <v>40.861854000000001</v>
      </c>
      <c r="I1708">
        <v>7.5823200000000002</v>
      </c>
    </row>
    <row r="1709" spans="1:9" x14ac:dyDescent="0.25">
      <c r="A1709">
        <v>1708</v>
      </c>
      <c r="B1709">
        <v>55.996959000000004</v>
      </c>
      <c r="C1709">
        <v>9.2783510000000007</v>
      </c>
      <c r="H1709">
        <v>40.861854000000001</v>
      </c>
      <c r="I1709">
        <v>7.5823200000000002</v>
      </c>
    </row>
    <row r="1710" spans="1:9" x14ac:dyDescent="0.25">
      <c r="A1710">
        <v>1709</v>
      </c>
      <c r="B1710">
        <v>55.996959000000004</v>
      </c>
      <c r="C1710">
        <v>9.2783510000000007</v>
      </c>
      <c r="D1710">
        <v>62.869434000000005</v>
      </c>
      <c r="E1710">
        <v>5.5851030000000002</v>
      </c>
      <c r="H1710">
        <v>40.861854000000001</v>
      </c>
      <c r="I1710">
        <v>7.5823200000000002</v>
      </c>
    </row>
    <row r="1711" spans="1:9" x14ac:dyDescent="0.25">
      <c r="A1711">
        <v>1710</v>
      </c>
      <c r="B1711">
        <v>55.996959000000004</v>
      </c>
      <c r="C1711">
        <v>9.2783510000000007</v>
      </c>
      <c r="D1711">
        <v>63.040000000000006</v>
      </c>
      <c r="E1711">
        <v>5.5869590000000002</v>
      </c>
      <c r="H1711">
        <v>40.861854000000001</v>
      </c>
      <c r="I1711">
        <v>7.5823200000000002</v>
      </c>
    </row>
    <row r="1712" spans="1:9" x14ac:dyDescent="0.25">
      <c r="A1712">
        <v>1711</v>
      </c>
      <c r="B1712">
        <v>55.996959000000004</v>
      </c>
      <c r="C1712">
        <v>9.2783510000000007</v>
      </c>
      <c r="D1712">
        <v>63.040000000000006</v>
      </c>
      <c r="E1712">
        <v>5.5869590000000002</v>
      </c>
      <c r="F1712">
        <v>51.500465000000005</v>
      </c>
      <c r="G1712">
        <v>9.8515460000000008</v>
      </c>
      <c r="H1712">
        <v>40.695617000000006</v>
      </c>
      <c r="I1712">
        <v>7.5681450000000003</v>
      </c>
    </row>
    <row r="1713" spans="1:9" x14ac:dyDescent="0.25">
      <c r="A1713">
        <v>1712</v>
      </c>
      <c r="B1713">
        <v>55.884639000000007</v>
      </c>
      <c r="C1713">
        <v>9.4120100000000004</v>
      </c>
      <c r="D1713">
        <v>63.040000000000006</v>
      </c>
      <c r="E1713">
        <v>5.5869590000000002</v>
      </c>
      <c r="F1713">
        <v>51.751136000000002</v>
      </c>
      <c r="G1713">
        <v>9.8769589999999994</v>
      </c>
      <c r="H1713">
        <v>40.695617000000006</v>
      </c>
      <c r="I1713">
        <v>7.5681450000000003</v>
      </c>
    </row>
    <row r="1714" spans="1:9" x14ac:dyDescent="0.25">
      <c r="A1714">
        <v>1713</v>
      </c>
      <c r="D1714">
        <v>63.040000000000006</v>
      </c>
      <c r="E1714">
        <v>5.5869590000000002</v>
      </c>
      <c r="F1714">
        <v>51.751136000000002</v>
      </c>
      <c r="G1714">
        <v>9.8769589999999994</v>
      </c>
    </row>
    <row r="1715" spans="1:9" x14ac:dyDescent="0.25">
      <c r="A1715">
        <v>1714</v>
      </c>
      <c r="D1715">
        <v>63.040000000000006</v>
      </c>
      <c r="E1715">
        <v>5.5869590000000002</v>
      </c>
      <c r="F1715">
        <v>51.751136000000002</v>
      </c>
      <c r="G1715">
        <v>9.8769589999999994</v>
      </c>
    </row>
    <row r="1716" spans="1:9" x14ac:dyDescent="0.25">
      <c r="A1716">
        <v>1715</v>
      </c>
      <c r="D1716">
        <v>63.040000000000006</v>
      </c>
      <c r="E1716">
        <v>5.5869590000000002</v>
      </c>
      <c r="F1716">
        <v>51.751136000000002</v>
      </c>
      <c r="G1716">
        <v>9.8769589999999994</v>
      </c>
    </row>
    <row r="1717" spans="1:9" x14ac:dyDescent="0.25">
      <c r="A1717">
        <v>1716</v>
      </c>
      <c r="D1717">
        <v>63.040000000000006</v>
      </c>
      <c r="E1717">
        <v>5.5869590000000002</v>
      </c>
      <c r="F1717">
        <v>51.751136000000002</v>
      </c>
      <c r="G1717">
        <v>9.8769589999999994</v>
      </c>
    </row>
    <row r="1718" spans="1:9" x14ac:dyDescent="0.25">
      <c r="A1718">
        <v>1717</v>
      </c>
      <c r="D1718">
        <v>63.040000000000006</v>
      </c>
      <c r="E1718">
        <v>5.5869590000000002</v>
      </c>
      <c r="F1718">
        <v>51.751136000000002</v>
      </c>
      <c r="G1718">
        <v>9.8769589999999994</v>
      </c>
    </row>
    <row r="1719" spans="1:9" x14ac:dyDescent="0.25">
      <c r="A1719">
        <v>1718</v>
      </c>
      <c r="D1719">
        <v>63.040000000000006</v>
      </c>
      <c r="E1719">
        <v>5.5869590000000002</v>
      </c>
      <c r="F1719">
        <v>51.751136000000002</v>
      </c>
      <c r="G1719">
        <v>9.8769589999999994</v>
      </c>
    </row>
    <row r="1720" spans="1:9" x14ac:dyDescent="0.25">
      <c r="A1720">
        <v>1719</v>
      </c>
      <c r="D1720">
        <v>63.040000000000006</v>
      </c>
      <c r="E1720">
        <v>5.5869590000000002</v>
      </c>
      <c r="F1720">
        <v>51.751136000000002</v>
      </c>
      <c r="G1720">
        <v>9.8769589999999994</v>
      </c>
    </row>
    <row r="1721" spans="1:9" x14ac:dyDescent="0.25">
      <c r="A1721">
        <v>1720</v>
      </c>
      <c r="D1721">
        <v>63.040000000000006</v>
      </c>
      <c r="E1721">
        <v>5.5869590000000002</v>
      </c>
      <c r="F1721">
        <v>51.751136000000002</v>
      </c>
      <c r="G1721">
        <v>9.8769589999999994</v>
      </c>
    </row>
    <row r="1722" spans="1:9" x14ac:dyDescent="0.25">
      <c r="A1722">
        <v>1721</v>
      </c>
      <c r="D1722">
        <v>63.040000000000006</v>
      </c>
      <c r="E1722">
        <v>5.5869590000000002</v>
      </c>
      <c r="F1722">
        <v>51.751136000000002</v>
      </c>
      <c r="G1722">
        <v>9.8769589999999994</v>
      </c>
    </row>
    <row r="1723" spans="1:9" x14ac:dyDescent="0.25">
      <c r="A1723">
        <v>1722</v>
      </c>
      <c r="D1723">
        <v>63.040000000000006</v>
      </c>
      <c r="E1723">
        <v>5.5869590000000002</v>
      </c>
      <c r="F1723">
        <v>51.751136000000002</v>
      </c>
      <c r="G1723">
        <v>9.8769589999999994</v>
      </c>
    </row>
    <row r="1724" spans="1:9" x14ac:dyDescent="0.25">
      <c r="A1724">
        <v>1723</v>
      </c>
      <c r="D1724">
        <v>63.040000000000006</v>
      </c>
      <c r="E1724">
        <v>5.5869590000000002</v>
      </c>
      <c r="F1724">
        <v>51.751136000000002</v>
      </c>
      <c r="G1724">
        <v>9.8769589999999994</v>
      </c>
    </row>
    <row r="1725" spans="1:9" x14ac:dyDescent="0.25">
      <c r="A1725">
        <v>1724</v>
      </c>
      <c r="D1725">
        <v>63.040000000000006</v>
      </c>
      <c r="E1725">
        <v>5.5869590000000002</v>
      </c>
      <c r="F1725">
        <v>51.751136000000002</v>
      </c>
      <c r="G1725">
        <v>9.8769589999999994</v>
      </c>
    </row>
    <row r="1726" spans="1:9" x14ac:dyDescent="0.25">
      <c r="A1726">
        <v>1725</v>
      </c>
      <c r="D1726">
        <v>62.869434000000005</v>
      </c>
      <c r="E1726">
        <v>5.5851030000000002</v>
      </c>
      <c r="F1726">
        <v>51.751136000000002</v>
      </c>
      <c r="G1726">
        <v>9.8769589999999994</v>
      </c>
    </row>
    <row r="1727" spans="1:9" x14ac:dyDescent="0.25">
      <c r="A1727">
        <v>1726</v>
      </c>
      <c r="B1727">
        <v>72.898469000000006</v>
      </c>
      <c r="C1727">
        <v>8.3200509999999994</v>
      </c>
      <c r="F1727">
        <v>51.751136000000002</v>
      </c>
      <c r="G1727">
        <v>9.8769589999999994</v>
      </c>
    </row>
    <row r="1728" spans="1:9" x14ac:dyDescent="0.25">
      <c r="A1728">
        <v>1727</v>
      </c>
      <c r="B1728">
        <v>72.883367000000007</v>
      </c>
      <c r="C1728">
        <v>8.2949490000000008</v>
      </c>
      <c r="F1728">
        <v>51.500465000000005</v>
      </c>
      <c r="G1728">
        <v>9.8515460000000008</v>
      </c>
      <c r="H1728">
        <v>61.031082000000005</v>
      </c>
      <c r="I1728">
        <v>4.8868559999999999</v>
      </c>
    </row>
    <row r="1729" spans="1:9" x14ac:dyDescent="0.25">
      <c r="A1729">
        <v>1728</v>
      </c>
      <c r="B1729">
        <v>72.883367000000007</v>
      </c>
      <c r="C1729">
        <v>8.2949490000000008</v>
      </c>
      <c r="F1729">
        <v>51.500465000000005</v>
      </c>
      <c r="G1729">
        <v>9.8515460000000008</v>
      </c>
      <c r="H1729">
        <v>61.091907000000006</v>
      </c>
      <c r="I1729">
        <v>4.8387120000000001</v>
      </c>
    </row>
    <row r="1730" spans="1:9" x14ac:dyDescent="0.25">
      <c r="A1730">
        <v>1729</v>
      </c>
      <c r="B1730">
        <v>72.883367000000007</v>
      </c>
      <c r="C1730">
        <v>8.2949490000000008</v>
      </c>
      <c r="H1730">
        <v>61.091907000000006</v>
      </c>
      <c r="I1730">
        <v>4.8387120000000001</v>
      </c>
    </row>
    <row r="1731" spans="1:9" x14ac:dyDescent="0.25">
      <c r="A1731">
        <v>1730</v>
      </c>
      <c r="B1731">
        <v>72.883367000000007</v>
      </c>
      <c r="C1731">
        <v>8.2949490000000008</v>
      </c>
      <c r="H1731">
        <v>61.091907000000006</v>
      </c>
      <c r="I1731">
        <v>4.8387120000000001</v>
      </c>
    </row>
    <row r="1732" spans="1:9" x14ac:dyDescent="0.25">
      <c r="A1732">
        <v>1731</v>
      </c>
      <c r="B1732">
        <v>72.883367000000007</v>
      </c>
      <c r="C1732">
        <v>8.2949490000000008</v>
      </c>
      <c r="H1732">
        <v>61.091907000000006</v>
      </c>
      <c r="I1732">
        <v>4.8387120000000001</v>
      </c>
    </row>
    <row r="1733" spans="1:9" x14ac:dyDescent="0.25">
      <c r="A1733">
        <v>1732</v>
      </c>
      <c r="B1733">
        <v>72.883367000000007</v>
      </c>
      <c r="C1733">
        <v>8.2949490000000008</v>
      </c>
      <c r="H1733">
        <v>61.091907000000006</v>
      </c>
      <c r="I1733">
        <v>4.8387120000000001</v>
      </c>
    </row>
    <row r="1734" spans="1:9" x14ac:dyDescent="0.25">
      <c r="A1734">
        <v>1733</v>
      </c>
      <c r="B1734">
        <v>72.883367000000007</v>
      </c>
      <c r="C1734">
        <v>8.2949490000000008</v>
      </c>
      <c r="H1734">
        <v>61.091907000000006</v>
      </c>
      <c r="I1734">
        <v>4.8387120000000001</v>
      </c>
    </row>
    <row r="1735" spans="1:9" x14ac:dyDescent="0.25">
      <c r="A1735">
        <v>1734</v>
      </c>
      <c r="B1735">
        <v>72.883367000000007</v>
      </c>
      <c r="C1735">
        <v>8.2949490000000008</v>
      </c>
      <c r="H1735">
        <v>61.091907000000006</v>
      </c>
      <c r="I1735">
        <v>4.8387120000000001</v>
      </c>
    </row>
    <row r="1736" spans="1:9" x14ac:dyDescent="0.25">
      <c r="A1736">
        <v>1735</v>
      </c>
      <c r="B1736">
        <v>72.883367000000007</v>
      </c>
      <c r="C1736">
        <v>8.2949490000000008</v>
      </c>
      <c r="H1736">
        <v>61.091907000000006</v>
      </c>
      <c r="I1736">
        <v>4.8387120000000001</v>
      </c>
    </row>
    <row r="1737" spans="1:9" x14ac:dyDescent="0.25">
      <c r="A1737">
        <v>1736</v>
      </c>
      <c r="B1737">
        <v>72.883367000000007</v>
      </c>
      <c r="C1737">
        <v>8.2949490000000008</v>
      </c>
      <c r="H1737">
        <v>61.091907000000006</v>
      </c>
      <c r="I1737">
        <v>4.8387120000000001</v>
      </c>
    </row>
    <row r="1738" spans="1:9" x14ac:dyDescent="0.25">
      <c r="A1738">
        <v>1737</v>
      </c>
      <c r="B1738">
        <v>72.883367000000007</v>
      </c>
      <c r="C1738">
        <v>8.2949490000000008</v>
      </c>
      <c r="H1738">
        <v>61.091907000000006</v>
      </c>
      <c r="I1738">
        <v>4.8387120000000001</v>
      </c>
    </row>
    <row r="1739" spans="1:9" x14ac:dyDescent="0.25">
      <c r="A1739">
        <v>1738</v>
      </c>
      <c r="B1739">
        <v>72.883367000000007</v>
      </c>
      <c r="C1739">
        <v>8.2949490000000008</v>
      </c>
      <c r="H1739">
        <v>61.091907000000006</v>
      </c>
      <c r="I1739">
        <v>4.8387120000000001</v>
      </c>
    </row>
    <row r="1740" spans="1:9" x14ac:dyDescent="0.25">
      <c r="A1740">
        <v>1739</v>
      </c>
      <c r="B1740">
        <v>71.881286000000003</v>
      </c>
      <c r="C1740">
        <v>7.3827829999999999</v>
      </c>
      <c r="D1740">
        <v>78.167092000000011</v>
      </c>
      <c r="E1740">
        <v>5.4731639999999997</v>
      </c>
      <c r="H1740">
        <v>61.091907000000006</v>
      </c>
      <c r="I1740">
        <v>4.8387120000000001</v>
      </c>
    </row>
    <row r="1741" spans="1:9" x14ac:dyDescent="0.25">
      <c r="A1741">
        <v>1740</v>
      </c>
      <c r="B1741">
        <v>72.898469000000006</v>
      </c>
      <c r="C1741">
        <v>8.3200509999999994</v>
      </c>
      <c r="D1741">
        <v>78.272449000000009</v>
      </c>
      <c r="E1741">
        <v>5.2337249999999997</v>
      </c>
      <c r="H1741">
        <v>61.091907000000006</v>
      </c>
      <c r="I1741">
        <v>4.8387120000000001</v>
      </c>
    </row>
    <row r="1742" spans="1:9" x14ac:dyDescent="0.25">
      <c r="A1742">
        <v>1741</v>
      </c>
      <c r="D1742">
        <v>78.272449000000009</v>
      </c>
      <c r="E1742">
        <v>5.2337249999999997</v>
      </c>
      <c r="H1742">
        <v>61.091907000000006</v>
      </c>
      <c r="I1742">
        <v>4.8387120000000001</v>
      </c>
    </row>
    <row r="1743" spans="1:9" x14ac:dyDescent="0.25">
      <c r="A1743">
        <v>1742</v>
      </c>
      <c r="D1743">
        <v>78.272449000000009</v>
      </c>
      <c r="E1743">
        <v>5.2337249999999997</v>
      </c>
      <c r="H1743">
        <v>61.091907000000006</v>
      </c>
      <c r="I1743">
        <v>4.8387120000000001</v>
      </c>
    </row>
    <row r="1744" spans="1:9" x14ac:dyDescent="0.25">
      <c r="A1744">
        <v>1743</v>
      </c>
      <c r="D1744">
        <v>78.272449000000009</v>
      </c>
      <c r="E1744">
        <v>5.2337249999999997</v>
      </c>
      <c r="F1744">
        <v>71.679387000000006</v>
      </c>
      <c r="G1744">
        <v>8.8550509999999996</v>
      </c>
      <c r="H1744">
        <v>61.031082000000005</v>
      </c>
      <c r="I1744">
        <v>4.8868559999999999</v>
      </c>
    </row>
    <row r="1745" spans="1:15" x14ac:dyDescent="0.25">
      <c r="A1745">
        <v>1744</v>
      </c>
      <c r="D1745">
        <v>78.272449000000009</v>
      </c>
      <c r="E1745">
        <v>5.2337249999999997</v>
      </c>
      <c r="F1745">
        <v>71.795663000000005</v>
      </c>
      <c r="G1745">
        <v>8.9861740000000001</v>
      </c>
      <c r="H1745">
        <v>61.031082000000005</v>
      </c>
      <c r="I1745">
        <v>4.8868559999999999</v>
      </c>
    </row>
    <row r="1746" spans="1:15" x14ac:dyDescent="0.25">
      <c r="A1746">
        <v>1745</v>
      </c>
      <c r="D1746">
        <v>78.272449000000009</v>
      </c>
      <c r="E1746">
        <v>5.2337249999999997</v>
      </c>
      <c r="F1746">
        <v>71.795663000000005</v>
      </c>
      <c r="G1746">
        <v>8.9861740000000001</v>
      </c>
    </row>
    <row r="1747" spans="1:15" x14ac:dyDescent="0.25">
      <c r="A1747">
        <v>1746</v>
      </c>
      <c r="D1747">
        <v>78.272449000000009</v>
      </c>
      <c r="E1747">
        <v>5.2337249999999997</v>
      </c>
      <c r="F1747">
        <v>71.795663000000005</v>
      </c>
      <c r="G1747">
        <v>8.9861740000000001</v>
      </c>
    </row>
    <row r="1748" spans="1:15" x14ac:dyDescent="0.25">
      <c r="A1748">
        <v>1747</v>
      </c>
      <c r="D1748">
        <v>78.272449000000009</v>
      </c>
      <c r="E1748">
        <v>5.2337249999999997</v>
      </c>
      <c r="F1748">
        <v>71.795663000000005</v>
      </c>
      <c r="G1748">
        <v>8.9861740000000001</v>
      </c>
    </row>
    <row r="1749" spans="1:15" x14ac:dyDescent="0.25">
      <c r="A1749">
        <v>1748</v>
      </c>
      <c r="D1749">
        <v>78.272449000000009</v>
      </c>
      <c r="E1749">
        <v>5.2337249999999997</v>
      </c>
      <c r="F1749">
        <v>71.795663000000005</v>
      </c>
      <c r="G1749">
        <v>8.9861740000000001</v>
      </c>
    </row>
    <row r="1750" spans="1:15" x14ac:dyDescent="0.25">
      <c r="A1750">
        <v>1749</v>
      </c>
      <c r="D1750">
        <v>78.272449000000009</v>
      </c>
      <c r="E1750">
        <v>5.2337249999999997</v>
      </c>
      <c r="F1750">
        <v>71.795663000000005</v>
      </c>
      <c r="G1750">
        <v>8.9861740000000001</v>
      </c>
    </row>
    <row r="1751" spans="1:15" x14ac:dyDescent="0.25">
      <c r="A1751">
        <v>1750</v>
      </c>
      <c r="D1751">
        <v>78.272449000000009</v>
      </c>
      <c r="E1751">
        <v>5.2337249999999997</v>
      </c>
      <c r="F1751">
        <v>71.795663000000005</v>
      </c>
      <c r="G1751">
        <v>8.9861740000000001</v>
      </c>
    </row>
    <row r="1752" spans="1:15" x14ac:dyDescent="0.25">
      <c r="A1752">
        <v>1751</v>
      </c>
      <c r="D1752">
        <v>78.167092000000011</v>
      </c>
      <c r="E1752">
        <v>5.4731639999999997</v>
      </c>
      <c r="F1752">
        <v>71.795663000000005</v>
      </c>
      <c r="G1752">
        <v>8.9861740000000001</v>
      </c>
    </row>
    <row r="1753" spans="1:15" x14ac:dyDescent="0.25">
      <c r="A1753">
        <v>1752</v>
      </c>
      <c r="F1753">
        <v>71.795663000000005</v>
      </c>
      <c r="G1753">
        <v>8.9861740000000001</v>
      </c>
    </row>
    <row r="1754" spans="1:15" x14ac:dyDescent="0.25">
      <c r="A1754">
        <v>1753</v>
      </c>
      <c r="B1754">
        <v>87.138317000000001</v>
      </c>
      <c r="C1754">
        <v>7.461786</v>
      </c>
      <c r="F1754">
        <v>71.795663000000005</v>
      </c>
      <c r="G1754">
        <v>8.9861740000000001</v>
      </c>
    </row>
    <row r="1755" spans="1:15" x14ac:dyDescent="0.25">
      <c r="A1755">
        <v>1754</v>
      </c>
      <c r="B1755">
        <v>87.27071500000001</v>
      </c>
      <c r="C1755">
        <v>7.4555610000000003</v>
      </c>
      <c r="F1755">
        <v>71.795663000000005</v>
      </c>
      <c r="G1755">
        <v>8.9861740000000001</v>
      </c>
    </row>
    <row r="1756" spans="1:15" x14ac:dyDescent="0.25">
      <c r="A1756">
        <v>1755</v>
      </c>
      <c r="B1756">
        <v>87.27071500000001</v>
      </c>
      <c r="C1756">
        <v>7.4555610000000003</v>
      </c>
      <c r="F1756">
        <v>71.795663000000005</v>
      </c>
      <c r="G1756">
        <v>8.9861740000000001</v>
      </c>
    </row>
    <row r="1757" spans="1:15" x14ac:dyDescent="0.25">
      <c r="A1757">
        <v>1756</v>
      </c>
      <c r="B1757">
        <v>87.27071500000001</v>
      </c>
      <c r="C1757">
        <v>7.4555610000000003</v>
      </c>
      <c r="F1757">
        <v>71.795663000000005</v>
      </c>
      <c r="G1757">
        <v>8.9861740000000001</v>
      </c>
      <c r="N1757">
        <v>77.723571000000007</v>
      </c>
      <c r="O1757">
        <v>4.8830099999999996</v>
      </c>
    </row>
    <row r="1758" spans="1:15" x14ac:dyDescent="0.25">
      <c r="A1758">
        <v>1757</v>
      </c>
      <c r="B1758">
        <v>87.27071500000001</v>
      </c>
      <c r="C1758">
        <v>7.4555610000000003</v>
      </c>
      <c r="F1758">
        <v>71.795663000000005</v>
      </c>
      <c r="G1758">
        <v>8.9861740000000001</v>
      </c>
      <c r="N1758">
        <v>77.728622000000001</v>
      </c>
      <c r="O1758">
        <v>4.7399490000000002</v>
      </c>
    </row>
    <row r="1759" spans="1:15" x14ac:dyDescent="0.25">
      <c r="A1759">
        <v>1758</v>
      </c>
      <c r="B1759">
        <v>87.27071500000001</v>
      </c>
      <c r="C1759">
        <v>7.4555610000000003</v>
      </c>
      <c r="F1759">
        <v>71.679387000000006</v>
      </c>
      <c r="G1759">
        <v>8.8550509999999996</v>
      </c>
      <c r="N1759">
        <v>77.728622000000001</v>
      </c>
      <c r="O1759">
        <v>4.7399490000000002</v>
      </c>
    </row>
    <row r="1760" spans="1:15" x14ac:dyDescent="0.25">
      <c r="A1760">
        <v>1759</v>
      </c>
      <c r="B1760">
        <v>87.27071500000001</v>
      </c>
      <c r="C1760">
        <v>7.4555610000000003</v>
      </c>
      <c r="N1760">
        <v>77.728622000000001</v>
      </c>
      <c r="O1760">
        <v>4.7399490000000002</v>
      </c>
    </row>
    <row r="1761" spans="1:15" x14ac:dyDescent="0.25">
      <c r="A1761">
        <v>1760</v>
      </c>
      <c r="B1761">
        <v>87.27071500000001</v>
      </c>
      <c r="C1761">
        <v>7.4555610000000003</v>
      </c>
      <c r="N1761">
        <v>77.728622000000001</v>
      </c>
      <c r="O1761">
        <v>4.7399490000000002</v>
      </c>
    </row>
    <row r="1762" spans="1:15" x14ac:dyDescent="0.25">
      <c r="A1762">
        <v>1761</v>
      </c>
      <c r="B1762">
        <v>87.27071500000001</v>
      </c>
      <c r="C1762">
        <v>7.4555610000000003</v>
      </c>
      <c r="N1762">
        <v>77.728622000000001</v>
      </c>
      <c r="O1762">
        <v>4.7399490000000002</v>
      </c>
    </row>
    <row r="1763" spans="1:15" x14ac:dyDescent="0.25">
      <c r="A1763">
        <v>1762</v>
      </c>
      <c r="B1763">
        <v>87.27071500000001</v>
      </c>
      <c r="C1763">
        <v>7.4555610000000003</v>
      </c>
      <c r="N1763">
        <v>77.728622000000001</v>
      </c>
      <c r="O1763">
        <v>4.7399490000000002</v>
      </c>
    </row>
    <row r="1764" spans="1:15" x14ac:dyDescent="0.25">
      <c r="A1764">
        <v>1763</v>
      </c>
      <c r="B1764">
        <v>87.27071500000001</v>
      </c>
      <c r="C1764">
        <v>7.4555610000000003</v>
      </c>
      <c r="N1764">
        <v>77.728622000000001</v>
      </c>
      <c r="O1764">
        <v>4.7399490000000002</v>
      </c>
    </row>
    <row r="1765" spans="1:15" x14ac:dyDescent="0.25">
      <c r="A1765">
        <v>1764</v>
      </c>
      <c r="B1765">
        <v>87.27071500000001</v>
      </c>
      <c r="C1765">
        <v>7.4555610000000003</v>
      </c>
      <c r="N1765">
        <v>77.728622000000001</v>
      </c>
      <c r="O1765">
        <v>4.7399490000000002</v>
      </c>
    </row>
    <row r="1766" spans="1:15" x14ac:dyDescent="0.25">
      <c r="A1766">
        <v>1765</v>
      </c>
      <c r="B1766">
        <v>87.27071500000001</v>
      </c>
      <c r="C1766">
        <v>7.4555610000000003</v>
      </c>
      <c r="D1766">
        <v>95.022143999999997</v>
      </c>
      <c r="E1766">
        <v>5.1033160000000004</v>
      </c>
      <c r="N1766">
        <v>77.728622000000001</v>
      </c>
      <c r="O1766">
        <v>4.7399490000000002</v>
      </c>
    </row>
    <row r="1767" spans="1:15" x14ac:dyDescent="0.25">
      <c r="A1767">
        <v>1766</v>
      </c>
      <c r="B1767">
        <v>87.27071500000001</v>
      </c>
      <c r="C1767">
        <v>7.4555610000000003</v>
      </c>
      <c r="D1767">
        <v>95.230716000000001</v>
      </c>
      <c r="E1767">
        <v>5.0362239999999998</v>
      </c>
      <c r="N1767">
        <v>77.728622000000001</v>
      </c>
      <c r="O1767">
        <v>4.7399490000000002</v>
      </c>
    </row>
    <row r="1768" spans="1:15" x14ac:dyDescent="0.25">
      <c r="A1768">
        <v>1767</v>
      </c>
      <c r="B1768">
        <v>87.138317000000001</v>
      </c>
      <c r="C1768">
        <v>7.461786</v>
      </c>
      <c r="D1768">
        <v>95.230716000000001</v>
      </c>
      <c r="E1768">
        <v>5.0362239999999998</v>
      </c>
      <c r="N1768">
        <v>77.728622000000001</v>
      </c>
      <c r="O1768">
        <v>4.7399490000000002</v>
      </c>
    </row>
    <row r="1769" spans="1:15" x14ac:dyDescent="0.25">
      <c r="A1769">
        <v>1768</v>
      </c>
      <c r="D1769">
        <v>95.230716000000001</v>
      </c>
      <c r="E1769">
        <v>5.0362239999999998</v>
      </c>
      <c r="N1769">
        <v>77.728622000000001</v>
      </c>
      <c r="O1769">
        <v>4.7399490000000002</v>
      </c>
    </row>
    <row r="1770" spans="1:15" x14ac:dyDescent="0.25">
      <c r="A1770">
        <v>1769</v>
      </c>
      <c r="D1770">
        <v>95.230716000000001</v>
      </c>
      <c r="E1770">
        <v>5.0362239999999998</v>
      </c>
      <c r="F1770">
        <v>85.501735000000011</v>
      </c>
      <c r="G1770">
        <v>7.823061</v>
      </c>
      <c r="N1770">
        <v>77.723571000000007</v>
      </c>
      <c r="O1770">
        <v>4.8830099999999996</v>
      </c>
    </row>
    <row r="1771" spans="1:15" x14ac:dyDescent="0.25">
      <c r="A1771">
        <v>1770</v>
      </c>
      <c r="D1771">
        <v>95.230716000000001</v>
      </c>
      <c r="E1771">
        <v>5.0362239999999998</v>
      </c>
      <c r="F1771">
        <v>85.639184</v>
      </c>
      <c r="G1771">
        <v>7.850562</v>
      </c>
    </row>
    <row r="1772" spans="1:15" x14ac:dyDescent="0.25">
      <c r="A1772">
        <v>1771</v>
      </c>
      <c r="D1772">
        <v>95.230716000000001</v>
      </c>
      <c r="E1772">
        <v>5.0362239999999998</v>
      </c>
      <c r="F1772">
        <v>85.639184</v>
      </c>
      <c r="G1772">
        <v>7.850562</v>
      </c>
    </row>
    <row r="1773" spans="1:15" x14ac:dyDescent="0.25">
      <c r="A1773">
        <v>1772</v>
      </c>
      <c r="D1773">
        <v>95.230716000000001</v>
      </c>
      <c r="E1773">
        <v>5.0362239999999998</v>
      </c>
      <c r="F1773">
        <v>85.639184</v>
      </c>
      <c r="G1773">
        <v>7.850562</v>
      </c>
    </row>
    <row r="1774" spans="1:15" x14ac:dyDescent="0.25">
      <c r="A1774">
        <v>1773</v>
      </c>
      <c r="D1774">
        <v>95.230716000000001</v>
      </c>
      <c r="E1774">
        <v>5.0362239999999998</v>
      </c>
      <c r="F1774">
        <v>85.639184</v>
      </c>
      <c r="G1774">
        <v>7.850562</v>
      </c>
    </row>
    <row r="1775" spans="1:15" x14ac:dyDescent="0.25">
      <c r="A1775">
        <v>1774</v>
      </c>
      <c r="D1775">
        <v>95.230716000000001</v>
      </c>
      <c r="E1775">
        <v>5.0362239999999998</v>
      </c>
      <c r="F1775">
        <v>85.639184</v>
      </c>
      <c r="G1775">
        <v>7.850562</v>
      </c>
    </row>
    <row r="1776" spans="1:15" x14ac:dyDescent="0.25">
      <c r="A1776">
        <v>1775</v>
      </c>
      <c r="D1776">
        <v>95.230716000000001</v>
      </c>
      <c r="E1776">
        <v>5.0362239999999998</v>
      </c>
      <c r="F1776">
        <v>85.639184</v>
      </c>
      <c r="G1776">
        <v>7.850562</v>
      </c>
    </row>
    <row r="1777" spans="1:9" x14ac:dyDescent="0.25">
      <c r="A1777">
        <v>1776</v>
      </c>
      <c r="D1777">
        <v>95.230716000000001</v>
      </c>
      <c r="E1777">
        <v>5.0362239999999998</v>
      </c>
      <c r="F1777">
        <v>85.639184</v>
      </c>
      <c r="G1777">
        <v>7.850562</v>
      </c>
    </row>
    <row r="1778" spans="1:9" x14ac:dyDescent="0.25">
      <c r="A1778">
        <v>1777</v>
      </c>
      <c r="D1778">
        <v>95.230716000000001</v>
      </c>
      <c r="E1778">
        <v>5.0362239999999998</v>
      </c>
      <c r="F1778">
        <v>85.639184</v>
      </c>
      <c r="G1778">
        <v>7.850562</v>
      </c>
    </row>
    <row r="1779" spans="1:9" x14ac:dyDescent="0.25">
      <c r="A1779">
        <v>1778</v>
      </c>
      <c r="D1779">
        <v>95.230716000000001</v>
      </c>
      <c r="E1779">
        <v>5.0362239999999998</v>
      </c>
      <c r="F1779">
        <v>85.639184</v>
      </c>
      <c r="G1779">
        <v>7.850562</v>
      </c>
    </row>
    <row r="1780" spans="1:9" x14ac:dyDescent="0.25">
      <c r="A1780">
        <v>1779</v>
      </c>
      <c r="D1780">
        <v>95.230716000000001</v>
      </c>
      <c r="E1780">
        <v>5.0362239999999998</v>
      </c>
      <c r="F1780">
        <v>85.639184</v>
      </c>
      <c r="G1780">
        <v>7.850562</v>
      </c>
    </row>
    <row r="1781" spans="1:9" x14ac:dyDescent="0.25">
      <c r="A1781">
        <v>1780</v>
      </c>
      <c r="B1781">
        <v>104.472196</v>
      </c>
      <c r="C1781">
        <v>7.1087759999999998</v>
      </c>
      <c r="D1781">
        <v>95.022143999999997</v>
      </c>
      <c r="E1781">
        <v>5.1033160000000004</v>
      </c>
      <c r="F1781">
        <v>85.639184</v>
      </c>
      <c r="G1781">
        <v>7.850562</v>
      </c>
    </row>
    <row r="1782" spans="1:9" x14ac:dyDescent="0.25">
      <c r="A1782">
        <v>1781</v>
      </c>
      <c r="B1782">
        <v>104.62454</v>
      </c>
      <c r="C1782">
        <v>7.1099490000000003</v>
      </c>
      <c r="D1782">
        <v>95.022143999999997</v>
      </c>
      <c r="E1782">
        <v>5.1033160000000004</v>
      </c>
      <c r="F1782">
        <v>85.639184</v>
      </c>
      <c r="G1782">
        <v>7.850562</v>
      </c>
    </row>
    <row r="1783" spans="1:9" x14ac:dyDescent="0.25">
      <c r="A1783">
        <v>1782</v>
      </c>
      <c r="B1783">
        <v>104.62454</v>
      </c>
      <c r="C1783">
        <v>7.1593369999999998</v>
      </c>
      <c r="F1783">
        <v>85.639184</v>
      </c>
      <c r="G1783">
        <v>7.850562</v>
      </c>
    </row>
    <row r="1784" spans="1:9" x14ac:dyDescent="0.25">
      <c r="A1784">
        <v>1783</v>
      </c>
      <c r="B1784">
        <v>104.62454</v>
      </c>
      <c r="C1784">
        <v>7.1593369999999998</v>
      </c>
      <c r="F1784">
        <v>85.639184</v>
      </c>
      <c r="G1784">
        <v>7.850562</v>
      </c>
    </row>
    <row r="1785" spans="1:9" x14ac:dyDescent="0.25">
      <c r="A1785">
        <v>1784</v>
      </c>
      <c r="B1785">
        <v>104.62454</v>
      </c>
      <c r="C1785">
        <v>7.1593369999999998</v>
      </c>
      <c r="F1785">
        <v>85.639184</v>
      </c>
      <c r="G1785">
        <v>7.850562</v>
      </c>
    </row>
    <row r="1786" spans="1:9" x14ac:dyDescent="0.25">
      <c r="A1786">
        <v>1785</v>
      </c>
      <c r="B1786">
        <v>104.62454</v>
      </c>
      <c r="C1786">
        <v>7.1593369999999998</v>
      </c>
      <c r="F1786">
        <v>85.639184</v>
      </c>
      <c r="G1786">
        <v>7.850562</v>
      </c>
    </row>
    <row r="1787" spans="1:9" x14ac:dyDescent="0.25">
      <c r="A1787">
        <v>1786</v>
      </c>
      <c r="B1787">
        <v>104.62454</v>
      </c>
      <c r="C1787">
        <v>7.1593369999999998</v>
      </c>
      <c r="F1787">
        <v>85.639184</v>
      </c>
      <c r="G1787">
        <v>7.850562</v>
      </c>
    </row>
    <row r="1788" spans="1:9" x14ac:dyDescent="0.25">
      <c r="A1788">
        <v>1787</v>
      </c>
      <c r="B1788">
        <v>104.62454</v>
      </c>
      <c r="C1788">
        <v>7.1593369999999998</v>
      </c>
      <c r="F1788">
        <v>85.501735000000011</v>
      </c>
      <c r="G1788">
        <v>7.823061</v>
      </c>
      <c r="H1788">
        <v>94.638980000000004</v>
      </c>
      <c r="I1788">
        <v>4.3214790000000001</v>
      </c>
    </row>
    <row r="1789" spans="1:9" x14ac:dyDescent="0.25">
      <c r="A1789">
        <v>1788</v>
      </c>
      <c r="B1789">
        <v>104.62454</v>
      </c>
      <c r="C1789">
        <v>7.1593369999999998</v>
      </c>
      <c r="H1789">
        <v>94.78576600000001</v>
      </c>
      <c r="I1789">
        <v>4.1968370000000004</v>
      </c>
    </row>
    <row r="1790" spans="1:9" x14ac:dyDescent="0.25">
      <c r="A1790">
        <v>1789</v>
      </c>
      <c r="B1790">
        <v>104.62454</v>
      </c>
      <c r="C1790">
        <v>7.1593369999999998</v>
      </c>
      <c r="H1790">
        <v>94.78576600000001</v>
      </c>
      <c r="I1790">
        <v>4.1968370000000004</v>
      </c>
    </row>
    <row r="1791" spans="1:9" x14ac:dyDescent="0.25">
      <c r="A1791">
        <v>1790</v>
      </c>
      <c r="B1791">
        <v>104.62454</v>
      </c>
      <c r="C1791">
        <v>7.1593369999999998</v>
      </c>
      <c r="H1791">
        <v>94.78576600000001</v>
      </c>
      <c r="I1791">
        <v>4.1968370000000004</v>
      </c>
    </row>
    <row r="1792" spans="1:9" x14ac:dyDescent="0.25">
      <c r="A1792">
        <v>1791</v>
      </c>
      <c r="B1792">
        <v>104.62454</v>
      </c>
      <c r="C1792">
        <v>7.1593369999999998</v>
      </c>
      <c r="H1792">
        <v>94.78576600000001</v>
      </c>
      <c r="I1792">
        <v>4.1968370000000004</v>
      </c>
    </row>
    <row r="1793" spans="1:9" x14ac:dyDescent="0.25">
      <c r="A1793">
        <v>1792</v>
      </c>
      <c r="B1793">
        <v>104.62454</v>
      </c>
      <c r="C1793">
        <v>7.1593369999999998</v>
      </c>
      <c r="H1793">
        <v>94.78576600000001</v>
      </c>
      <c r="I1793">
        <v>4.1968370000000004</v>
      </c>
    </row>
    <row r="1794" spans="1:9" x14ac:dyDescent="0.25">
      <c r="A1794">
        <v>1793</v>
      </c>
      <c r="B1794">
        <v>104.62454</v>
      </c>
      <c r="C1794">
        <v>7.1593369999999998</v>
      </c>
      <c r="H1794">
        <v>94.78576600000001</v>
      </c>
      <c r="I1794">
        <v>4.1968370000000004</v>
      </c>
    </row>
    <row r="1795" spans="1:9" x14ac:dyDescent="0.25">
      <c r="A1795">
        <v>1794</v>
      </c>
      <c r="B1795">
        <v>104.62454</v>
      </c>
      <c r="C1795">
        <v>7.1593369999999998</v>
      </c>
      <c r="H1795">
        <v>94.78576600000001</v>
      </c>
      <c r="I1795">
        <v>4.1968370000000004</v>
      </c>
    </row>
    <row r="1796" spans="1:9" x14ac:dyDescent="0.25">
      <c r="A1796">
        <v>1795</v>
      </c>
      <c r="B1796">
        <v>104.62454</v>
      </c>
      <c r="C1796">
        <v>7.1593369999999998</v>
      </c>
      <c r="D1796">
        <v>113.864541</v>
      </c>
      <c r="E1796">
        <v>4.2878569999999998</v>
      </c>
      <c r="H1796">
        <v>94.78576600000001</v>
      </c>
      <c r="I1796">
        <v>4.1968370000000004</v>
      </c>
    </row>
    <row r="1797" spans="1:9" x14ac:dyDescent="0.25">
      <c r="A1797">
        <v>1796</v>
      </c>
      <c r="B1797">
        <v>104.472196</v>
      </c>
      <c r="C1797">
        <v>7.1087759999999998</v>
      </c>
      <c r="D1797">
        <v>114.01832</v>
      </c>
      <c r="E1797">
        <v>4.2462239999999998</v>
      </c>
      <c r="H1797">
        <v>94.78576600000001</v>
      </c>
      <c r="I1797">
        <v>4.1968370000000004</v>
      </c>
    </row>
    <row r="1798" spans="1:9" x14ac:dyDescent="0.25">
      <c r="A1798">
        <v>1797</v>
      </c>
      <c r="D1798">
        <v>114.01832</v>
      </c>
      <c r="E1798">
        <v>4.2462239999999998</v>
      </c>
      <c r="H1798">
        <v>94.78576600000001</v>
      </c>
      <c r="I1798">
        <v>4.1968370000000004</v>
      </c>
    </row>
    <row r="1799" spans="1:9" x14ac:dyDescent="0.25">
      <c r="A1799">
        <v>1798</v>
      </c>
      <c r="D1799">
        <v>114.01832</v>
      </c>
      <c r="E1799">
        <v>4.2462239999999998</v>
      </c>
      <c r="H1799">
        <v>94.78576600000001</v>
      </c>
      <c r="I1799">
        <v>4.1968370000000004</v>
      </c>
    </row>
    <row r="1800" spans="1:9" x14ac:dyDescent="0.25">
      <c r="A1800">
        <v>1799</v>
      </c>
      <c r="D1800">
        <v>114.01832</v>
      </c>
      <c r="E1800">
        <v>4.2462239999999998</v>
      </c>
      <c r="H1800">
        <v>94.78576600000001</v>
      </c>
      <c r="I1800">
        <v>4.1968370000000004</v>
      </c>
    </row>
    <row r="1801" spans="1:9" x14ac:dyDescent="0.25">
      <c r="A1801">
        <v>1800</v>
      </c>
      <c r="D1801">
        <v>114.01832</v>
      </c>
      <c r="E1801">
        <v>4.2462239999999998</v>
      </c>
      <c r="H1801">
        <v>94.78576600000001</v>
      </c>
      <c r="I1801">
        <v>4.1968370000000004</v>
      </c>
    </row>
    <row r="1802" spans="1:9" x14ac:dyDescent="0.25">
      <c r="A1802">
        <v>1801</v>
      </c>
      <c r="D1802">
        <v>114.01832</v>
      </c>
      <c r="E1802">
        <v>4.2462239999999998</v>
      </c>
      <c r="H1802">
        <v>94.78576600000001</v>
      </c>
      <c r="I1802">
        <v>4.1968370000000004</v>
      </c>
    </row>
    <row r="1803" spans="1:9" x14ac:dyDescent="0.25">
      <c r="A1803">
        <v>1802</v>
      </c>
      <c r="D1803">
        <v>114.01832</v>
      </c>
      <c r="E1803">
        <v>4.2462239999999998</v>
      </c>
      <c r="F1803">
        <v>104.09954200000001</v>
      </c>
      <c r="G1803">
        <v>7.1435719999999998</v>
      </c>
      <c r="H1803">
        <v>94.78576600000001</v>
      </c>
      <c r="I1803">
        <v>4.1968370000000004</v>
      </c>
    </row>
    <row r="1804" spans="1:9" x14ac:dyDescent="0.25">
      <c r="A1804">
        <v>1803</v>
      </c>
      <c r="D1804">
        <v>114.01832</v>
      </c>
      <c r="E1804">
        <v>4.2462239999999998</v>
      </c>
      <c r="F1804">
        <v>104.278417</v>
      </c>
      <c r="G1804">
        <v>7.0605609999999999</v>
      </c>
      <c r="H1804">
        <v>94.78576600000001</v>
      </c>
      <c r="I1804">
        <v>4.1968370000000004</v>
      </c>
    </row>
    <row r="1805" spans="1:9" x14ac:dyDescent="0.25">
      <c r="A1805">
        <v>1804</v>
      </c>
      <c r="D1805">
        <v>114.01832</v>
      </c>
      <c r="E1805">
        <v>4.2462239999999998</v>
      </c>
      <c r="F1805">
        <v>104.278417</v>
      </c>
      <c r="G1805">
        <v>7.0605609999999999</v>
      </c>
      <c r="H1805">
        <v>94.638980000000004</v>
      </c>
      <c r="I1805">
        <v>4.3214790000000001</v>
      </c>
    </row>
    <row r="1806" spans="1:9" x14ac:dyDescent="0.25">
      <c r="A1806">
        <v>1805</v>
      </c>
      <c r="D1806">
        <v>114.01832</v>
      </c>
      <c r="E1806">
        <v>4.2462239999999998</v>
      </c>
      <c r="F1806">
        <v>104.278417</v>
      </c>
      <c r="G1806">
        <v>7.0605609999999999</v>
      </c>
    </row>
    <row r="1807" spans="1:9" x14ac:dyDescent="0.25">
      <c r="A1807">
        <v>1806</v>
      </c>
      <c r="D1807">
        <v>114.01832</v>
      </c>
      <c r="E1807">
        <v>4.2462239999999998</v>
      </c>
      <c r="F1807">
        <v>104.278417</v>
      </c>
      <c r="G1807">
        <v>7.0605609999999999</v>
      </c>
    </row>
    <row r="1808" spans="1:9" x14ac:dyDescent="0.25">
      <c r="A1808">
        <v>1807</v>
      </c>
      <c r="D1808">
        <v>114.01832</v>
      </c>
      <c r="E1808">
        <v>4.2462239999999998</v>
      </c>
      <c r="F1808">
        <v>104.278417</v>
      </c>
      <c r="G1808">
        <v>7.0605609999999999</v>
      </c>
    </row>
    <row r="1809" spans="1:9" x14ac:dyDescent="0.25">
      <c r="A1809">
        <v>1808</v>
      </c>
      <c r="D1809">
        <v>114.01832</v>
      </c>
      <c r="E1809">
        <v>4.2462239999999998</v>
      </c>
      <c r="F1809">
        <v>104.278417</v>
      </c>
      <c r="G1809">
        <v>7.0605609999999999</v>
      </c>
    </row>
    <row r="1810" spans="1:9" x14ac:dyDescent="0.25">
      <c r="A1810">
        <v>1809</v>
      </c>
      <c r="D1810">
        <v>114.01832</v>
      </c>
      <c r="E1810">
        <v>4.2462239999999998</v>
      </c>
      <c r="F1810">
        <v>104.278417</v>
      </c>
      <c r="G1810">
        <v>7.0605609999999999</v>
      </c>
    </row>
    <row r="1811" spans="1:9" x14ac:dyDescent="0.25">
      <c r="A1811">
        <v>1810</v>
      </c>
      <c r="B1811">
        <v>123.32097</v>
      </c>
      <c r="C1811">
        <v>7.3327039999999997</v>
      </c>
      <c r="D1811">
        <v>113.864541</v>
      </c>
      <c r="E1811">
        <v>4.2878569999999998</v>
      </c>
      <c r="F1811">
        <v>104.278417</v>
      </c>
      <c r="G1811">
        <v>7.0605609999999999</v>
      </c>
    </row>
    <row r="1812" spans="1:9" x14ac:dyDescent="0.25">
      <c r="A1812">
        <v>1811</v>
      </c>
      <c r="B1812">
        <v>123.56046000000001</v>
      </c>
      <c r="C1812">
        <v>7.3074490000000001</v>
      </c>
      <c r="D1812">
        <v>113.864541</v>
      </c>
      <c r="E1812">
        <v>4.2878569999999998</v>
      </c>
      <c r="F1812">
        <v>104.278417</v>
      </c>
      <c r="G1812">
        <v>7.0605609999999999</v>
      </c>
    </row>
    <row r="1813" spans="1:9" x14ac:dyDescent="0.25">
      <c r="A1813">
        <v>1812</v>
      </c>
      <c r="B1813">
        <v>123.56046000000001</v>
      </c>
      <c r="C1813">
        <v>7.3074490000000001</v>
      </c>
      <c r="F1813">
        <v>104.278417</v>
      </c>
      <c r="G1813">
        <v>7.0605609999999999</v>
      </c>
    </row>
    <row r="1814" spans="1:9" x14ac:dyDescent="0.25">
      <c r="A1814">
        <v>1813</v>
      </c>
      <c r="B1814">
        <v>123.56046000000001</v>
      </c>
      <c r="C1814">
        <v>7.3074490000000001</v>
      </c>
      <c r="F1814">
        <v>104.278417</v>
      </c>
      <c r="G1814">
        <v>7.0605609999999999</v>
      </c>
    </row>
    <row r="1815" spans="1:9" x14ac:dyDescent="0.25">
      <c r="A1815">
        <v>1814</v>
      </c>
      <c r="B1815">
        <v>123.56046000000001</v>
      </c>
      <c r="C1815">
        <v>7.3074490000000001</v>
      </c>
      <c r="F1815">
        <v>104.278417</v>
      </c>
      <c r="G1815">
        <v>7.0605609999999999</v>
      </c>
    </row>
    <row r="1816" spans="1:9" x14ac:dyDescent="0.25">
      <c r="A1816">
        <v>1815</v>
      </c>
      <c r="B1816">
        <v>123.56046000000001</v>
      </c>
      <c r="C1816">
        <v>7.3074490000000001</v>
      </c>
      <c r="F1816">
        <v>104.278417</v>
      </c>
      <c r="G1816">
        <v>7.0605609999999999</v>
      </c>
    </row>
    <row r="1817" spans="1:9" x14ac:dyDescent="0.25">
      <c r="A1817">
        <v>1816</v>
      </c>
      <c r="B1817">
        <v>123.56046000000001</v>
      </c>
      <c r="C1817">
        <v>7.3074490000000001</v>
      </c>
      <c r="F1817">
        <v>104.278417</v>
      </c>
      <c r="G1817">
        <v>7.0605609999999999</v>
      </c>
    </row>
    <row r="1818" spans="1:9" x14ac:dyDescent="0.25">
      <c r="A1818">
        <v>1817</v>
      </c>
      <c r="B1818">
        <v>123.56046000000001</v>
      </c>
      <c r="C1818">
        <v>7.3074490000000001</v>
      </c>
      <c r="F1818">
        <v>104.278417</v>
      </c>
      <c r="G1818">
        <v>7.0605609999999999</v>
      </c>
    </row>
    <row r="1819" spans="1:9" x14ac:dyDescent="0.25">
      <c r="A1819">
        <v>1818</v>
      </c>
      <c r="B1819">
        <v>123.56046000000001</v>
      </c>
      <c r="C1819">
        <v>7.3074490000000001</v>
      </c>
      <c r="F1819">
        <v>104.278417</v>
      </c>
      <c r="G1819">
        <v>7.0605609999999999</v>
      </c>
      <c r="H1819">
        <v>114.391687</v>
      </c>
      <c r="I1819">
        <v>4.1557659999999998</v>
      </c>
    </row>
    <row r="1820" spans="1:9" x14ac:dyDescent="0.25">
      <c r="A1820">
        <v>1819</v>
      </c>
      <c r="B1820">
        <v>123.56046000000001</v>
      </c>
      <c r="C1820">
        <v>7.3074490000000001</v>
      </c>
      <c r="F1820">
        <v>104.09954200000001</v>
      </c>
      <c r="G1820">
        <v>7.1435719999999998</v>
      </c>
      <c r="H1820">
        <v>114.562196</v>
      </c>
      <c r="I1820">
        <v>3.9993370000000001</v>
      </c>
    </row>
    <row r="1821" spans="1:9" x14ac:dyDescent="0.25">
      <c r="A1821">
        <v>1820</v>
      </c>
      <c r="B1821">
        <v>123.56046000000001</v>
      </c>
      <c r="C1821">
        <v>7.3074490000000001</v>
      </c>
      <c r="H1821">
        <v>114.562196</v>
      </c>
      <c r="I1821">
        <v>3.9993370000000001</v>
      </c>
    </row>
    <row r="1822" spans="1:9" x14ac:dyDescent="0.25">
      <c r="A1822">
        <v>1821</v>
      </c>
      <c r="B1822">
        <v>123.56046000000001</v>
      </c>
      <c r="C1822">
        <v>7.3074490000000001</v>
      </c>
      <c r="H1822">
        <v>114.562196</v>
      </c>
      <c r="I1822">
        <v>3.9993370000000001</v>
      </c>
    </row>
    <row r="1823" spans="1:9" x14ac:dyDescent="0.25">
      <c r="A1823">
        <v>1822</v>
      </c>
      <c r="B1823">
        <v>123.56046000000001</v>
      </c>
      <c r="C1823">
        <v>7.3074490000000001</v>
      </c>
      <c r="H1823">
        <v>114.562196</v>
      </c>
      <c r="I1823">
        <v>3.9993370000000001</v>
      </c>
    </row>
    <row r="1824" spans="1:9" x14ac:dyDescent="0.25">
      <c r="A1824">
        <v>1823</v>
      </c>
      <c r="B1824">
        <v>123.56046000000001</v>
      </c>
      <c r="C1824">
        <v>7.3074490000000001</v>
      </c>
      <c r="H1824">
        <v>114.562196</v>
      </c>
      <c r="I1824">
        <v>3.9993370000000001</v>
      </c>
    </row>
    <row r="1825" spans="1:9" x14ac:dyDescent="0.25">
      <c r="A1825">
        <v>1824</v>
      </c>
      <c r="B1825">
        <v>123.56046000000001</v>
      </c>
      <c r="C1825">
        <v>7.3074490000000001</v>
      </c>
      <c r="H1825">
        <v>114.562196</v>
      </c>
      <c r="I1825">
        <v>3.9993370000000001</v>
      </c>
    </row>
    <row r="1826" spans="1:9" x14ac:dyDescent="0.25">
      <c r="A1826">
        <v>1825</v>
      </c>
      <c r="B1826">
        <v>123.32097</v>
      </c>
      <c r="C1826">
        <v>7.3327039999999997</v>
      </c>
      <c r="D1826">
        <v>131.56219200000001</v>
      </c>
      <c r="E1826">
        <v>4.9160719999999998</v>
      </c>
      <c r="H1826">
        <v>114.562196</v>
      </c>
      <c r="I1826">
        <v>3.9993370000000001</v>
      </c>
    </row>
    <row r="1827" spans="1:9" x14ac:dyDescent="0.25">
      <c r="A1827">
        <v>1826</v>
      </c>
      <c r="D1827">
        <v>131.61934000000002</v>
      </c>
      <c r="E1827">
        <v>4.937449</v>
      </c>
      <c r="H1827">
        <v>114.562196</v>
      </c>
      <c r="I1827">
        <v>3.9993370000000001</v>
      </c>
    </row>
    <row r="1828" spans="1:9" x14ac:dyDescent="0.25">
      <c r="A1828">
        <v>1827</v>
      </c>
      <c r="D1828">
        <v>131.61934000000002</v>
      </c>
      <c r="E1828">
        <v>4.937449</v>
      </c>
      <c r="H1828">
        <v>114.562196</v>
      </c>
      <c r="I1828">
        <v>3.9993370000000001</v>
      </c>
    </row>
    <row r="1829" spans="1:9" x14ac:dyDescent="0.25">
      <c r="A1829">
        <v>1828</v>
      </c>
      <c r="D1829">
        <v>131.61934000000002</v>
      </c>
      <c r="E1829">
        <v>4.937449</v>
      </c>
      <c r="H1829">
        <v>114.562196</v>
      </c>
      <c r="I1829">
        <v>3.9993370000000001</v>
      </c>
    </row>
    <row r="1830" spans="1:9" x14ac:dyDescent="0.25">
      <c r="A1830">
        <v>1829</v>
      </c>
      <c r="D1830">
        <v>131.61934000000002</v>
      </c>
      <c r="E1830">
        <v>4.937449</v>
      </c>
      <c r="H1830">
        <v>114.562196</v>
      </c>
      <c r="I1830">
        <v>3.9993370000000001</v>
      </c>
    </row>
    <row r="1831" spans="1:9" x14ac:dyDescent="0.25">
      <c r="A1831">
        <v>1830</v>
      </c>
      <c r="D1831">
        <v>131.61934000000002</v>
      </c>
      <c r="E1831">
        <v>4.937449</v>
      </c>
      <c r="H1831">
        <v>114.562196</v>
      </c>
      <c r="I1831">
        <v>3.9993370000000001</v>
      </c>
    </row>
    <row r="1832" spans="1:9" x14ac:dyDescent="0.25">
      <c r="A1832">
        <v>1831</v>
      </c>
      <c r="D1832">
        <v>131.61934000000002</v>
      </c>
      <c r="E1832">
        <v>4.937449</v>
      </c>
      <c r="H1832">
        <v>114.562196</v>
      </c>
      <c r="I1832">
        <v>3.9993370000000001</v>
      </c>
    </row>
    <row r="1833" spans="1:9" x14ac:dyDescent="0.25">
      <c r="A1833">
        <v>1832</v>
      </c>
      <c r="D1833">
        <v>131.61934000000002</v>
      </c>
      <c r="E1833">
        <v>4.937449</v>
      </c>
      <c r="H1833">
        <v>114.562196</v>
      </c>
      <c r="I1833">
        <v>3.9993370000000001</v>
      </c>
    </row>
    <row r="1834" spans="1:9" x14ac:dyDescent="0.25">
      <c r="A1834">
        <v>1833</v>
      </c>
      <c r="D1834">
        <v>131.61934000000002</v>
      </c>
      <c r="E1834">
        <v>4.937449</v>
      </c>
      <c r="F1834">
        <v>124.035257</v>
      </c>
      <c r="G1834">
        <v>7.5213780000000003</v>
      </c>
      <c r="H1834">
        <v>114.562196</v>
      </c>
      <c r="I1834">
        <v>3.9993370000000001</v>
      </c>
    </row>
    <row r="1835" spans="1:9" x14ac:dyDescent="0.25">
      <c r="A1835">
        <v>1834</v>
      </c>
      <c r="D1835">
        <v>131.61934000000002</v>
      </c>
      <c r="E1835">
        <v>4.937449</v>
      </c>
      <c r="F1835">
        <v>124.20316400000002</v>
      </c>
      <c r="G1835">
        <v>7.5049489999999999</v>
      </c>
      <c r="H1835">
        <v>114.562196</v>
      </c>
      <c r="I1835">
        <v>3.9993370000000001</v>
      </c>
    </row>
    <row r="1836" spans="1:9" x14ac:dyDescent="0.25">
      <c r="A1836">
        <v>1835</v>
      </c>
      <c r="D1836">
        <v>131.61934000000002</v>
      </c>
      <c r="E1836">
        <v>4.937449</v>
      </c>
      <c r="F1836">
        <v>124.20316400000002</v>
      </c>
      <c r="G1836">
        <v>7.5049489999999999</v>
      </c>
      <c r="H1836">
        <v>114.391687</v>
      </c>
      <c r="I1836">
        <v>4.1557659999999998</v>
      </c>
    </row>
    <row r="1837" spans="1:9" x14ac:dyDescent="0.25">
      <c r="A1837">
        <v>1836</v>
      </c>
      <c r="D1837">
        <v>131.61934000000002</v>
      </c>
      <c r="E1837">
        <v>4.937449</v>
      </c>
      <c r="F1837">
        <v>124.20316400000002</v>
      </c>
      <c r="G1837">
        <v>7.5049489999999999</v>
      </c>
    </row>
    <row r="1838" spans="1:9" x14ac:dyDescent="0.25">
      <c r="A1838">
        <v>1837</v>
      </c>
      <c r="D1838">
        <v>131.61934000000002</v>
      </c>
      <c r="E1838">
        <v>4.937449</v>
      </c>
      <c r="F1838">
        <v>124.20316400000002</v>
      </c>
      <c r="G1838">
        <v>7.5049489999999999</v>
      </c>
    </row>
    <row r="1839" spans="1:9" x14ac:dyDescent="0.25">
      <c r="A1839">
        <v>1838</v>
      </c>
      <c r="D1839">
        <v>131.61934000000002</v>
      </c>
      <c r="E1839">
        <v>4.937449</v>
      </c>
      <c r="F1839">
        <v>124.20316400000002</v>
      </c>
      <c r="G1839">
        <v>7.5049489999999999</v>
      </c>
    </row>
    <row r="1840" spans="1:9" x14ac:dyDescent="0.25">
      <c r="A1840">
        <v>1839</v>
      </c>
      <c r="D1840">
        <v>131.61934000000002</v>
      </c>
      <c r="E1840">
        <v>4.937449</v>
      </c>
      <c r="F1840">
        <v>124.20316400000002</v>
      </c>
      <c r="G1840">
        <v>7.5049489999999999</v>
      </c>
    </row>
    <row r="1841" spans="1:15" x14ac:dyDescent="0.25">
      <c r="A1841">
        <v>1840</v>
      </c>
      <c r="D1841">
        <v>131.56219200000001</v>
      </c>
      <c r="E1841">
        <v>4.9160719999999998</v>
      </c>
      <c r="F1841">
        <v>124.20316400000002</v>
      </c>
      <c r="G1841">
        <v>7.5049489999999999</v>
      </c>
    </row>
    <row r="1842" spans="1:15" x14ac:dyDescent="0.25">
      <c r="A1842">
        <v>1841</v>
      </c>
      <c r="B1842">
        <v>150.841431</v>
      </c>
      <c r="C1842">
        <v>8.1446860000000001</v>
      </c>
      <c r="F1842">
        <v>124.20316400000002</v>
      </c>
      <c r="G1842">
        <v>7.5049489999999999</v>
      </c>
    </row>
    <row r="1843" spans="1:15" x14ac:dyDescent="0.25">
      <c r="A1843">
        <v>1842</v>
      </c>
      <c r="B1843">
        <v>150.849107</v>
      </c>
      <c r="C1843">
        <v>8.0640839999999994</v>
      </c>
      <c r="F1843">
        <v>124.20316400000002</v>
      </c>
      <c r="G1843">
        <v>7.5049489999999999</v>
      </c>
    </row>
    <row r="1844" spans="1:15" x14ac:dyDescent="0.25">
      <c r="A1844">
        <v>1843</v>
      </c>
      <c r="B1844">
        <v>150.849107</v>
      </c>
      <c r="C1844">
        <v>8.0640839999999994</v>
      </c>
      <c r="F1844">
        <v>124.20316400000002</v>
      </c>
      <c r="G1844">
        <v>7.5049489999999999</v>
      </c>
    </row>
    <row r="1845" spans="1:15" x14ac:dyDescent="0.25">
      <c r="A1845">
        <v>1844</v>
      </c>
      <c r="B1845">
        <v>150.849107</v>
      </c>
      <c r="C1845">
        <v>8.0640839999999994</v>
      </c>
      <c r="F1845">
        <v>124.20316400000002</v>
      </c>
      <c r="G1845">
        <v>7.5049489999999999</v>
      </c>
    </row>
    <row r="1846" spans="1:15" x14ac:dyDescent="0.25">
      <c r="A1846">
        <v>1845</v>
      </c>
      <c r="B1846">
        <v>150.849107</v>
      </c>
      <c r="C1846">
        <v>8.0640839999999994</v>
      </c>
      <c r="F1846">
        <v>124.25260300000001</v>
      </c>
      <c r="G1846">
        <v>7.5049489999999999</v>
      </c>
    </row>
    <row r="1847" spans="1:15" x14ac:dyDescent="0.25">
      <c r="A1847">
        <v>1846</v>
      </c>
      <c r="B1847">
        <v>150.849107</v>
      </c>
      <c r="C1847">
        <v>8.0640839999999994</v>
      </c>
      <c r="F1847">
        <v>124.25260300000001</v>
      </c>
      <c r="G1847">
        <v>7.5049489999999999</v>
      </c>
    </row>
    <row r="1848" spans="1:15" x14ac:dyDescent="0.25">
      <c r="A1848">
        <v>1847</v>
      </c>
      <c r="B1848">
        <v>150.849107</v>
      </c>
      <c r="C1848">
        <v>8.0640839999999994</v>
      </c>
      <c r="F1848">
        <v>124.25260300000001</v>
      </c>
      <c r="G1848">
        <v>7.5049489999999999</v>
      </c>
    </row>
    <row r="1849" spans="1:15" x14ac:dyDescent="0.25">
      <c r="A1849">
        <v>1848</v>
      </c>
      <c r="B1849">
        <v>150.849107</v>
      </c>
      <c r="C1849">
        <v>8.0640839999999994</v>
      </c>
      <c r="F1849">
        <v>124.25260300000001</v>
      </c>
      <c r="G1849">
        <v>7.5049489999999999</v>
      </c>
    </row>
    <row r="1850" spans="1:15" x14ac:dyDescent="0.25">
      <c r="A1850">
        <v>1849</v>
      </c>
      <c r="B1850">
        <v>150.849107</v>
      </c>
      <c r="C1850">
        <v>8.0640839999999994</v>
      </c>
      <c r="F1850">
        <v>124.25260300000001</v>
      </c>
      <c r="G1850">
        <v>7.5049489999999999</v>
      </c>
    </row>
    <row r="1851" spans="1:15" x14ac:dyDescent="0.25">
      <c r="A1851">
        <v>1850</v>
      </c>
      <c r="B1851">
        <v>150.849107</v>
      </c>
      <c r="C1851">
        <v>8.0640839999999994</v>
      </c>
      <c r="F1851">
        <v>124.035257</v>
      </c>
      <c r="G1851">
        <v>7.5213780000000003</v>
      </c>
      <c r="N1851">
        <v>133.37122500000001</v>
      </c>
      <c r="O1851">
        <v>3.892347</v>
      </c>
    </row>
    <row r="1852" spans="1:15" x14ac:dyDescent="0.25">
      <c r="A1852">
        <v>1851</v>
      </c>
      <c r="B1852">
        <v>150.849107</v>
      </c>
      <c r="C1852">
        <v>8.0640839999999994</v>
      </c>
      <c r="F1852">
        <v>124.035257</v>
      </c>
      <c r="G1852">
        <v>7.5213780000000003</v>
      </c>
      <c r="N1852">
        <v>133.34980100000001</v>
      </c>
      <c r="O1852">
        <v>3.8512249999999999</v>
      </c>
    </row>
    <row r="1853" spans="1:15" x14ac:dyDescent="0.25">
      <c r="A1853">
        <v>1852</v>
      </c>
      <c r="B1853">
        <v>150.849107</v>
      </c>
      <c r="C1853">
        <v>8.0640839999999994</v>
      </c>
      <c r="N1853">
        <v>133.34980100000001</v>
      </c>
      <c r="O1853">
        <v>3.8512249999999999</v>
      </c>
    </row>
    <row r="1854" spans="1:15" x14ac:dyDescent="0.25">
      <c r="A1854">
        <v>1853</v>
      </c>
      <c r="B1854">
        <v>150.849107</v>
      </c>
      <c r="C1854">
        <v>8.0640839999999994</v>
      </c>
      <c r="N1854">
        <v>133.34980100000001</v>
      </c>
      <c r="O1854">
        <v>3.8512249999999999</v>
      </c>
    </row>
    <row r="1855" spans="1:15" x14ac:dyDescent="0.25">
      <c r="A1855">
        <v>1854</v>
      </c>
      <c r="B1855">
        <v>150.849107</v>
      </c>
      <c r="C1855">
        <v>8.0640839999999994</v>
      </c>
      <c r="N1855">
        <v>133.34980100000001</v>
      </c>
      <c r="O1855">
        <v>3.8512249999999999</v>
      </c>
    </row>
    <row r="1856" spans="1:15" x14ac:dyDescent="0.25">
      <c r="A1856">
        <v>1855</v>
      </c>
      <c r="B1856">
        <v>150.849107</v>
      </c>
      <c r="C1856">
        <v>8.0640839999999994</v>
      </c>
      <c r="D1856">
        <v>156.86147800000001</v>
      </c>
      <c r="E1856">
        <v>5.674963</v>
      </c>
      <c r="N1856">
        <v>133.34980100000001</v>
      </c>
      <c r="O1856">
        <v>3.8512249999999999</v>
      </c>
    </row>
    <row r="1857" spans="1:15" x14ac:dyDescent="0.25">
      <c r="A1857">
        <v>1856</v>
      </c>
      <c r="B1857">
        <v>150.841431</v>
      </c>
      <c r="C1857">
        <v>8.1446860000000001</v>
      </c>
      <c r="D1857">
        <v>157.06439699999999</v>
      </c>
      <c r="E1857">
        <v>5.6204200000000002</v>
      </c>
      <c r="N1857">
        <v>133.34980100000001</v>
      </c>
      <c r="O1857">
        <v>3.8512249999999999</v>
      </c>
    </row>
    <row r="1858" spans="1:15" x14ac:dyDescent="0.25">
      <c r="A1858">
        <v>1857</v>
      </c>
      <c r="B1858">
        <v>150.841431</v>
      </c>
      <c r="C1858">
        <v>8.1446860000000001</v>
      </c>
      <c r="D1858">
        <v>157.06439699999999</v>
      </c>
      <c r="E1858">
        <v>5.6204200000000002</v>
      </c>
      <c r="N1858">
        <v>133.34980100000001</v>
      </c>
      <c r="O1858">
        <v>3.8512249999999999</v>
      </c>
    </row>
    <row r="1859" spans="1:15" x14ac:dyDescent="0.25">
      <c r="A1859">
        <v>1858</v>
      </c>
      <c r="D1859">
        <v>157.06439699999999</v>
      </c>
      <c r="E1859">
        <v>5.6204200000000002</v>
      </c>
      <c r="N1859">
        <v>133.34980100000001</v>
      </c>
      <c r="O1859">
        <v>3.8512249999999999</v>
      </c>
    </row>
    <row r="1860" spans="1:15" x14ac:dyDescent="0.25">
      <c r="A1860">
        <v>1859</v>
      </c>
      <c r="D1860">
        <v>157.06439699999999</v>
      </c>
      <c r="E1860">
        <v>5.6204200000000002</v>
      </c>
      <c r="N1860">
        <v>133.34980100000001</v>
      </c>
      <c r="O1860">
        <v>3.8512249999999999</v>
      </c>
    </row>
    <row r="1861" spans="1:15" x14ac:dyDescent="0.25">
      <c r="A1861">
        <v>1860</v>
      </c>
      <c r="D1861">
        <v>157.06439699999999</v>
      </c>
      <c r="E1861">
        <v>5.6204200000000002</v>
      </c>
      <c r="N1861">
        <v>133.34980100000001</v>
      </c>
      <c r="O1861">
        <v>3.8512249999999999</v>
      </c>
    </row>
    <row r="1862" spans="1:15" x14ac:dyDescent="0.25">
      <c r="A1862">
        <v>1861</v>
      </c>
      <c r="D1862">
        <v>157.06439699999999</v>
      </c>
      <c r="E1862">
        <v>5.6204200000000002</v>
      </c>
      <c r="N1862">
        <v>133.34980100000001</v>
      </c>
      <c r="O1862">
        <v>3.8512249999999999</v>
      </c>
    </row>
    <row r="1863" spans="1:15" x14ac:dyDescent="0.25">
      <c r="A1863">
        <v>1862</v>
      </c>
      <c r="D1863">
        <v>157.06439699999999</v>
      </c>
      <c r="E1863">
        <v>5.6204200000000002</v>
      </c>
      <c r="F1863">
        <v>151.03071399999999</v>
      </c>
      <c r="G1863">
        <v>8.1608470000000004</v>
      </c>
      <c r="N1863">
        <v>133.34980100000001</v>
      </c>
      <c r="O1863">
        <v>3.8512249999999999</v>
      </c>
    </row>
    <row r="1864" spans="1:15" x14ac:dyDescent="0.25">
      <c r="A1864">
        <v>1863</v>
      </c>
      <c r="D1864">
        <v>157.06439699999999</v>
      </c>
      <c r="E1864">
        <v>5.6204200000000002</v>
      </c>
      <c r="F1864">
        <v>150.99591800000002</v>
      </c>
      <c r="G1864">
        <v>8.1618569999999995</v>
      </c>
      <c r="N1864">
        <v>133.34980100000001</v>
      </c>
      <c r="O1864">
        <v>3.8512249999999999</v>
      </c>
    </row>
    <row r="1865" spans="1:15" x14ac:dyDescent="0.25">
      <c r="A1865">
        <v>1864</v>
      </c>
      <c r="D1865">
        <v>157.06439699999999</v>
      </c>
      <c r="E1865">
        <v>5.6204200000000002</v>
      </c>
      <c r="F1865">
        <v>150.99591800000002</v>
      </c>
      <c r="G1865">
        <v>8.1618569999999995</v>
      </c>
    </row>
    <row r="1866" spans="1:15" x14ac:dyDescent="0.25">
      <c r="A1866">
        <v>1865</v>
      </c>
      <c r="D1866">
        <v>157.06439699999999</v>
      </c>
      <c r="E1866">
        <v>5.6204200000000002</v>
      </c>
      <c r="F1866">
        <v>150.99591800000002</v>
      </c>
      <c r="G1866">
        <v>8.1618569999999995</v>
      </c>
    </row>
    <row r="1867" spans="1:15" x14ac:dyDescent="0.25">
      <c r="A1867">
        <v>1866</v>
      </c>
      <c r="D1867">
        <v>157.06439699999999</v>
      </c>
      <c r="E1867">
        <v>5.6204200000000002</v>
      </c>
      <c r="F1867">
        <v>150.99591800000002</v>
      </c>
      <c r="G1867">
        <v>8.1618569999999995</v>
      </c>
    </row>
    <row r="1868" spans="1:15" x14ac:dyDescent="0.25">
      <c r="A1868">
        <v>1867</v>
      </c>
      <c r="D1868">
        <v>157.06439699999999</v>
      </c>
      <c r="E1868">
        <v>5.6204200000000002</v>
      </c>
      <c r="F1868">
        <v>150.99591800000002</v>
      </c>
      <c r="G1868">
        <v>8.1618569999999995</v>
      </c>
    </row>
    <row r="1869" spans="1:15" x14ac:dyDescent="0.25">
      <c r="A1869">
        <v>1868</v>
      </c>
      <c r="D1869">
        <v>157.06439699999999</v>
      </c>
      <c r="E1869">
        <v>5.6204200000000002</v>
      </c>
      <c r="F1869">
        <v>150.99591800000002</v>
      </c>
      <c r="G1869">
        <v>8.1618569999999995</v>
      </c>
    </row>
    <row r="1870" spans="1:15" x14ac:dyDescent="0.25">
      <c r="A1870">
        <v>1869</v>
      </c>
      <c r="D1870">
        <v>157.06439699999999</v>
      </c>
      <c r="E1870">
        <v>5.6204200000000002</v>
      </c>
      <c r="F1870">
        <v>150.99591800000002</v>
      </c>
      <c r="G1870">
        <v>8.1618569999999995</v>
      </c>
    </row>
    <row r="1871" spans="1:15" x14ac:dyDescent="0.25">
      <c r="A1871">
        <v>1870</v>
      </c>
      <c r="D1871">
        <v>157.06439699999999</v>
      </c>
      <c r="E1871">
        <v>5.6204200000000002</v>
      </c>
      <c r="F1871">
        <v>150.99591800000002</v>
      </c>
      <c r="G1871">
        <v>8.1618569999999995</v>
      </c>
    </row>
    <row r="1872" spans="1:15" x14ac:dyDescent="0.25">
      <c r="A1872">
        <v>1871</v>
      </c>
      <c r="D1872">
        <v>156.86147800000001</v>
      </c>
      <c r="E1872">
        <v>5.674963</v>
      </c>
      <c r="F1872">
        <v>150.99591800000002</v>
      </c>
      <c r="G1872">
        <v>8.1618569999999995</v>
      </c>
    </row>
    <row r="1873" spans="1:9" x14ac:dyDescent="0.25">
      <c r="A1873">
        <v>1872</v>
      </c>
      <c r="F1873">
        <v>150.99591800000002</v>
      </c>
      <c r="G1873">
        <v>8.1618569999999995</v>
      </c>
    </row>
    <row r="1874" spans="1:9" x14ac:dyDescent="0.25">
      <c r="A1874">
        <v>1873</v>
      </c>
      <c r="B1874">
        <v>164.85142400000001</v>
      </c>
      <c r="C1874">
        <v>7.3919459999999999</v>
      </c>
      <c r="F1874">
        <v>150.99591800000002</v>
      </c>
      <c r="G1874">
        <v>8.1618569999999995</v>
      </c>
    </row>
    <row r="1875" spans="1:9" x14ac:dyDescent="0.25">
      <c r="A1875">
        <v>1874</v>
      </c>
      <c r="B1875">
        <v>164.79678100000001</v>
      </c>
      <c r="C1875">
        <v>7.3798760000000003</v>
      </c>
      <c r="F1875">
        <v>150.99591800000002</v>
      </c>
      <c r="G1875">
        <v>8.1618569999999995</v>
      </c>
    </row>
    <row r="1876" spans="1:9" x14ac:dyDescent="0.25">
      <c r="A1876">
        <v>1875</v>
      </c>
      <c r="B1876">
        <v>164.79678100000001</v>
      </c>
      <c r="C1876">
        <v>7.3798760000000003</v>
      </c>
      <c r="F1876">
        <v>150.99591800000002</v>
      </c>
      <c r="G1876">
        <v>8.1618569999999995</v>
      </c>
    </row>
    <row r="1877" spans="1:9" x14ac:dyDescent="0.25">
      <c r="A1877">
        <v>1876</v>
      </c>
      <c r="B1877">
        <v>164.79678100000001</v>
      </c>
      <c r="C1877">
        <v>7.3798760000000003</v>
      </c>
      <c r="F1877">
        <v>150.99591800000002</v>
      </c>
      <c r="G1877">
        <v>8.1618569999999995</v>
      </c>
    </row>
    <row r="1878" spans="1:9" x14ac:dyDescent="0.25">
      <c r="A1878">
        <v>1877</v>
      </c>
      <c r="B1878">
        <v>164.79678100000001</v>
      </c>
      <c r="C1878">
        <v>7.3798760000000003</v>
      </c>
      <c r="F1878">
        <v>150.99591800000002</v>
      </c>
      <c r="G1878">
        <v>8.1618569999999995</v>
      </c>
    </row>
    <row r="1879" spans="1:9" x14ac:dyDescent="0.25">
      <c r="A1879">
        <v>1878</v>
      </c>
      <c r="B1879">
        <v>164.79678100000001</v>
      </c>
      <c r="C1879">
        <v>7.3798760000000003</v>
      </c>
      <c r="F1879">
        <v>150.99591800000002</v>
      </c>
      <c r="G1879">
        <v>8.1618569999999995</v>
      </c>
    </row>
    <row r="1880" spans="1:9" x14ac:dyDescent="0.25">
      <c r="A1880">
        <v>1879</v>
      </c>
      <c r="B1880">
        <v>164.79678100000001</v>
      </c>
      <c r="C1880">
        <v>7.3798760000000003</v>
      </c>
      <c r="F1880">
        <v>150.99591800000002</v>
      </c>
      <c r="G1880">
        <v>8.1618569999999995</v>
      </c>
    </row>
    <row r="1881" spans="1:9" x14ac:dyDescent="0.25">
      <c r="A1881">
        <v>1880</v>
      </c>
      <c r="B1881">
        <v>164.79678100000001</v>
      </c>
      <c r="C1881">
        <v>7.3798760000000003</v>
      </c>
      <c r="F1881">
        <v>151.03071399999999</v>
      </c>
      <c r="G1881">
        <v>8.1608470000000004</v>
      </c>
    </row>
    <row r="1882" spans="1:9" x14ac:dyDescent="0.25">
      <c r="A1882">
        <v>1881</v>
      </c>
      <c r="B1882">
        <v>164.79678100000001</v>
      </c>
      <c r="C1882">
        <v>7.3798760000000003</v>
      </c>
      <c r="F1882">
        <v>151.03071399999999</v>
      </c>
      <c r="G1882">
        <v>8.1608470000000004</v>
      </c>
      <c r="H1882">
        <v>158.88420300000001</v>
      </c>
      <c r="I1882">
        <v>4.7287990000000004</v>
      </c>
    </row>
    <row r="1883" spans="1:9" x14ac:dyDescent="0.25">
      <c r="A1883">
        <v>1882</v>
      </c>
      <c r="B1883">
        <v>164.79678100000001</v>
      </c>
      <c r="C1883">
        <v>7.3798760000000003</v>
      </c>
      <c r="H1883">
        <v>159.16878400000002</v>
      </c>
      <c r="I1883">
        <v>4.6918319999999998</v>
      </c>
    </row>
    <row r="1884" spans="1:9" x14ac:dyDescent="0.25">
      <c r="A1884">
        <v>1883</v>
      </c>
      <c r="B1884">
        <v>164.79678100000001</v>
      </c>
      <c r="C1884">
        <v>7.3798760000000003</v>
      </c>
      <c r="H1884">
        <v>159.16878400000002</v>
      </c>
      <c r="I1884">
        <v>4.6918319999999998</v>
      </c>
    </row>
    <row r="1885" spans="1:9" x14ac:dyDescent="0.25">
      <c r="A1885">
        <v>1884</v>
      </c>
      <c r="B1885">
        <v>164.79678100000001</v>
      </c>
      <c r="C1885">
        <v>7.3798760000000003</v>
      </c>
      <c r="H1885">
        <v>159.16878400000002</v>
      </c>
      <c r="I1885">
        <v>4.6918319999999998</v>
      </c>
    </row>
    <row r="1886" spans="1:9" x14ac:dyDescent="0.25">
      <c r="A1886">
        <v>1885</v>
      </c>
      <c r="B1886">
        <v>164.79678100000001</v>
      </c>
      <c r="C1886">
        <v>7.3798760000000003</v>
      </c>
      <c r="H1886">
        <v>159.16878400000002</v>
      </c>
      <c r="I1886">
        <v>4.6918319999999998</v>
      </c>
    </row>
    <row r="1887" spans="1:9" x14ac:dyDescent="0.25">
      <c r="A1887">
        <v>1886</v>
      </c>
      <c r="B1887">
        <v>164.79678100000001</v>
      </c>
      <c r="C1887">
        <v>7.3798760000000003</v>
      </c>
      <c r="H1887">
        <v>159.16878400000002</v>
      </c>
      <c r="I1887">
        <v>4.6918319999999998</v>
      </c>
    </row>
    <row r="1888" spans="1:9" x14ac:dyDescent="0.25">
      <c r="A1888">
        <v>1887</v>
      </c>
      <c r="B1888">
        <v>164.79678100000001</v>
      </c>
      <c r="C1888">
        <v>7.3798760000000003</v>
      </c>
      <c r="H1888">
        <v>159.16878400000002</v>
      </c>
      <c r="I1888">
        <v>4.6918319999999998</v>
      </c>
    </row>
    <row r="1889" spans="1:9" x14ac:dyDescent="0.25">
      <c r="A1889">
        <v>1888</v>
      </c>
      <c r="B1889">
        <v>164.85142400000001</v>
      </c>
      <c r="C1889">
        <v>7.3919459999999999</v>
      </c>
      <c r="D1889">
        <v>173.57340299999998</v>
      </c>
      <c r="E1889">
        <v>4.7803120000000003</v>
      </c>
      <c r="H1889">
        <v>159.16878400000002</v>
      </c>
      <c r="I1889">
        <v>4.6918319999999998</v>
      </c>
    </row>
    <row r="1890" spans="1:9" x14ac:dyDescent="0.25">
      <c r="A1890">
        <v>1889</v>
      </c>
      <c r="D1890">
        <v>173.65476100000001</v>
      </c>
      <c r="E1890">
        <v>4.7896039999999998</v>
      </c>
      <c r="H1890">
        <v>159.16878400000002</v>
      </c>
      <c r="I1890">
        <v>4.6918319999999998</v>
      </c>
    </row>
    <row r="1891" spans="1:9" x14ac:dyDescent="0.25">
      <c r="A1891">
        <v>1890</v>
      </c>
      <c r="D1891">
        <v>173.65476100000001</v>
      </c>
      <c r="E1891">
        <v>4.7896039999999998</v>
      </c>
      <c r="H1891">
        <v>159.16878400000002</v>
      </c>
      <c r="I1891">
        <v>4.6918319999999998</v>
      </c>
    </row>
    <row r="1892" spans="1:9" x14ac:dyDescent="0.25">
      <c r="A1892">
        <v>1891</v>
      </c>
      <c r="D1892">
        <v>173.65476100000001</v>
      </c>
      <c r="E1892">
        <v>4.7896039999999998</v>
      </c>
      <c r="H1892">
        <v>159.16878400000002</v>
      </c>
      <c r="I1892">
        <v>4.6918319999999998</v>
      </c>
    </row>
    <row r="1893" spans="1:9" x14ac:dyDescent="0.25">
      <c r="A1893">
        <v>1892</v>
      </c>
      <c r="D1893">
        <v>173.65476100000001</v>
      </c>
      <c r="E1893">
        <v>4.7896039999999998</v>
      </c>
      <c r="H1893">
        <v>159.16878400000002</v>
      </c>
      <c r="I1893">
        <v>4.6918319999999998</v>
      </c>
    </row>
    <row r="1894" spans="1:9" x14ac:dyDescent="0.25">
      <c r="A1894">
        <v>1893</v>
      </c>
      <c r="D1894">
        <v>173.65476100000001</v>
      </c>
      <c r="E1894">
        <v>4.7896039999999998</v>
      </c>
      <c r="F1894">
        <v>165.13514800000002</v>
      </c>
      <c r="G1894">
        <v>8.42957</v>
      </c>
      <c r="H1894">
        <v>159.16878400000002</v>
      </c>
      <c r="I1894">
        <v>4.6918319999999998</v>
      </c>
    </row>
    <row r="1895" spans="1:9" x14ac:dyDescent="0.25">
      <c r="A1895">
        <v>1894</v>
      </c>
      <c r="D1895">
        <v>173.65476100000001</v>
      </c>
      <c r="E1895">
        <v>4.7896039999999998</v>
      </c>
      <c r="F1895">
        <v>165.188275</v>
      </c>
      <c r="G1895">
        <v>8.4550739999999998</v>
      </c>
      <c r="H1895">
        <v>159.16878400000002</v>
      </c>
      <c r="I1895">
        <v>4.6918319999999998</v>
      </c>
    </row>
    <row r="1896" spans="1:9" x14ac:dyDescent="0.25">
      <c r="A1896">
        <v>1895</v>
      </c>
      <c r="D1896">
        <v>173.65476100000001</v>
      </c>
      <c r="E1896">
        <v>4.7896039999999998</v>
      </c>
      <c r="F1896">
        <v>165.188275</v>
      </c>
      <c r="G1896">
        <v>8.4550739999999998</v>
      </c>
      <c r="H1896">
        <v>159.16878400000002</v>
      </c>
      <c r="I1896">
        <v>4.6918319999999998</v>
      </c>
    </row>
    <row r="1897" spans="1:9" x14ac:dyDescent="0.25">
      <c r="A1897">
        <v>1896</v>
      </c>
      <c r="D1897">
        <v>173.65476100000001</v>
      </c>
      <c r="E1897">
        <v>4.7896039999999998</v>
      </c>
      <c r="F1897">
        <v>165.188275</v>
      </c>
      <c r="G1897">
        <v>8.4550739999999998</v>
      </c>
      <c r="H1897">
        <v>159.16878400000002</v>
      </c>
      <c r="I1897">
        <v>4.6918319999999998</v>
      </c>
    </row>
    <row r="1898" spans="1:9" x14ac:dyDescent="0.25">
      <c r="A1898">
        <v>1897</v>
      </c>
      <c r="D1898">
        <v>173.65476100000001</v>
      </c>
      <c r="E1898">
        <v>4.7896039999999998</v>
      </c>
      <c r="F1898">
        <v>165.188275</v>
      </c>
      <c r="G1898">
        <v>8.4550739999999998</v>
      </c>
      <c r="H1898">
        <v>159.16878400000002</v>
      </c>
      <c r="I1898">
        <v>4.6918319999999998</v>
      </c>
    </row>
    <row r="1899" spans="1:9" x14ac:dyDescent="0.25">
      <c r="A1899">
        <v>1898</v>
      </c>
      <c r="D1899">
        <v>173.65476100000001</v>
      </c>
      <c r="E1899">
        <v>4.7896039999999998</v>
      </c>
      <c r="F1899">
        <v>165.188275</v>
      </c>
      <c r="G1899">
        <v>8.4550739999999998</v>
      </c>
      <c r="H1899">
        <v>158.88420300000001</v>
      </c>
      <c r="I1899">
        <v>4.7287990000000004</v>
      </c>
    </row>
    <row r="1900" spans="1:9" x14ac:dyDescent="0.25">
      <c r="A1900">
        <v>1899</v>
      </c>
      <c r="D1900">
        <v>173.65476100000001</v>
      </c>
      <c r="E1900">
        <v>4.7896039999999998</v>
      </c>
      <c r="F1900">
        <v>165.188275</v>
      </c>
      <c r="G1900">
        <v>8.4550739999999998</v>
      </c>
      <c r="H1900">
        <v>158.88420300000001</v>
      </c>
      <c r="I1900">
        <v>4.7287990000000004</v>
      </c>
    </row>
    <row r="1901" spans="1:9" x14ac:dyDescent="0.25">
      <c r="A1901">
        <v>1900</v>
      </c>
      <c r="D1901">
        <v>173.65476100000001</v>
      </c>
      <c r="E1901">
        <v>4.7896039999999998</v>
      </c>
      <c r="F1901">
        <v>165.188275</v>
      </c>
      <c r="G1901">
        <v>8.4550739999999998</v>
      </c>
    </row>
    <row r="1902" spans="1:9" x14ac:dyDescent="0.25">
      <c r="A1902">
        <v>1901</v>
      </c>
      <c r="D1902">
        <v>173.65476100000001</v>
      </c>
      <c r="E1902">
        <v>4.7896039999999998</v>
      </c>
      <c r="F1902">
        <v>165.188275</v>
      </c>
      <c r="G1902">
        <v>8.4550739999999998</v>
      </c>
    </row>
    <row r="1903" spans="1:9" x14ac:dyDescent="0.25">
      <c r="A1903">
        <v>1902</v>
      </c>
      <c r="B1903">
        <v>183.06251399999999</v>
      </c>
      <c r="C1903">
        <v>7.16418</v>
      </c>
      <c r="D1903">
        <v>173.57340299999998</v>
      </c>
      <c r="E1903">
        <v>4.7803120000000003</v>
      </c>
      <c r="F1903">
        <v>165.188275</v>
      </c>
      <c r="G1903">
        <v>8.4550739999999998</v>
      </c>
    </row>
    <row r="1904" spans="1:9" x14ac:dyDescent="0.25">
      <c r="A1904">
        <v>1903</v>
      </c>
      <c r="B1904">
        <v>183.099986</v>
      </c>
      <c r="C1904">
        <v>7.1843810000000001</v>
      </c>
      <c r="D1904">
        <v>173.57340299999998</v>
      </c>
      <c r="E1904">
        <v>4.7803120000000003</v>
      </c>
      <c r="F1904">
        <v>165.188275</v>
      </c>
      <c r="G1904">
        <v>8.4550739999999998</v>
      </c>
    </row>
    <row r="1905" spans="1:15" x14ac:dyDescent="0.25">
      <c r="A1905">
        <v>1904</v>
      </c>
      <c r="B1905">
        <v>183.099986</v>
      </c>
      <c r="C1905">
        <v>7.1843810000000001</v>
      </c>
      <c r="F1905">
        <v>165.188275</v>
      </c>
      <c r="G1905">
        <v>8.4550739999999998</v>
      </c>
    </row>
    <row r="1906" spans="1:15" x14ac:dyDescent="0.25">
      <c r="A1906">
        <v>1905</v>
      </c>
      <c r="B1906">
        <v>183.099986</v>
      </c>
      <c r="C1906">
        <v>7.1843810000000001</v>
      </c>
      <c r="F1906">
        <v>165.188275</v>
      </c>
      <c r="G1906">
        <v>8.4550739999999998</v>
      </c>
    </row>
    <row r="1907" spans="1:15" x14ac:dyDescent="0.25">
      <c r="A1907">
        <v>1906</v>
      </c>
      <c r="B1907">
        <v>183.099986</v>
      </c>
      <c r="C1907">
        <v>7.1843810000000001</v>
      </c>
      <c r="F1907">
        <v>165.188275</v>
      </c>
      <c r="G1907">
        <v>8.4550739999999998</v>
      </c>
    </row>
    <row r="1908" spans="1:15" x14ac:dyDescent="0.25">
      <c r="A1908">
        <v>1907</v>
      </c>
      <c r="B1908">
        <v>183.099986</v>
      </c>
      <c r="C1908">
        <v>7.1843810000000001</v>
      </c>
      <c r="F1908">
        <v>165.188275</v>
      </c>
      <c r="G1908">
        <v>8.4550739999999998</v>
      </c>
    </row>
    <row r="1909" spans="1:15" x14ac:dyDescent="0.25">
      <c r="A1909">
        <v>1908</v>
      </c>
      <c r="B1909">
        <v>183.099986</v>
      </c>
      <c r="C1909">
        <v>7.1843810000000001</v>
      </c>
      <c r="F1909">
        <v>165.188275</v>
      </c>
      <c r="G1909">
        <v>8.4550739999999998</v>
      </c>
    </row>
    <row r="1910" spans="1:15" x14ac:dyDescent="0.25">
      <c r="A1910">
        <v>1909</v>
      </c>
      <c r="B1910">
        <v>183.099986</v>
      </c>
      <c r="C1910">
        <v>7.1843810000000001</v>
      </c>
      <c r="F1910">
        <v>165.188275</v>
      </c>
      <c r="G1910">
        <v>8.4550739999999998</v>
      </c>
    </row>
    <row r="1911" spans="1:15" x14ac:dyDescent="0.25">
      <c r="A1911">
        <v>1910</v>
      </c>
      <c r="B1911">
        <v>183.099986</v>
      </c>
      <c r="C1911">
        <v>7.1843810000000001</v>
      </c>
      <c r="F1911">
        <v>165.188275</v>
      </c>
      <c r="G1911">
        <v>8.4550739999999998</v>
      </c>
    </row>
    <row r="1912" spans="1:15" x14ac:dyDescent="0.25">
      <c r="A1912">
        <v>1911</v>
      </c>
      <c r="B1912">
        <v>183.099986</v>
      </c>
      <c r="C1912">
        <v>7.1843810000000001</v>
      </c>
      <c r="F1912">
        <v>165.13514800000002</v>
      </c>
      <c r="G1912">
        <v>8.42957</v>
      </c>
      <c r="N1912">
        <v>174.315032</v>
      </c>
      <c r="O1912">
        <v>4.4820440000000001</v>
      </c>
    </row>
    <row r="1913" spans="1:15" x14ac:dyDescent="0.25">
      <c r="A1913">
        <v>1912</v>
      </c>
      <c r="B1913">
        <v>183.099986</v>
      </c>
      <c r="C1913">
        <v>7.1843810000000001</v>
      </c>
      <c r="N1913">
        <v>174.339879</v>
      </c>
      <c r="O1913">
        <v>4.3497279999999998</v>
      </c>
    </row>
    <row r="1914" spans="1:15" x14ac:dyDescent="0.25">
      <c r="A1914">
        <v>1913</v>
      </c>
      <c r="B1914">
        <v>183.099986</v>
      </c>
      <c r="C1914">
        <v>7.1843810000000001</v>
      </c>
      <c r="N1914">
        <v>174.339879</v>
      </c>
      <c r="O1914">
        <v>4.3497279999999998</v>
      </c>
    </row>
    <row r="1915" spans="1:15" x14ac:dyDescent="0.25">
      <c r="A1915">
        <v>1914</v>
      </c>
      <c r="B1915">
        <v>183.099986</v>
      </c>
      <c r="C1915">
        <v>7.1843810000000001</v>
      </c>
      <c r="N1915">
        <v>174.339879</v>
      </c>
      <c r="O1915">
        <v>4.3497279999999998</v>
      </c>
    </row>
    <row r="1916" spans="1:15" x14ac:dyDescent="0.25">
      <c r="A1916">
        <v>1915</v>
      </c>
      <c r="B1916">
        <v>183.099986</v>
      </c>
      <c r="C1916">
        <v>7.1843810000000001</v>
      </c>
      <c r="N1916">
        <v>174.339879</v>
      </c>
      <c r="O1916">
        <v>4.3497279999999998</v>
      </c>
    </row>
    <row r="1917" spans="1:15" x14ac:dyDescent="0.25">
      <c r="A1917">
        <v>1916</v>
      </c>
      <c r="B1917">
        <v>183.099986</v>
      </c>
      <c r="C1917">
        <v>7.1843810000000001</v>
      </c>
      <c r="N1917">
        <v>174.339879</v>
      </c>
      <c r="O1917">
        <v>4.3497279999999998</v>
      </c>
    </row>
    <row r="1918" spans="1:15" x14ac:dyDescent="0.25">
      <c r="A1918">
        <v>1917</v>
      </c>
      <c r="B1918">
        <v>183.099986</v>
      </c>
      <c r="C1918">
        <v>7.1843810000000001</v>
      </c>
      <c r="D1918">
        <v>191.86615699999999</v>
      </c>
      <c r="E1918">
        <v>4.1247389999999999</v>
      </c>
      <c r="N1918">
        <v>174.339879</v>
      </c>
      <c r="O1918">
        <v>4.3497279999999998</v>
      </c>
    </row>
    <row r="1919" spans="1:15" x14ac:dyDescent="0.25">
      <c r="A1919">
        <v>1918</v>
      </c>
      <c r="B1919">
        <v>183.06251399999999</v>
      </c>
      <c r="C1919">
        <v>7.16418</v>
      </c>
      <c r="D1919">
        <v>191.90903400000002</v>
      </c>
      <c r="E1919">
        <v>4.0565100000000003</v>
      </c>
      <c r="N1919">
        <v>174.339879</v>
      </c>
      <c r="O1919">
        <v>4.3497279999999998</v>
      </c>
    </row>
    <row r="1920" spans="1:15" x14ac:dyDescent="0.25">
      <c r="A1920">
        <v>1919</v>
      </c>
      <c r="D1920">
        <v>191.90903400000002</v>
      </c>
      <c r="E1920">
        <v>4.0565100000000003</v>
      </c>
      <c r="N1920">
        <v>174.339879</v>
      </c>
      <c r="O1920">
        <v>4.3497279999999998</v>
      </c>
    </row>
    <row r="1921" spans="1:15" x14ac:dyDescent="0.25">
      <c r="A1921">
        <v>1920</v>
      </c>
      <c r="D1921">
        <v>191.90903400000002</v>
      </c>
      <c r="E1921">
        <v>4.0565100000000003</v>
      </c>
      <c r="N1921">
        <v>174.339879</v>
      </c>
      <c r="O1921">
        <v>4.3497279999999998</v>
      </c>
    </row>
    <row r="1922" spans="1:15" x14ac:dyDescent="0.25">
      <c r="A1922">
        <v>1921</v>
      </c>
      <c r="D1922">
        <v>191.90903400000002</v>
      </c>
      <c r="E1922">
        <v>4.0565100000000003</v>
      </c>
      <c r="N1922">
        <v>174.339879</v>
      </c>
      <c r="O1922">
        <v>4.3497279999999998</v>
      </c>
    </row>
    <row r="1923" spans="1:15" x14ac:dyDescent="0.25">
      <c r="A1923">
        <v>1922</v>
      </c>
      <c r="D1923">
        <v>191.90903400000002</v>
      </c>
      <c r="E1923">
        <v>4.0565100000000003</v>
      </c>
      <c r="N1923">
        <v>174.339879</v>
      </c>
      <c r="O1923">
        <v>4.3497279999999998</v>
      </c>
    </row>
    <row r="1924" spans="1:15" x14ac:dyDescent="0.25">
      <c r="A1924">
        <v>1923</v>
      </c>
      <c r="D1924">
        <v>191.90903400000002</v>
      </c>
      <c r="E1924">
        <v>4.0565100000000003</v>
      </c>
      <c r="F1924">
        <v>183.11635100000001</v>
      </c>
      <c r="G1924">
        <v>7.3386149999999999</v>
      </c>
      <c r="N1924">
        <v>174.339879</v>
      </c>
      <c r="O1924">
        <v>4.3497279999999998</v>
      </c>
    </row>
    <row r="1925" spans="1:15" x14ac:dyDescent="0.25">
      <c r="A1925">
        <v>1924</v>
      </c>
      <c r="D1925">
        <v>191.90903400000002</v>
      </c>
      <c r="E1925">
        <v>4.0565100000000003</v>
      </c>
      <c r="F1925">
        <v>183.099986</v>
      </c>
      <c r="G1925">
        <v>7.4287619999999999</v>
      </c>
      <c r="N1925">
        <v>174.339879</v>
      </c>
      <c r="O1925">
        <v>4.3497279999999998</v>
      </c>
    </row>
    <row r="1926" spans="1:15" x14ac:dyDescent="0.25">
      <c r="A1926">
        <v>1925</v>
      </c>
      <c r="D1926">
        <v>191.90903400000002</v>
      </c>
      <c r="E1926">
        <v>4.0565100000000003</v>
      </c>
      <c r="F1926">
        <v>183.099986</v>
      </c>
      <c r="G1926">
        <v>7.4287619999999999</v>
      </c>
      <c r="N1926">
        <v>174.315032</v>
      </c>
      <c r="O1926">
        <v>4.4820440000000001</v>
      </c>
    </row>
    <row r="1927" spans="1:15" x14ac:dyDescent="0.25">
      <c r="A1927">
        <v>1926</v>
      </c>
      <c r="D1927">
        <v>191.90903400000002</v>
      </c>
      <c r="E1927">
        <v>4.0565100000000003</v>
      </c>
      <c r="F1927">
        <v>183.099986</v>
      </c>
      <c r="G1927">
        <v>7.4287619999999999</v>
      </c>
    </row>
    <row r="1928" spans="1:15" x14ac:dyDescent="0.25">
      <c r="A1928">
        <v>1927</v>
      </c>
      <c r="D1928">
        <v>191.90903400000002</v>
      </c>
      <c r="E1928">
        <v>4.0565100000000003</v>
      </c>
      <c r="F1928">
        <v>183.099986</v>
      </c>
      <c r="G1928">
        <v>7.4287619999999999</v>
      </c>
    </row>
    <row r="1929" spans="1:15" x14ac:dyDescent="0.25">
      <c r="A1929">
        <v>1928</v>
      </c>
      <c r="D1929">
        <v>191.90903400000002</v>
      </c>
      <c r="E1929">
        <v>4.0565100000000003</v>
      </c>
      <c r="F1929">
        <v>183.14892500000002</v>
      </c>
      <c r="G1929">
        <v>7.4287619999999999</v>
      </c>
    </row>
    <row r="1930" spans="1:15" x14ac:dyDescent="0.25">
      <c r="A1930">
        <v>1929</v>
      </c>
      <c r="D1930">
        <v>191.90903400000002</v>
      </c>
      <c r="E1930">
        <v>4.0565100000000003</v>
      </c>
      <c r="F1930">
        <v>183.14892500000002</v>
      </c>
      <c r="G1930">
        <v>7.4287619999999999</v>
      </c>
    </row>
    <row r="1931" spans="1:15" x14ac:dyDescent="0.25">
      <c r="A1931">
        <v>1930</v>
      </c>
      <c r="D1931">
        <v>191.90903400000002</v>
      </c>
      <c r="E1931">
        <v>4.0565100000000003</v>
      </c>
      <c r="F1931">
        <v>183.14892500000002</v>
      </c>
      <c r="G1931">
        <v>7.4287619999999999</v>
      </c>
    </row>
    <row r="1932" spans="1:15" x14ac:dyDescent="0.25">
      <c r="A1932">
        <v>1931</v>
      </c>
      <c r="D1932">
        <v>191.90903400000002</v>
      </c>
      <c r="E1932">
        <v>4.0565100000000003</v>
      </c>
      <c r="F1932">
        <v>183.14892500000002</v>
      </c>
      <c r="G1932">
        <v>7.4287619999999999</v>
      </c>
    </row>
    <row r="1933" spans="1:15" x14ac:dyDescent="0.25">
      <c r="A1933">
        <v>1932</v>
      </c>
      <c r="D1933">
        <v>191.86615699999999</v>
      </c>
      <c r="E1933">
        <v>4.1247389999999999</v>
      </c>
      <c r="F1933">
        <v>183.14892500000002</v>
      </c>
      <c r="G1933">
        <v>7.4287619999999999</v>
      </c>
    </row>
    <row r="1934" spans="1:15" x14ac:dyDescent="0.25">
      <c r="A1934">
        <v>1933</v>
      </c>
      <c r="B1934">
        <v>201.49152700000002</v>
      </c>
      <c r="C1934">
        <v>5.9806540000000004</v>
      </c>
      <c r="D1934">
        <v>191.86615699999999</v>
      </c>
      <c r="E1934">
        <v>4.1247389999999999</v>
      </c>
      <c r="F1934">
        <v>183.14892500000002</v>
      </c>
      <c r="G1934">
        <v>7.4287619999999999</v>
      </c>
    </row>
    <row r="1935" spans="1:15" x14ac:dyDescent="0.25">
      <c r="A1935">
        <v>1934</v>
      </c>
      <c r="B1935">
        <v>201.59899100000001</v>
      </c>
      <c r="C1935">
        <v>5.9136879999999996</v>
      </c>
      <c r="F1935">
        <v>183.14892500000002</v>
      </c>
      <c r="G1935">
        <v>7.4287619999999999</v>
      </c>
    </row>
    <row r="1936" spans="1:15" x14ac:dyDescent="0.25">
      <c r="A1936">
        <v>1935</v>
      </c>
      <c r="B1936">
        <v>201.59899100000001</v>
      </c>
      <c r="C1936">
        <v>5.9136879999999996</v>
      </c>
      <c r="F1936">
        <v>183.14892500000002</v>
      </c>
      <c r="G1936">
        <v>7.4287619999999999</v>
      </c>
    </row>
    <row r="1937" spans="1:9" x14ac:dyDescent="0.25">
      <c r="A1937">
        <v>1936</v>
      </c>
      <c r="B1937">
        <v>201.59899100000001</v>
      </c>
      <c r="C1937">
        <v>5.9136879999999996</v>
      </c>
      <c r="F1937">
        <v>183.14892500000002</v>
      </c>
      <c r="G1937">
        <v>7.4287619999999999</v>
      </c>
    </row>
    <row r="1938" spans="1:9" x14ac:dyDescent="0.25">
      <c r="A1938">
        <v>1937</v>
      </c>
      <c r="B1938">
        <v>201.59899100000001</v>
      </c>
      <c r="C1938">
        <v>5.9136879999999996</v>
      </c>
      <c r="F1938">
        <v>183.14892500000002</v>
      </c>
      <c r="G1938">
        <v>7.4287619999999999</v>
      </c>
    </row>
    <row r="1939" spans="1:9" x14ac:dyDescent="0.25">
      <c r="A1939">
        <v>1938</v>
      </c>
      <c r="B1939">
        <v>201.59899100000001</v>
      </c>
      <c r="C1939">
        <v>5.9136879999999996</v>
      </c>
      <c r="F1939">
        <v>183.14892500000002</v>
      </c>
      <c r="G1939">
        <v>7.4287619999999999</v>
      </c>
    </row>
    <row r="1940" spans="1:9" x14ac:dyDescent="0.25">
      <c r="A1940">
        <v>1939</v>
      </c>
      <c r="B1940">
        <v>201.59899100000001</v>
      </c>
      <c r="C1940">
        <v>5.9136879999999996</v>
      </c>
      <c r="F1940">
        <v>183.14892500000002</v>
      </c>
      <c r="G1940">
        <v>7.4287619999999999</v>
      </c>
    </row>
    <row r="1941" spans="1:9" x14ac:dyDescent="0.25">
      <c r="A1941">
        <v>1940</v>
      </c>
      <c r="B1941">
        <v>201.59899100000001</v>
      </c>
      <c r="C1941">
        <v>5.9136879999999996</v>
      </c>
      <c r="F1941">
        <v>183.14892500000002</v>
      </c>
      <c r="G1941">
        <v>7.4287619999999999</v>
      </c>
    </row>
    <row r="1942" spans="1:9" x14ac:dyDescent="0.25">
      <c r="A1942">
        <v>1941</v>
      </c>
      <c r="B1942">
        <v>201.59899100000001</v>
      </c>
      <c r="C1942">
        <v>5.9136879999999996</v>
      </c>
      <c r="F1942">
        <v>183.11635100000001</v>
      </c>
      <c r="G1942">
        <v>7.3386149999999999</v>
      </c>
    </row>
    <row r="1943" spans="1:9" x14ac:dyDescent="0.25">
      <c r="A1943">
        <v>1942</v>
      </c>
      <c r="B1943">
        <v>201.59899100000001</v>
      </c>
      <c r="C1943">
        <v>5.9136879999999996</v>
      </c>
      <c r="F1943">
        <v>183.11635100000001</v>
      </c>
      <c r="G1943">
        <v>7.3386149999999999</v>
      </c>
    </row>
    <row r="1944" spans="1:9" x14ac:dyDescent="0.25">
      <c r="A1944">
        <v>1943</v>
      </c>
      <c r="B1944">
        <v>201.59899100000001</v>
      </c>
      <c r="C1944">
        <v>5.9136879999999996</v>
      </c>
      <c r="H1944">
        <v>194.69980200000001</v>
      </c>
      <c r="I1944">
        <v>3.6836000000000002</v>
      </c>
    </row>
    <row r="1945" spans="1:9" x14ac:dyDescent="0.25">
      <c r="A1945">
        <v>1944</v>
      </c>
      <c r="B1945">
        <v>201.59899100000001</v>
      </c>
      <c r="C1945">
        <v>5.9136879999999996</v>
      </c>
      <c r="H1945">
        <v>194.943275</v>
      </c>
      <c r="I1945">
        <v>3.4700250000000001</v>
      </c>
    </row>
    <row r="1946" spans="1:9" x14ac:dyDescent="0.25">
      <c r="A1946">
        <v>1945</v>
      </c>
      <c r="B1946">
        <v>201.59899100000001</v>
      </c>
      <c r="C1946">
        <v>5.9136879999999996</v>
      </c>
      <c r="H1946">
        <v>194.943275</v>
      </c>
      <c r="I1946">
        <v>3.4700250000000001</v>
      </c>
    </row>
    <row r="1947" spans="1:9" x14ac:dyDescent="0.25">
      <c r="A1947">
        <v>1946</v>
      </c>
      <c r="B1947">
        <v>201.59899100000001</v>
      </c>
      <c r="C1947">
        <v>5.9136879999999996</v>
      </c>
      <c r="H1947">
        <v>194.943275</v>
      </c>
      <c r="I1947">
        <v>3.4700250000000001</v>
      </c>
    </row>
    <row r="1948" spans="1:9" x14ac:dyDescent="0.25">
      <c r="A1948">
        <v>1947</v>
      </c>
      <c r="B1948">
        <v>201.59899100000001</v>
      </c>
      <c r="C1948">
        <v>5.9136879999999996</v>
      </c>
      <c r="H1948">
        <v>194.943275</v>
      </c>
      <c r="I1948">
        <v>3.4700250000000001</v>
      </c>
    </row>
    <row r="1949" spans="1:9" x14ac:dyDescent="0.25">
      <c r="A1949">
        <v>1948</v>
      </c>
      <c r="B1949">
        <v>201.59899100000001</v>
      </c>
      <c r="C1949">
        <v>5.9136879999999996</v>
      </c>
      <c r="H1949">
        <v>194.943275</v>
      </c>
      <c r="I1949">
        <v>3.4700250000000001</v>
      </c>
    </row>
    <row r="1950" spans="1:9" x14ac:dyDescent="0.25">
      <c r="A1950">
        <v>1949</v>
      </c>
      <c r="B1950">
        <v>201.59899100000001</v>
      </c>
      <c r="C1950">
        <v>5.9136879999999996</v>
      </c>
      <c r="H1950">
        <v>194.943275</v>
      </c>
      <c r="I1950">
        <v>3.4700250000000001</v>
      </c>
    </row>
    <row r="1951" spans="1:9" x14ac:dyDescent="0.25">
      <c r="A1951">
        <v>1950</v>
      </c>
      <c r="B1951">
        <v>201.49152700000002</v>
      </c>
      <c r="C1951">
        <v>5.9806540000000004</v>
      </c>
      <c r="H1951">
        <v>194.943275</v>
      </c>
      <c r="I1951">
        <v>3.4700250000000001</v>
      </c>
    </row>
    <row r="1952" spans="1:9" x14ac:dyDescent="0.25">
      <c r="A1952">
        <v>1951</v>
      </c>
      <c r="D1952">
        <v>210.745296</v>
      </c>
      <c r="E1952">
        <v>4.5401730000000002</v>
      </c>
      <c r="H1952">
        <v>194.943275</v>
      </c>
      <c r="I1952">
        <v>3.4700250000000001</v>
      </c>
    </row>
    <row r="1953" spans="1:9" x14ac:dyDescent="0.25">
      <c r="A1953">
        <v>1952</v>
      </c>
      <c r="D1953">
        <v>210.750598</v>
      </c>
      <c r="E1953">
        <v>4.4963360000000003</v>
      </c>
      <c r="H1953">
        <v>194.943275</v>
      </c>
      <c r="I1953">
        <v>3.4700250000000001</v>
      </c>
    </row>
    <row r="1954" spans="1:9" x14ac:dyDescent="0.25">
      <c r="A1954">
        <v>1953</v>
      </c>
      <c r="D1954">
        <v>210.750598</v>
      </c>
      <c r="E1954">
        <v>4.4963360000000003</v>
      </c>
      <c r="H1954">
        <v>194.943275</v>
      </c>
      <c r="I1954">
        <v>3.4700250000000001</v>
      </c>
    </row>
    <row r="1955" spans="1:9" x14ac:dyDescent="0.25">
      <c r="A1955">
        <v>1954</v>
      </c>
      <c r="D1955">
        <v>210.750598</v>
      </c>
      <c r="E1955">
        <v>4.4963360000000003</v>
      </c>
      <c r="H1955">
        <v>194.943275</v>
      </c>
      <c r="I1955">
        <v>3.4700250000000001</v>
      </c>
    </row>
    <row r="1956" spans="1:9" x14ac:dyDescent="0.25">
      <c r="A1956">
        <v>1955</v>
      </c>
      <c r="D1956">
        <v>210.750598</v>
      </c>
      <c r="E1956">
        <v>4.4963360000000003</v>
      </c>
      <c r="F1956">
        <v>202.790244</v>
      </c>
      <c r="G1956">
        <v>7.3328579999999999</v>
      </c>
      <c r="H1956">
        <v>194.943275</v>
      </c>
      <c r="I1956">
        <v>3.4700250000000001</v>
      </c>
    </row>
    <row r="1957" spans="1:9" x14ac:dyDescent="0.25">
      <c r="A1957">
        <v>1956</v>
      </c>
      <c r="D1957">
        <v>210.750598</v>
      </c>
      <c r="E1957">
        <v>4.4963360000000003</v>
      </c>
      <c r="F1957">
        <v>202.82246700000002</v>
      </c>
      <c r="G1957">
        <v>7.2821540000000002</v>
      </c>
      <c r="H1957">
        <v>194.943275</v>
      </c>
      <c r="I1957">
        <v>3.4700250000000001</v>
      </c>
    </row>
    <row r="1958" spans="1:9" x14ac:dyDescent="0.25">
      <c r="A1958">
        <v>1957</v>
      </c>
      <c r="D1958">
        <v>210.750598</v>
      </c>
      <c r="E1958">
        <v>4.4963360000000003</v>
      </c>
      <c r="F1958">
        <v>202.82246700000002</v>
      </c>
      <c r="G1958">
        <v>7.2821540000000002</v>
      </c>
      <c r="H1958">
        <v>194.943275</v>
      </c>
      <c r="I1958">
        <v>3.4700250000000001</v>
      </c>
    </row>
    <row r="1959" spans="1:9" x14ac:dyDescent="0.25">
      <c r="A1959">
        <v>1958</v>
      </c>
      <c r="D1959">
        <v>210.750598</v>
      </c>
      <c r="E1959">
        <v>4.4963360000000003</v>
      </c>
      <c r="F1959">
        <v>202.82246700000002</v>
      </c>
      <c r="G1959">
        <v>7.2821540000000002</v>
      </c>
      <c r="H1959">
        <v>194.943275</v>
      </c>
      <c r="I1959">
        <v>3.4700250000000001</v>
      </c>
    </row>
    <row r="1960" spans="1:9" x14ac:dyDescent="0.25">
      <c r="A1960">
        <v>1959</v>
      </c>
      <c r="D1960">
        <v>210.750598</v>
      </c>
      <c r="E1960">
        <v>4.4963360000000003</v>
      </c>
      <c r="F1960">
        <v>202.82246700000002</v>
      </c>
      <c r="G1960">
        <v>7.2821540000000002</v>
      </c>
      <c r="H1960">
        <v>194.943275</v>
      </c>
      <c r="I1960">
        <v>3.4700250000000001</v>
      </c>
    </row>
    <row r="1961" spans="1:9" x14ac:dyDescent="0.25">
      <c r="A1961">
        <v>1960</v>
      </c>
      <c r="D1961">
        <v>210.750598</v>
      </c>
      <c r="E1961">
        <v>4.4963360000000003</v>
      </c>
      <c r="F1961">
        <v>202.82246700000002</v>
      </c>
      <c r="G1961">
        <v>7.2821540000000002</v>
      </c>
      <c r="H1961">
        <v>194.943275</v>
      </c>
      <c r="I1961">
        <v>3.4700250000000001</v>
      </c>
    </row>
    <row r="1962" spans="1:9" x14ac:dyDescent="0.25">
      <c r="A1962">
        <v>1961</v>
      </c>
      <c r="D1962">
        <v>210.750598</v>
      </c>
      <c r="E1962">
        <v>4.4963360000000003</v>
      </c>
      <c r="F1962">
        <v>202.82246700000002</v>
      </c>
      <c r="G1962">
        <v>7.2821540000000002</v>
      </c>
      <c r="H1962">
        <v>194.69980200000001</v>
      </c>
      <c r="I1962">
        <v>3.6836000000000002</v>
      </c>
    </row>
    <row r="1963" spans="1:9" x14ac:dyDescent="0.25">
      <c r="A1963">
        <v>1962</v>
      </c>
      <c r="D1963">
        <v>210.750598</v>
      </c>
      <c r="E1963">
        <v>4.4963360000000003</v>
      </c>
      <c r="F1963">
        <v>202.82246700000002</v>
      </c>
      <c r="G1963">
        <v>7.2821540000000002</v>
      </c>
    </row>
    <row r="1964" spans="1:9" x14ac:dyDescent="0.25">
      <c r="A1964">
        <v>1963</v>
      </c>
      <c r="D1964">
        <v>210.750598</v>
      </c>
      <c r="E1964">
        <v>4.4963360000000003</v>
      </c>
      <c r="F1964">
        <v>202.82246700000002</v>
      </c>
      <c r="G1964">
        <v>7.2821540000000002</v>
      </c>
    </row>
    <row r="1965" spans="1:9" x14ac:dyDescent="0.25">
      <c r="A1965">
        <v>1964</v>
      </c>
      <c r="D1965">
        <v>210.750598</v>
      </c>
      <c r="E1965">
        <v>4.4963360000000003</v>
      </c>
      <c r="F1965">
        <v>202.82246700000002</v>
      </c>
      <c r="G1965">
        <v>7.2821540000000002</v>
      </c>
    </row>
    <row r="1966" spans="1:9" x14ac:dyDescent="0.25">
      <c r="A1966">
        <v>1965</v>
      </c>
      <c r="D1966">
        <v>210.79953699999999</v>
      </c>
      <c r="E1966">
        <v>4.4963360000000003</v>
      </c>
      <c r="F1966">
        <v>202.82246700000002</v>
      </c>
      <c r="G1966">
        <v>7.2821540000000002</v>
      </c>
    </row>
    <row r="1967" spans="1:9" x14ac:dyDescent="0.25">
      <c r="A1967">
        <v>1966</v>
      </c>
      <c r="D1967">
        <v>210.79953699999999</v>
      </c>
      <c r="E1967">
        <v>4.4963360000000003</v>
      </c>
      <c r="F1967">
        <v>202.82246700000002</v>
      </c>
      <c r="G1967">
        <v>7.2821540000000002</v>
      </c>
    </row>
    <row r="1968" spans="1:9" x14ac:dyDescent="0.25">
      <c r="A1968">
        <v>1967</v>
      </c>
      <c r="B1968">
        <v>219.59498199999999</v>
      </c>
      <c r="C1968">
        <v>7.4974879999999997</v>
      </c>
      <c r="F1968">
        <v>202.82246700000002</v>
      </c>
      <c r="G1968">
        <v>7.2821540000000002</v>
      </c>
    </row>
    <row r="1969" spans="1:9" x14ac:dyDescent="0.25">
      <c r="A1969">
        <v>1968</v>
      </c>
      <c r="B1969">
        <v>219.76832899999999</v>
      </c>
      <c r="C1969">
        <v>7.4076630000000003</v>
      </c>
      <c r="F1969">
        <v>202.82246700000002</v>
      </c>
      <c r="G1969">
        <v>7.2821540000000002</v>
      </c>
    </row>
    <row r="1970" spans="1:9" x14ac:dyDescent="0.25">
      <c r="A1970">
        <v>1969</v>
      </c>
      <c r="B1970">
        <v>219.76832899999999</v>
      </c>
      <c r="C1970">
        <v>7.4076630000000003</v>
      </c>
      <c r="F1970">
        <v>202.82246700000002</v>
      </c>
      <c r="G1970">
        <v>7.2821540000000002</v>
      </c>
    </row>
    <row r="1971" spans="1:9" x14ac:dyDescent="0.25">
      <c r="A1971">
        <v>1970</v>
      </c>
      <c r="B1971">
        <v>219.76832899999999</v>
      </c>
      <c r="C1971">
        <v>7.4076630000000003</v>
      </c>
      <c r="F1971">
        <v>202.82246700000002</v>
      </c>
      <c r="G1971">
        <v>7.2821540000000002</v>
      </c>
    </row>
    <row r="1972" spans="1:9" x14ac:dyDescent="0.25">
      <c r="A1972">
        <v>1971</v>
      </c>
      <c r="B1972">
        <v>219.76832899999999</v>
      </c>
      <c r="C1972">
        <v>7.4076630000000003</v>
      </c>
      <c r="F1972">
        <v>202.82246700000002</v>
      </c>
      <c r="G1972">
        <v>7.2821540000000002</v>
      </c>
    </row>
    <row r="1973" spans="1:9" x14ac:dyDescent="0.25">
      <c r="A1973">
        <v>1972</v>
      </c>
      <c r="B1973">
        <v>219.76832899999999</v>
      </c>
      <c r="C1973">
        <v>7.4076630000000003</v>
      </c>
      <c r="F1973">
        <v>202.82246700000002</v>
      </c>
      <c r="G1973">
        <v>7.2821540000000002</v>
      </c>
    </row>
    <row r="1974" spans="1:9" x14ac:dyDescent="0.25">
      <c r="A1974">
        <v>1973</v>
      </c>
      <c r="B1974">
        <v>219.76832899999999</v>
      </c>
      <c r="C1974">
        <v>7.4076630000000003</v>
      </c>
      <c r="F1974">
        <v>202.82246700000002</v>
      </c>
      <c r="G1974">
        <v>7.2821540000000002</v>
      </c>
    </row>
    <row r="1975" spans="1:9" x14ac:dyDescent="0.25">
      <c r="A1975">
        <v>1974</v>
      </c>
      <c r="B1975">
        <v>219.76832899999999</v>
      </c>
      <c r="C1975">
        <v>7.4076630000000003</v>
      </c>
      <c r="F1975">
        <v>202.82246700000002</v>
      </c>
      <c r="G1975">
        <v>7.2821540000000002</v>
      </c>
    </row>
    <row r="1976" spans="1:9" x14ac:dyDescent="0.25">
      <c r="A1976">
        <v>1975</v>
      </c>
      <c r="B1976">
        <v>219.81878699999999</v>
      </c>
      <c r="C1976">
        <v>7.4076630000000003</v>
      </c>
      <c r="F1976">
        <v>202.790244</v>
      </c>
      <c r="G1976">
        <v>7.3328579999999999</v>
      </c>
      <c r="H1976">
        <v>213.41351</v>
      </c>
      <c r="I1976">
        <v>5.1287830000000003</v>
      </c>
    </row>
    <row r="1977" spans="1:9" x14ac:dyDescent="0.25">
      <c r="A1977">
        <v>1976</v>
      </c>
      <c r="B1977">
        <v>219.81878699999999</v>
      </c>
      <c r="C1977">
        <v>7.4076630000000003</v>
      </c>
      <c r="F1977">
        <v>202.790244</v>
      </c>
      <c r="G1977">
        <v>7.3328579999999999</v>
      </c>
      <c r="H1977">
        <v>213.51124999999999</v>
      </c>
      <c r="I1977">
        <v>5.0896249999999998</v>
      </c>
    </row>
    <row r="1978" spans="1:9" x14ac:dyDescent="0.25">
      <c r="A1978">
        <v>1977</v>
      </c>
      <c r="B1978">
        <v>219.81878699999999</v>
      </c>
      <c r="C1978">
        <v>7.4076630000000003</v>
      </c>
      <c r="H1978">
        <v>213.51124999999999</v>
      </c>
      <c r="I1978">
        <v>5.0896249999999998</v>
      </c>
    </row>
    <row r="1979" spans="1:9" x14ac:dyDescent="0.25">
      <c r="A1979">
        <v>1978</v>
      </c>
      <c r="B1979">
        <v>219.81878699999999</v>
      </c>
      <c r="C1979">
        <v>7.4076630000000003</v>
      </c>
      <c r="H1979">
        <v>213.51124999999999</v>
      </c>
      <c r="I1979">
        <v>5.0896249999999998</v>
      </c>
    </row>
    <row r="1980" spans="1:9" x14ac:dyDescent="0.25">
      <c r="A1980">
        <v>1979</v>
      </c>
      <c r="B1980">
        <v>219.81878699999999</v>
      </c>
      <c r="C1980">
        <v>7.4076630000000003</v>
      </c>
      <c r="H1980">
        <v>213.51124999999999</v>
      </c>
      <c r="I1980">
        <v>5.0896249999999998</v>
      </c>
    </row>
    <row r="1981" spans="1:9" x14ac:dyDescent="0.25">
      <c r="A1981">
        <v>1980</v>
      </c>
      <c r="B1981">
        <v>219.81878699999999</v>
      </c>
      <c r="C1981">
        <v>7.4076630000000003</v>
      </c>
      <c r="H1981">
        <v>213.51124999999999</v>
      </c>
      <c r="I1981">
        <v>5.0896249999999998</v>
      </c>
    </row>
    <row r="1982" spans="1:9" x14ac:dyDescent="0.25">
      <c r="A1982">
        <v>1981</v>
      </c>
      <c r="B1982">
        <v>219.81878699999999</v>
      </c>
      <c r="C1982">
        <v>7.4076630000000003</v>
      </c>
      <c r="H1982">
        <v>213.51124999999999</v>
      </c>
      <c r="I1982">
        <v>5.0896249999999998</v>
      </c>
    </row>
    <row r="1983" spans="1:9" x14ac:dyDescent="0.25">
      <c r="A1983">
        <v>1982</v>
      </c>
      <c r="B1983">
        <v>219.81878699999999</v>
      </c>
      <c r="C1983">
        <v>7.4076630000000003</v>
      </c>
      <c r="H1983">
        <v>213.51124999999999</v>
      </c>
      <c r="I1983">
        <v>5.0896249999999998</v>
      </c>
    </row>
    <row r="1984" spans="1:9" x14ac:dyDescent="0.25">
      <c r="A1984">
        <v>1983</v>
      </c>
      <c r="B1984">
        <v>219.81878699999999</v>
      </c>
      <c r="C1984">
        <v>7.4076630000000003</v>
      </c>
      <c r="D1984">
        <v>228.056635</v>
      </c>
      <c r="E1984">
        <v>5.132428</v>
      </c>
      <c r="H1984">
        <v>213.51124999999999</v>
      </c>
      <c r="I1984">
        <v>5.0896249999999998</v>
      </c>
    </row>
    <row r="1985" spans="1:9" x14ac:dyDescent="0.25">
      <c r="A1985">
        <v>1984</v>
      </c>
      <c r="B1985">
        <v>219.59498199999999</v>
      </c>
      <c r="C1985">
        <v>7.4974879999999997</v>
      </c>
      <c r="D1985">
        <v>228.144688</v>
      </c>
      <c r="E1985">
        <v>5.0896249999999998</v>
      </c>
      <c r="H1985">
        <v>213.51124999999999</v>
      </c>
      <c r="I1985">
        <v>5.0896249999999998</v>
      </c>
    </row>
    <row r="1986" spans="1:9" x14ac:dyDescent="0.25">
      <c r="A1986">
        <v>1985</v>
      </c>
      <c r="D1986">
        <v>228.144688</v>
      </c>
      <c r="E1986">
        <v>5.0896249999999998</v>
      </c>
      <c r="H1986">
        <v>213.51124999999999</v>
      </c>
      <c r="I1986">
        <v>5.0896249999999998</v>
      </c>
    </row>
    <row r="1987" spans="1:9" x14ac:dyDescent="0.25">
      <c r="A1987">
        <v>1986</v>
      </c>
      <c r="D1987">
        <v>228.144688</v>
      </c>
      <c r="E1987">
        <v>5.0896249999999998</v>
      </c>
      <c r="H1987">
        <v>213.51124999999999</v>
      </c>
      <c r="I1987">
        <v>5.0896249999999998</v>
      </c>
    </row>
    <row r="1988" spans="1:9" x14ac:dyDescent="0.25">
      <c r="A1988">
        <v>1987</v>
      </c>
      <c r="D1988">
        <v>228.144688</v>
      </c>
      <c r="E1988">
        <v>5.0896249999999998</v>
      </c>
      <c r="H1988">
        <v>213.51124999999999</v>
      </c>
      <c r="I1988">
        <v>5.0896249999999998</v>
      </c>
    </row>
    <row r="1989" spans="1:9" x14ac:dyDescent="0.25">
      <c r="A1989">
        <v>1988</v>
      </c>
      <c r="D1989">
        <v>228.144688</v>
      </c>
      <c r="E1989">
        <v>5.0896249999999998</v>
      </c>
      <c r="H1989">
        <v>213.51124999999999</v>
      </c>
      <c r="I1989">
        <v>5.0896249999999998</v>
      </c>
    </row>
    <row r="1990" spans="1:9" x14ac:dyDescent="0.25">
      <c r="A1990">
        <v>1989</v>
      </c>
      <c r="D1990">
        <v>228.144688</v>
      </c>
      <c r="E1990">
        <v>5.0896249999999998</v>
      </c>
      <c r="H1990">
        <v>213.51124999999999</v>
      </c>
      <c r="I1990">
        <v>5.0896249999999998</v>
      </c>
    </row>
    <row r="1991" spans="1:9" x14ac:dyDescent="0.25">
      <c r="A1991">
        <v>1990</v>
      </c>
      <c r="D1991">
        <v>228.144688</v>
      </c>
      <c r="E1991">
        <v>5.0896249999999998</v>
      </c>
      <c r="F1991">
        <v>221.104445</v>
      </c>
      <c r="G1991">
        <v>8.6287529999999997</v>
      </c>
      <c r="H1991">
        <v>213.51124999999999</v>
      </c>
      <c r="I1991">
        <v>5.0896249999999998</v>
      </c>
    </row>
    <row r="1992" spans="1:9" x14ac:dyDescent="0.25">
      <c r="A1992">
        <v>1991</v>
      </c>
      <c r="D1992">
        <v>228.144688</v>
      </c>
      <c r="E1992">
        <v>5.0896249999999998</v>
      </c>
      <c r="F1992">
        <v>221.18119899999999</v>
      </c>
      <c r="G1992">
        <v>8.7178489999999993</v>
      </c>
      <c r="H1992">
        <v>213.51124999999999</v>
      </c>
      <c r="I1992">
        <v>5.0896249999999998</v>
      </c>
    </row>
    <row r="1993" spans="1:9" x14ac:dyDescent="0.25">
      <c r="A1993">
        <v>1992</v>
      </c>
      <c r="D1993">
        <v>228.144688</v>
      </c>
      <c r="E1993">
        <v>5.0896249999999998</v>
      </c>
      <c r="F1993">
        <v>221.18119899999999</v>
      </c>
      <c r="G1993">
        <v>8.7178489999999993</v>
      </c>
      <c r="H1993">
        <v>213.51124999999999</v>
      </c>
      <c r="I1993">
        <v>5.0896249999999998</v>
      </c>
    </row>
    <row r="1994" spans="1:9" x14ac:dyDescent="0.25">
      <c r="A1994">
        <v>1993</v>
      </c>
      <c r="D1994">
        <v>228.144688</v>
      </c>
      <c r="E1994">
        <v>5.0896249999999998</v>
      </c>
      <c r="F1994">
        <v>221.18119899999999</v>
      </c>
      <c r="G1994">
        <v>8.7178489999999993</v>
      </c>
      <c r="H1994">
        <v>213.41351</v>
      </c>
      <c r="I1994">
        <v>5.1287830000000003</v>
      </c>
    </row>
    <row r="1995" spans="1:9" x14ac:dyDescent="0.25">
      <c r="A1995">
        <v>1994</v>
      </c>
      <c r="D1995">
        <v>228.144688</v>
      </c>
      <c r="E1995">
        <v>5.0896249999999998</v>
      </c>
      <c r="F1995">
        <v>221.18119899999999</v>
      </c>
      <c r="G1995">
        <v>8.7178489999999993</v>
      </c>
      <c r="H1995">
        <v>213.41351</v>
      </c>
      <c r="I1995">
        <v>5.1287830000000003</v>
      </c>
    </row>
    <row r="1996" spans="1:9" x14ac:dyDescent="0.25">
      <c r="A1996">
        <v>1995</v>
      </c>
      <c r="D1996">
        <v>228.144688</v>
      </c>
      <c r="E1996">
        <v>5.0896249999999998</v>
      </c>
      <c r="F1996">
        <v>221.23165699999998</v>
      </c>
      <c r="G1996">
        <v>8.7682529999999996</v>
      </c>
    </row>
    <row r="1997" spans="1:9" x14ac:dyDescent="0.25">
      <c r="A1997">
        <v>1996</v>
      </c>
      <c r="D1997">
        <v>228.144688</v>
      </c>
      <c r="E1997">
        <v>5.0896249999999998</v>
      </c>
      <c r="F1997">
        <v>221.28211400000001</v>
      </c>
      <c r="G1997">
        <v>8.8186599999999995</v>
      </c>
    </row>
    <row r="1998" spans="1:9" x14ac:dyDescent="0.25">
      <c r="A1998">
        <v>1997</v>
      </c>
      <c r="D1998">
        <v>228.144688</v>
      </c>
      <c r="E1998">
        <v>5.0896249999999998</v>
      </c>
      <c r="F1998">
        <v>221.28211400000001</v>
      </c>
      <c r="G1998">
        <v>8.8186599999999995</v>
      </c>
    </row>
    <row r="1999" spans="1:9" x14ac:dyDescent="0.25">
      <c r="A1999">
        <v>1998</v>
      </c>
      <c r="D1999">
        <v>228.144688</v>
      </c>
      <c r="E1999">
        <v>5.0896249999999998</v>
      </c>
      <c r="F1999">
        <v>221.332573</v>
      </c>
      <c r="G1999">
        <v>8.8186599999999995</v>
      </c>
    </row>
    <row r="2000" spans="1:9" x14ac:dyDescent="0.25">
      <c r="A2000">
        <v>1999</v>
      </c>
      <c r="D2000">
        <v>228.144688</v>
      </c>
      <c r="E2000">
        <v>5.0896249999999998</v>
      </c>
      <c r="F2000">
        <v>221.332573</v>
      </c>
      <c r="G2000">
        <v>8.8186599999999995</v>
      </c>
    </row>
    <row r="2001" spans="1:60" x14ac:dyDescent="0.25">
      <c r="A2001">
        <v>2000</v>
      </c>
      <c r="B2001">
        <v>237.97734700000001</v>
      </c>
      <c r="C2001">
        <v>6.9964500000000003</v>
      </c>
      <c r="D2001">
        <v>228.056635</v>
      </c>
      <c r="E2001">
        <v>5.132428</v>
      </c>
      <c r="F2001">
        <v>221.332573</v>
      </c>
      <c r="G2001">
        <v>8.8186599999999995</v>
      </c>
    </row>
    <row r="2002" spans="1:60" x14ac:dyDescent="0.25">
      <c r="A2002">
        <v>2001</v>
      </c>
      <c r="B2002">
        <v>238.13579999999999</v>
      </c>
      <c r="C2002">
        <v>6.954116</v>
      </c>
      <c r="F2002">
        <v>221.332573</v>
      </c>
      <c r="G2002">
        <v>8.8186599999999995</v>
      </c>
    </row>
    <row r="2003" spans="1:60" x14ac:dyDescent="0.25">
      <c r="A2003">
        <v>2002</v>
      </c>
      <c r="B2003">
        <v>238.13579999999999</v>
      </c>
      <c r="C2003">
        <v>7.0045219999999997</v>
      </c>
      <c r="F2003">
        <v>221.332573</v>
      </c>
      <c r="G2003">
        <v>8.8186599999999995</v>
      </c>
    </row>
    <row r="2004" spans="1:60" x14ac:dyDescent="0.25">
      <c r="A2004">
        <v>2003</v>
      </c>
      <c r="B2004">
        <v>238.13579999999999</v>
      </c>
      <c r="C2004">
        <v>7.0045219999999997</v>
      </c>
      <c r="F2004">
        <v>221.332573</v>
      </c>
      <c r="G2004">
        <v>8.8186599999999995</v>
      </c>
    </row>
    <row r="2005" spans="1:60" x14ac:dyDescent="0.25">
      <c r="A2005">
        <v>2004</v>
      </c>
      <c r="B2005">
        <v>238.13579999999999</v>
      </c>
      <c r="C2005">
        <v>7.0045219999999997</v>
      </c>
      <c r="F2005">
        <v>221.332573</v>
      </c>
      <c r="G2005">
        <v>8.8186599999999995</v>
      </c>
    </row>
    <row r="2006" spans="1:60" x14ac:dyDescent="0.25">
      <c r="A2006">
        <v>2005</v>
      </c>
      <c r="B2006">
        <v>238.13579999999999</v>
      </c>
      <c r="C2006">
        <v>7.0045219999999997</v>
      </c>
      <c r="F2006">
        <v>221.332573</v>
      </c>
      <c r="G2006">
        <v>8.8186599999999995</v>
      </c>
      <c r="BG2006">
        <v>229.063187</v>
      </c>
      <c r="BH2006">
        <v>3.9542980000000001</v>
      </c>
    </row>
    <row r="2007" spans="1:60" x14ac:dyDescent="0.25">
      <c r="A2007">
        <v>2006</v>
      </c>
      <c r="B2007">
        <v>238.13579999999999</v>
      </c>
      <c r="C2007">
        <v>7.0045219999999997</v>
      </c>
      <c r="F2007">
        <v>221.332573</v>
      </c>
      <c r="G2007">
        <v>8.8186599999999995</v>
      </c>
      <c r="BG2007">
        <v>229.05298099999999</v>
      </c>
      <c r="BH2007">
        <v>3.8801999999999999</v>
      </c>
    </row>
    <row r="2008" spans="1:60" x14ac:dyDescent="0.25">
      <c r="A2008">
        <v>2007</v>
      </c>
      <c r="B2008">
        <v>238.13579999999999</v>
      </c>
      <c r="C2008">
        <v>7.0045219999999997</v>
      </c>
      <c r="F2008">
        <v>221.332573</v>
      </c>
      <c r="G2008">
        <v>8.8186599999999995</v>
      </c>
      <c r="BG2008">
        <v>229.05298099999999</v>
      </c>
      <c r="BH2008">
        <v>3.8801999999999999</v>
      </c>
    </row>
    <row r="2009" spans="1:60" x14ac:dyDescent="0.25">
      <c r="A2009">
        <v>2008</v>
      </c>
      <c r="B2009">
        <v>238.13579999999999</v>
      </c>
      <c r="C2009">
        <v>7.0045219999999997</v>
      </c>
      <c r="F2009">
        <v>221.332573</v>
      </c>
      <c r="G2009">
        <v>8.8186599999999995</v>
      </c>
      <c r="BG2009">
        <v>229.05298099999999</v>
      </c>
      <c r="BH2009">
        <v>3.8801999999999999</v>
      </c>
    </row>
    <row r="2010" spans="1:60" x14ac:dyDescent="0.25">
      <c r="A2010">
        <v>2009</v>
      </c>
      <c r="B2010">
        <v>238.13579999999999</v>
      </c>
      <c r="C2010">
        <v>7.0045219999999997</v>
      </c>
      <c r="F2010">
        <v>221.332573</v>
      </c>
      <c r="G2010">
        <v>8.8186599999999995</v>
      </c>
      <c r="N2010">
        <v>229.063187</v>
      </c>
      <c r="O2010">
        <v>3.9542980000000001</v>
      </c>
      <c r="BG2010">
        <v>229.05298099999999</v>
      </c>
      <c r="BH2010">
        <v>3.8801999999999999</v>
      </c>
    </row>
    <row r="2011" spans="1:60" x14ac:dyDescent="0.25">
      <c r="A2011">
        <v>2010</v>
      </c>
      <c r="B2011">
        <v>238.13579999999999</v>
      </c>
      <c r="C2011">
        <v>7.0045219999999997</v>
      </c>
      <c r="F2011">
        <v>221.332573</v>
      </c>
      <c r="G2011">
        <v>8.8186599999999995</v>
      </c>
      <c r="N2011">
        <v>229.05298099999999</v>
      </c>
      <c r="O2011">
        <v>3.8801999999999999</v>
      </c>
      <c r="BG2011">
        <v>229.05298099999999</v>
      </c>
      <c r="BH2011">
        <v>3.8801999999999999</v>
      </c>
    </row>
    <row r="2012" spans="1:60" x14ac:dyDescent="0.25">
      <c r="A2012">
        <v>2011</v>
      </c>
      <c r="B2012">
        <v>238.13579999999999</v>
      </c>
      <c r="C2012">
        <v>7.0045219999999997</v>
      </c>
      <c r="F2012">
        <v>221.332573</v>
      </c>
      <c r="G2012">
        <v>8.8186599999999995</v>
      </c>
      <c r="N2012">
        <v>229.05298099999999</v>
      </c>
      <c r="O2012">
        <v>3.8801999999999999</v>
      </c>
      <c r="BG2012">
        <v>229.05298099999999</v>
      </c>
      <c r="BH2012">
        <v>3.8801999999999999</v>
      </c>
    </row>
    <row r="2013" spans="1:60" x14ac:dyDescent="0.25">
      <c r="A2013">
        <v>2012</v>
      </c>
      <c r="B2013">
        <v>238.13579999999999</v>
      </c>
      <c r="C2013">
        <v>7.0045219999999997</v>
      </c>
      <c r="F2013">
        <v>221.104445</v>
      </c>
      <c r="G2013">
        <v>8.6287529999999997</v>
      </c>
      <c r="N2013">
        <v>229.05298099999999</v>
      </c>
      <c r="O2013">
        <v>3.8801999999999999</v>
      </c>
      <c r="BG2013">
        <v>229.05298099999999</v>
      </c>
      <c r="BH2013">
        <v>3.8801999999999999</v>
      </c>
    </row>
    <row r="2014" spans="1:60" x14ac:dyDescent="0.25">
      <c r="A2014">
        <v>2013</v>
      </c>
      <c r="B2014">
        <v>238.13579999999999</v>
      </c>
      <c r="C2014">
        <v>7.0045219999999997</v>
      </c>
      <c r="N2014">
        <v>229.05298099999999</v>
      </c>
      <c r="O2014">
        <v>3.8801999999999999</v>
      </c>
      <c r="BG2014">
        <v>229.05298099999999</v>
      </c>
      <c r="BH2014">
        <v>3.8801999999999999</v>
      </c>
    </row>
    <row r="2015" spans="1:60" x14ac:dyDescent="0.25">
      <c r="A2015">
        <v>2014</v>
      </c>
      <c r="B2015">
        <v>238.13579999999999</v>
      </c>
      <c r="C2015">
        <v>7.0045219999999997</v>
      </c>
      <c r="N2015">
        <v>229.05298099999999</v>
      </c>
      <c r="O2015">
        <v>3.8801999999999999</v>
      </c>
      <c r="BG2015">
        <v>229.05298099999999</v>
      </c>
      <c r="BH2015">
        <v>3.8801999999999999</v>
      </c>
    </row>
    <row r="2016" spans="1:60" x14ac:dyDescent="0.25">
      <c r="A2016">
        <v>2015</v>
      </c>
      <c r="B2016">
        <v>238.13579999999999</v>
      </c>
      <c r="C2016">
        <v>7.0045219999999997</v>
      </c>
      <c r="N2016">
        <v>229.05298099999999</v>
      </c>
      <c r="O2016">
        <v>3.8801999999999999</v>
      </c>
      <c r="BG2016">
        <v>229.05298099999999</v>
      </c>
      <c r="BH2016">
        <v>3.8801999999999999</v>
      </c>
    </row>
    <row r="2017" spans="1:60" x14ac:dyDescent="0.25">
      <c r="A2017">
        <v>2016</v>
      </c>
      <c r="B2017">
        <v>238.13579999999999</v>
      </c>
      <c r="C2017">
        <v>7.0045219999999997</v>
      </c>
      <c r="D2017">
        <v>245.83256800000001</v>
      </c>
      <c r="E2017">
        <v>3.735179</v>
      </c>
      <c r="N2017">
        <v>229.05298099999999</v>
      </c>
      <c r="O2017">
        <v>3.8801999999999999</v>
      </c>
      <c r="BG2017">
        <v>229.05298099999999</v>
      </c>
      <c r="BH2017">
        <v>3.8801999999999999</v>
      </c>
    </row>
    <row r="2018" spans="1:60" x14ac:dyDescent="0.25">
      <c r="A2018">
        <v>2017</v>
      </c>
      <c r="B2018">
        <v>238.13579999999999</v>
      </c>
      <c r="C2018">
        <v>7.0045219999999997</v>
      </c>
      <c r="D2018">
        <v>246.00758199999999</v>
      </c>
      <c r="E2018">
        <v>3.6786289999999999</v>
      </c>
      <c r="N2018">
        <v>229.05298099999999</v>
      </c>
      <c r="O2018">
        <v>3.8801999999999999</v>
      </c>
      <c r="BG2018">
        <v>229.05298099999999</v>
      </c>
      <c r="BH2018">
        <v>3.8801999999999999</v>
      </c>
    </row>
    <row r="2019" spans="1:60" x14ac:dyDescent="0.25">
      <c r="A2019">
        <v>2018</v>
      </c>
      <c r="B2019">
        <v>238.13579999999999</v>
      </c>
      <c r="C2019">
        <v>7.0045219999999997</v>
      </c>
      <c r="D2019">
        <v>246.00758199999999</v>
      </c>
      <c r="E2019">
        <v>3.6786289999999999</v>
      </c>
      <c r="N2019">
        <v>229.05298099999999</v>
      </c>
      <c r="O2019">
        <v>3.8801999999999999</v>
      </c>
      <c r="BG2019">
        <v>229.05298099999999</v>
      </c>
      <c r="BH2019">
        <v>3.8801999999999999</v>
      </c>
    </row>
    <row r="2020" spans="1:60" x14ac:dyDescent="0.25">
      <c r="A2020">
        <v>2019</v>
      </c>
      <c r="B2020">
        <v>237.97734700000001</v>
      </c>
      <c r="C2020">
        <v>6.9964500000000003</v>
      </c>
      <c r="D2020">
        <v>246.00758199999999</v>
      </c>
      <c r="E2020">
        <v>3.6786289999999999</v>
      </c>
      <c r="N2020">
        <v>229.05298099999999</v>
      </c>
      <c r="O2020">
        <v>3.8801999999999999</v>
      </c>
      <c r="BE2020">
        <v>236.38071300000001</v>
      </c>
      <c r="BF2020">
        <v>7.6069950000000004</v>
      </c>
      <c r="BG2020">
        <v>229.05298099999999</v>
      </c>
      <c r="BH2020">
        <v>3.8801999999999999</v>
      </c>
    </row>
    <row r="2021" spans="1:60" x14ac:dyDescent="0.25">
      <c r="A2021">
        <v>2020</v>
      </c>
      <c r="B2021">
        <v>237.97734700000001</v>
      </c>
      <c r="C2021">
        <v>6.9964500000000003</v>
      </c>
      <c r="D2021">
        <v>246.00758199999999</v>
      </c>
      <c r="E2021">
        <v>3.6786289999999999</v>
      </c>
      <c r="N2021">
        <v>229.05298099999999</v>
      </c>
      <c r="O2021">
        <v>3.8801999999999999</v>
      </c>
      <c r="BE2021">
        <v>236.36967300000001</v>
      </c>
      <c r="BF2021">
        <v>7.7603989999999996</v>
      </c>
      <c r="BG2021">
        <v>229.05298099999999</v>
      </c>
      <c r="BH2021">
        <v>3.8801999999999999</v>
      </c>
    </row>
    <row r="2022" spans="1:60" x14ac:dyDescent="0.25">
      <c r="A2022">
        <v>2021</v>
      </c>
      <c r="D2022">
        <v>246.00758199999999</v>
      </c>
      <c r="E2022">
        <v>3.6786289999999999</v>
      </c>
      <c r="N2022">
        <v>229.05298099999999</v>
      </c>
      <c r="O2022">
        <v>3.8801999999999999</v>
      </c>
      <c r="BE2022">
        <v>236.36967300000001</v>
      </c>
      <c r="BF2022">
        <v>7.7603989999999996</v>
      </c>
      <c r="BG2022">
        <v>229.05298099999999</v>
      </c>
      <c r="BH2022">
        <v>3.8801999999999999</v>
      </c>
    </row>
    <row r="2023" spans="1:60" x14ac:dyDescent="0.25">
      <c r="A2023">
        <v>2022</v>
      </c>
      <c r="D2023">
        <v>246.00758199999999</v>
      </c>
      <c r="E2023">
        <v>3.6786289999999999</v>
      </c>
      <c r="N2023">
        <v>229.05298099999999</v>
      </c>
      <c r="O2023">
        <v>3.8801999999999999</v>
      </c>
      <c r="BE2023">
        <v>236.36967300000001</v>
      </c>
      <c r="BF2023">
        <v>7.7603989999999996</v>
      </c>
      <c r="BG2023">
        <v>229.05298099999999</v>
      </c>
      <c r="BH2023">
        <v>3.8801999999999999</v>
      </c>
    </row>
    <row r="2024" spans="1:60" x14ac:dyDescent="0.25">
      <c r="A2024">
        <v>2023</v>
      </c>
      <c r="D2024">
        <v>246.00758199999999</v>
      </c>
      <c r="E2024">
        <v>3.6786289999999999</v>
      </c>
      <c r="L2024">
        <v>236.38071300000001</v>
      </c>
      <c r="M2024">
        <v>7.6069950000000004</v>
      </c>
      <c r="N2024">
        <v>229.05298099999999</v>
      </c>
      <c r="O2024">
        <v>3.8801999999999999</v>
      </c>
      <c r="BE2024">
        <v>236.36967300000001</v>
      </c>
      <c r="BF2024">
        <v>7.7603989999999996</v>
      </c>
      <c r="BG2024">
        <v>229.063187</v>
      </c>
      <c r="BH2024">
        <v>3.9542980000000001</v>
      </c>
    </row>
    <row r="2025" spans="1:60" x14ac:dyDescent="0.25">
      <c r="A2025">
        <v>2024</v>
      </c>
      <c r="D2025">
        <v>246.00758199999999</v>
      </c>
      <c r="E2025">
        <v>3.6786289999999999</v>
      </c>
      <c r="L2025">
        <v>236.36967300000001</v>
      </c>
      <c r="M2025">
        <v>7.7603989999999996</v>
      </c>
      <c r="N2025">
        <v>229.05298099999999</v>
      </c>
      <c r="O2025">
        <v>3.8801999999999999</v>
      </c>
      <c r="BE2025">
        <v>236.36967300000001</v>
      </c>
      <c r="BF2025">
        <v>7.7603989999999996</v>
      </c>
    </row>
    <row r="2026" spans="1:60" x14ac:dyDescent="0.25">
      <c r="A2026">
        <v>2025</v>
      </c>
      <c r="D2026">
        <v>246.00758199999999</v>
      </c>
      <c r="E2026">
        <v>3.6786289999999999</v>
      </c>
      <c r="L2026">
        <v>236.36967300000001</v>
      </c>
      <c r="M2026">
        <v>7.7603989999999996</v>
      </c>
      <c r="N2026">
        <v>229.05298099999999</v>
      </c>
      <c r="O2026">
        <v>3.8801999999999999</v>
      </c>
      <c r="BE2026">
        <v>236.36967300000001</v>
      </c>
      <c r="BF2026">
        <v>7.7603989999999996</v>
      </c>
    </row>
    <row r="2027" spans="1:60" x14ac:dyDescent="0.25">
      <c r="A2027">
        <v>2026</v>
      </c>
      <c r="D2027">
        <v>246.00758199999999</v>
      </c>
      <c r="E2027">
        <v>3.6786289999999999</v>
      </c>
      <c r="L2027">
        <v>236.36967300000001</v>
      </c>
      <c r="M2027">
        <v>7.7603989999999996</v>
      </c>
      <c r="N2027">
        <v>229.05298099999999</v>
      </c>
      <c r="O2027">
        <v>3.8801999999999999</v>
      </c>
      <c r="BE2027">
        <v>236.36967300000001</v>
      </c>
      <c r="BF2027">
        <v>7.7603989999999996</v>
      </c>
    </row>
    <row r="2028" spans="1:60" x14ac:dyDescent="0.25">
      <c r="A2028">
        <v>2027</v>
      </c>
      <c r="D2028">
        <v>246.00758199999999</v>
      </c>
      <c r="E2028">
        <v>3.6786289999999999</v>
      </c>
      <c r="L2028">
        <v>236.36967300000001</v>
      </c>
      <c r="M2028">
        <v>7.7603989999999996</v>
      </c>
      <c r="N2028">
        <v>229.063187</v>
      </c>
      <c r="O2028">
        <v>3.9542980000000001</v>
      </c>
      <c r="BE2028">
        <v>236.36967300000001</v>
      </c>
      <c r="BF2028">
        <v>7.7603989999999996</v>
      </c>
    </row>
    <row r="2029" spans="1:60" x14ac:dyDescent="0.25">
      <c r="A2029">
        <v>2028</v>
      </c>
      <c r="D2029">
        <v>246.00758199999999</v>
      </c>
      <c r="E2029">
        <v>3.6786289999999999</v>
      </c>
      <c r="L2029">
        <v>236.36967300000001</v>
      </c>
      <c r="M2029">
        <v>7.7603989999999996</v>
      </c>
      <c r="BE2029">
        <v>236.36967300000001</v>
      </c>
      <c r="BF2029">
        <v>7.7603989999999996</v>
      </c>
    </row>
    <row r="2030" spans="1:60" x14ac:dyDescent="0.25">
      <c r="A2030">
        <v>2029</v>
      </c>
      <c r="D2030">
        <v>246.00758199999999</v>
      </c>
      <c r="E2030">
        <v>3.6786289999999999</v>
      </c>
      <c r="L2030">
        <v>236.36967300000001</v>
      </c>
      <c r="M2030">
        <v>7.7603989999999996</v>
      </c>
      <c r="BE2030">
        <v>236.36967300000001</v>
      </c>
      <c r="BF2030">
        <v>7.7603989999999996</v>
      </c>
    </row>
    <row r="2031" spans="1:60" x14ac:dyDescent="0.25">
      <c r="A2031">
        <v>2030</v>
      </c>
      <c r="D2031">
        <v>246.00758199999999</v>
      </c>
      <c r="E2031">
        <v>3.6786289999999999</v>
      </c>
      <c r="L2031">
        <v>236.36967300000001</v>
      </c>
      <c r="M2031">
        <v>7.7603989999999996</v>
      </c>
      <c r="BE2031">
        <v>236.36967300000001</v>
      </c>
      <c r="BF2031">
        <v>7.7603989999999996</v>
      </c>
    </row>
    <row r="2032" spans="1:60" x14ac:dyDescent="0.25">
      <c r="A2032">
        <v>2031</v>
      </c>
      <c r="D2032">
        <v>246.00758199999999</v>
      </c>
      <c r="E2032">
        <v>3.6786289999999999</v>
      </c>
      <c r="L2032">
        <v>236.36967300000001</v>
      </c>
      <c r="M2032">
        <v>7.7603989999999996</v>
      </c>
      <c r="BE2032">
        <v>236.36967300000001</v>
      </c>
      <c r="BF2032">
        <v>7.7603989999999996</v>
      </c>
    </row>
    <row r="2033" spans="1:58" x14ac:dyDescent="0.25">
      <c r="A2033">
        <v>2032</v>
      </c>
      <c r="D2033">
        <v>246.00758199999999</v>
      </c>
      <c r="E2033">
        <v>3.6786289999999999</v>
      </c>
      <c r="L2033">
        <v>236.36967300000001</v>
      </c>
      <c r="M2033">
        <v>7.7603989999999996</v>
      </c>
      <c r="BE2033">
        <v>236.36967300000001</v>
      </c>
      <c r="BF2033">
        <v>7.7603989999999996</v>
      </c>
    </row>
    <row r="2034" spans="1:58" x14ac:dyDescent="0.25">
      <c r="A2034">
        <v>2033</v>
      </c>
      <c r="D2034">
        <v>246.00758199999999</v>
      </c>
      <c r="E2034">
        <v>3.6786289999999999</v>
      </c>
      <c r="L2034">
        <v>236.36967300000001</v>
      </c>
      <c r="M2034">
        <v>7.7603989999999996</v>
      </c>
      <c r="BE2034">
        <v>236.36967300000001</v>
      </c>
      <c r="BF2034">
        <v>7.7603989999999996</v>
      </c>
    </row>
    <row r="2035" spans="1:58" x14ac:dyDescent="0.25">
      <c r="A2035">
        <v>2034</v>
      </c>
      <c r="B2035">
        <v>253.97855999999999</v>
      </c>
      <c r="C2035">
        <v>7.1833369999999999</v>
      </c>
      <c r="D2035">
        <v>246.00758199999999</v>
      </c>
      <c r="E2035">
        <v>3.6786289999999999</v>
      </c>
      <c r="L2035">
        <v>236.36967300000001</v>
      </c>
      <c r="M2035">
        <v>7.7603989999999996</v>
      </c>
      <c r="BE2035">
        <v>236.36967300000001</v>
      </c>
      <c r="BF2035">
        <v>7.7603989999999996</v>
      </c>
    </row>
    <row r="2036" spans="1:58" x14ac:dyDescent="0.25">
      <c r="A2036">
        <v>2035</v>
      </c>
      <c r="B2036">
        <v>253.929823</v>
      </c>
      <c r="C2036">
        <v>7.2060919999999999</v>
      </c>
      <c r="D2036">
        <v>246.00758199999999</v>
      </c>
      <c r="E2036">
        <v>3.6786289999999999</v>
      </c>
      <c r="L2036">
        <v>236.36967300000001</v>
      </c>
      <c r="M2036">
        <v>7.7603989999999996</v>
      </c>
      <c r="BE2036">
        <v>236.36967300000001</v>
      </c>
      <c r="BF2036">
        <v>7.7603989999999996</v>
      </c>
    </row>
    <row r="2037" spans="1:58" x14ac:dyDescent="0.25">
      <c r="A2037">
        <v>2036</v>
      </c>
      <c r="B2037">
        <v>253.929823</v>
      </c>
      <c r="C2037">
        <v>7.2060919999999999</v>
      </c>
      <c r="D2037">
        <v>246.00758199999999</v>
      </c>
      <c r="E2037">
        <v>3.6786289999999999</v>
      </c>
      <c r="L2037">
        <v>236.36967300000001</v>
      </c>
      <c r="M2037">
        <v>7.7603989999999996</v>
      </c>
      <c r="BE2037">
        <v>236.36967300000001</v>
      </c>
      <c r="BF2037">
        <v>7.7603989999999996</v>
      </c>
    </row>
    <row r="2038" spans="1:58" x14ac:dyDescent="0.25">
      <c r="A2038">
        <v>2037</v>
      </c>
      <c r="B2038">
        <v>253.929823</v>
      </c>
      <c r="C2038">
        <v>7.2060919999999999</v>
      </c>
      <c r="D2038">
        <v>246.00758199999999</v>
      </c>
      <c r="E2038">
        <v>3.6786289999999999</v>
      </c>
      <c r="L2038">
        <v>236.36967300000001</v>
      </c>
      <c r="M2038">
        <v>7.7603989999999996</v>
      </c>
      <c r="BE2038">
        <v>236.36967300000001</v>
      </c>
      <c r="BF2038">
        <v>7.7603989999999996</v>
      </c>
    </row>
    <row r="2039" spans="1:58" x14ac:dyDescent="0.25">
      <c r="A2039">
        <v>2038</v>
      </c>
      <c r="B2039">
        <v>253.929823</v>
      </c>
      <c r="C2039">
        <v>7.2060919999999999</v>
      </c>
      <c r="D2039">
        <v>246.00758199999999</v>
      </c>
      <c r="E2039">
        <v>3.6786289999999999</v>
      </c>
      <c r="L2039">
        <v>236.36967300000001</v>
      </c>
      <c r="M2039">
        <v>7.7603989999999996</v>
      </c>
      <c r="BE2039">
        <v>236.36967300000001</v>
      </c>
      <c r="BF2039">
        <v>7.7603989999999996</v>
      </c>
    </row>
    <row r="2040" spans="1:58" x14ac:dyDescent="0.25">
      <c r="A2040">
        <v>2039</v>
      </c>
      <c r="B2040">
        <v>253.929823</v>
      </c>
      <c r="C2040">
        <v>7.2060919999999999</v>
      </c>
      <c r="D2040">
        <v>245.83256800000001</v>
      </c>
      <c r="E2040">
        <v>3.735179</v>
      </c>
      <c r="L2040">
        <v>236.36967300000001</v>
      </c>
      <c r="M2040">
        <v>7.7603989999999996</v>
      </c>
      <c r="BE2040">
        <v>236.36967300000001</v>
      </c>
      <c r="BF2040">
        <v>7.7603989999999996</v>
      </c>
    </row>
    <row r="2041" spans="1:58" x14ac:dyDescent="0.25">
      <c r="A2041">
        <v>2040</v>
      </c>
      <c r="B2041">
        <v>253.929823</v>
      </c>
      <c r="C2041">
        <v>7.2060919999999999</v>
      </c>
      <c r="L2041">
        <v>236.36967300000001</v>
      </c>
      <c r="M2041">
        <v>7.7603989999999996</v>
      </c>
      <c r="BE2041">
        <v>236.36967300000001</v>
      </c>
      <c r="BF2041">
        <v>7.7603989999999996</v>
      </c>
    </row>
    <row r="2042" spans="1:58" x14ac:dyDescent="0.25">
      <c r="A2042">
        <v>2041</v>
      </c>
      <c r="B2042">
        <v>253.929823</v>
      </c>
      <c r="C2042">
        <v>7.2060919999999999</v>
      </c>
      <c r="L2042">
        <v>236.36967300000001</v>
      </c>
      <c r="M2042">
        <v>7.7603989999999996</v>
      </c>
      <c r="BE2042">
        <v>236.36967300000001</v>
      </c>
      <c r="BF2042">
        <v>7.7603989999999996</v>
      </c>
    </row>
    <row r="2043" spans="1:58" x14ac:dyDescent="0.25">
      <c r="A2043">
        <v>2042</v>
      </c>
      <c r="B2043">
        <v>253.929823</v>
      </c>
      <c r="C2043">
        <v>7.2060919999999999</v>
      </c>
      <c r="L2043">
        <v>236.36967300000001</v>
      </c>
      <c r="M2043">
        <v>7.7603989999999996</v>
      </c>
      <c r="BE2043">
        <v>236.36967300000001</v>
      </c>
      <c r="BF2043">
        <v>7.7603989999999996</v>
      </c>
    </row>
    <row r="2044" spans="1:58" x14ac:dyDescent="0.25">
      <c r="A2044">
        <v>2043</v>
      </c>
      <c r="B2044">
        <v>253.929823</v>
      </c>
      <c r="C2044">
        <v>7.2060919999999999</v>
      </c>
      <c r="L2044">
        <v>236.36967300000001</v>
      </c>
      <c r="M2044">
        <v>7.7603989999999996</v>
      </c>
      <c r="BE2044">
        <v>236.38071300000001</v>
      </c>
      <c r="BF2044">
        <v>7.6069950000000004</v>
      </c>
    </row>
    <row r="2045" spans="1:58" x14ac:dyDescent="0.25">
      <c r="A2045">
        <v>2044</v>
      </c>
      <c r="B2045">
        <v>253.929823</v>
      </c>
      <c r="C2045">
        <v>7.2060919999999999</v>
      </c>
      <c r="H2045">
        <v>244.53076799999999</v>
      </c>
      <c r="I2045">
        <v>4.3799869999999999</v>
      </c>
      <c r="L2045">
        <v>236.36967300000001</v>
      </c>
      <c r="M2045">
        <v>7.7603989999999996</v>
      </c>
    </row>
    <row r="2046" spans="1:58" x14ac:dyDescent="0.25">
      <c r="A2046">
        <v>2045</v>
      </c>
      <c r="B2046">
        <v>253.929823</v>
      </c>
      <c r="C2046">
        <v>7.2060919999999999</v>
      </c>
      <c r="H2046">
        <v>244.54425699999999</v>
      </c>
      <c r="I2046">
        <v>4.2329359999999996</v>
      </c>
      <c r="L2046">
        <v>236.36967300000001</v>
      </c>
      <c r="M2046">
        <v>7.7603989999999996</v>
      </c>
    </row>
    <row r="2047" spans="1:58" x14ac:dyDescent="0.25">
      <c r="A2047">
        <v>2046</v>
      </c>
      <c r="B2047">
        <v>253.929823</v>
      </c>
      <c r="C2047">
        <v>7.2060919999999999</v>
      </c>
      <c r="H2047">
        <v>244.54425699999999</v>
      </c>
      <c r="I2047">
        <v>4.2833420000000002</v>
      </c>
      <c r="L2047">
        <v>236.36967300000001</v>
      </c>
      <c r="M2047">
        <v>7.7603989999999996</v>
      </c>
    </row>
    <row r="2048" spans="1:58" x14ac:dyDescent="0.25">
      <c r="A2048">
        <v>2047</v>
      </c>
      <c r="B2048">
        <v>253.929823</v>
      </c>
      <c r="C2048">
        <v>7.2060919999999999</v>
      </c>
      <c r="H2048">
        <v>244.54425699999999</v>
      </c>
      <c r="I2048">
        <v>4.2833420000000002</v>
      </c>
      <c r="L2048">
        <v>236.38071300000001</v>
      </c>
      <c r="M2048">
        <v>7.6069950000000004</v>
      </c>
    </row>
    <row r="2049" spans="1:9" x14ac:dyDescent="0.25">
      <c r="A2049">
        <v>2048</v>
      </c>
      <c r="B2049">
        <v>253.929823</v>
      </c>
      <c r="C2049">
        <v>7.2060919999999999</v>
      </c>
      <c r="H2049">
        <v>244.54425699999999</v>
      </c>
      <c r="I2049">
        <v>4.2833420000000002</v>
      </c>
    </row>
    <row r="2050" spans="1:9" x14ac:dyDescent="0.25">
      <c r="A2050">
        <v>2049</v>
      </c>
      <c r="B2050">
        <v>253.929823</v>
      </c>
      <c r="C2050">
        <v>7.2060919999999999</v>
      </c>
      <c r="H2050">
        <v>244.54425699999999</v>
      </c>
      <c r="I2050">
        <v>4.2833420000000002</v>
      </c>
    </row>
    <row r="2051" spans="1:9" x14ac:dyDescent="0.25">
      <c r="A2051">
        <v>2050</v>
      </c>
      <c r="B2051">
        <v>253.929823</v>
      </c>
      <c r="C2051">
        <v>7.2060919999999999</v>
      </c>
      <c r="H2051">
        <v>244.54425699999999</v>
      </c>
      <c r="I2051">
        <v>4.2833420000000002</v>
      </c>
    </row>
    <row r="2052" spans="1:9" x14ac:dyDescent="0.25">
      <c r="A2052">
        <v>2051</v>
      </c>
      <c r="B2052">
        <v>253.929823</v>
      </c>
      <c r="C2052">
        <v>7.2060919999999999</v>
      </c>
      <c r="H2052">
        <v>244.54425699999999</v>
      </c>
      <c r="I2052">
        <v>4.2833420000000002</v>
      </c>
    </row>
    <row r="2053" spans="1:9" x14ac:dyDescent="0.25">
      <c r="A2053">
        <v>2052</v>
      </c>
      <c r="B2053">
        <v>253.929823</v>
      </c>
      <c r="C2053">
        <v>7.2060919999999999</v>
      </c>
      <c r="D2053">
        <v>260.71074499999997</v>
      </c>
      <c r="E2053">
        <v>3.5897939999999999</v>
      </c>
      <c r="H2053">
        <v>244.54425699999999</v>
      </c>
      <c r="I2053">
        <v>4.2833420000000002</v>
      </c>
    </row>
    <row r="2054" spans="1:9" x14ac:dyDescent="0.25">
      <c r="A2054">
        <v>2053</v>
      </c>
      <c r="B2054">
        <v>253.929823</v>
      </c>
      <c r="C2054">
        <v>7.2060919999999999</v>
      </c>
      <c r="D2054">
        <v>260.69148100000001</v>
      </c>
      <c r="E2054">
        <v>3.5778690000000002</v>
      </c>
      <c r="H2054">
        <v>244.54425699999999</v>
      </c>
      <c r="I2054">
        <v>4.2833420000000002</v>
      </c>
    </row>
    <row r="2055" spans="1:9" x14ac:dyDescent="0.25">
      <c r="A2055">
        <v>2054</v>
      </c>
      <c r="B2055">
        <v>253.929823</v>
      </c>
      <c r="C2055">
        <v>7.2060919999999999</v>
      </c>
      <c r="D2055">
        <v>260.69148100000001</v>
      </c>
      <c r="E2055">
        <v>3.5778690000000002</v>
      </c>
      <c r="H2055">
        <v>244.54425699999999</v>
      </c>
      <c r="I2055">
        <v>4.2833420000000002</v>
      </c>
    </row>
    <row r="2056" spans="1:9" x14ac:dyDescent="0.25">
      <c r="A2056">
        <v>2055</v>
      </c>
      <c r="B2056">
        <v>253.929823</v>
      </c>
      <c r="C2056">
        <v>7.2060919999999999</v>
      </c>
      <c r="D2056">
        <v>260.69148100000001</v>
      </c>
      <c r="E2056">
        <v>3.5778690000000002</v>
      </c>
      <c r="H2056">
        <v>244.54425699999999</v>
      </c>
      <c r="I2056">
        <v>4.2833420000000002</v>
      </c>
    </row>
    <row r="2057" spans="1:9" x14ac:dyDescent="0.25">
      <c r="A2057">
        <v>2056</v>
      </c>
      <c r="B2057">
        <v>253.929823</v>
      </c>
      <c r="C2057">
        <v>7.2060919999999999</v>
      </c>
      <c r="D2057">
        <v>260.69148100000001</v>
      </c>
      <c r="E2057">
        <v>3.5778690000000002</v>
      </c>
      <c r="H2057">
        <v>244.54425699999999</v>
      </c>
      <c r="I2057">
        <v>4.2833420000000002</v>
      </c>
    </row>
    <row r="2058" spans="1:9" x14ac:dyDescent="0.25">
      <c r="A2058">
        <v>2057</v>
      </c>
      <c r="B2058">
        <v>253.929823</v>
      </c>
      <c r="C2058">
        <v>7.2060919999999999</v>
      </c>
      <c r="D2058">
        <v>260.69148100000001</v>
      </c>
      <c r="E2058">
        <v>3.5778690000000002</v>
      </c>
      <c r="H2058">
        <v>244.54425699999999</v>
      </c>
      <c r="I2058">
        <v>4.2833420000000002</v>
      </c>
    </row>
    <row r="2059" spans="1:9" x14ac:dyDescent="0.25">
      <c r="A2059">
        <v>2058</v>
      </c>
      <c r="B2059">
        <v>253.929823</v>
      </c>
      <c r="C2059">
        <v>7.2060919999999999</v>
      </c>
      <c r="D2059">
        <v>260.69148100000001</v>
      </c>
      <c r="E2059">
        <v>3.5778690000000002</v>
      </c>
      <c r="H2059">
        <v>244.54425699999999</v>
      </c>
      <c r="I2059">
        <v>4.2833420000000002</v>
      </c>
    </row>
    <row r="2060" spans="1:9" x14ac:dyDescent="0.25">
      <c r="A2060">
        <v>2059</v>
      </c>
      <c r="B2060">
        <v>253.929823</v>
      </c>
      <c r="C2060">
        <v>7.2060919999999999</v>
      </c>
      <c r="D2060">
        <v>260.69148100000001</v>
      </c>
      <c r="E2060">
        <v>3.5778690000000002</v>
      </c>
      <c r="H2060">
        <v>244.54425699999999</v>
      </c>
      <c r="I2060">
        <v>4.2833420000000002</v>
      </c>
    </row>
    <row r="2061" spans="1:9" x14ac:dyDescent="0.25">
      <c r="A2061">
        <v>2060</v>
      </c>
      <c r="B2061">
        <v>253.97855999999999</v>
      </c>
      <c r="C2061">
        <v>7.1833369999999999</v>
      </c>
      <c r="D2061">
        <v>260.69148100000001</v>
      </c>
      <c r="E2061">
        <v>3.5778690000000002</v>
      </c>
      <c r="H2061">
        <v>244.54425699999999</v>
      </c>
      <c r="I2061">
        <v>4.2833420000000002</v>
      </c>
    </row>
    <row r="2062" spans="1:9" x14ac:dyDescent="0.25">
      <c r="A2062">
        <v>2061</v>
      </c>
      <c r="B2062">
        <v>253.97855999999999</v>
      </c>
      <c r="C2062">
        <v>7.1833369999999999</v>
      </c>
      <c r="D2062">
        <v>260.69148100000001</v>
      </c>
      <c r="E2062">
        <v>3.5778690000000002</v>
      </c>
      <c r="H2062">
        <v>244.54425699999999</v>
      </c>
      <c r="I2062">
        <v>4.2833420000000002</v>
      </c>
    </row>
    <row r="2063" spans="1:9" x14ac:dyDescent="0.25">
      <c r="A2063">
        <v>2062</v>
      </c>
      <c r="D2063">
        <v>260.69148100000001</v>
      </c>
      <c r="E2063">
        <v>3.5778690000000002</v>
      </c>
      <c r="H2063">
        <v>244.54425699999999</v>
      </c>
      <c r="I2063">
        <v>4.2833420000000002</v>
      </c>
    </row>
    <row r="2064" spans="1:9" x14ac:dyDescent="0.25">
      <c r="A2064">
        <v>2063</v>
      </c>
      <c r="D2064">
        <v>260.69148100000001</v>
      </c>
      <c r="E2064">
        <v>3.5778690000000002</v>
      </c>
      <c r="H2064">
        <v>244.54425699999999</v>
      </c>
      <c r="I2064">
        <v>4.2833420000000002</v>
      </c>
    </row>
    <row r="2065" spans="1:9" x14ac:dyDescent="0.25">
      <c r="A2065">
        <v>2064</v>
      </c>
      <c r="D2065">
        <v>260.69148100000001</v>
      </c>
      <c r="E2065">
        <v>3.5778690000000002</v>
      </c>
      <c r="F2065">
        <v>251.749045</v>
      </c>
      <c r="G2065">
        <v>7.1778170000000001</v>
      </c>
      <c r="H2065">
        <v>244.54425699999999</v>
      </c>
      <c r="I2065">
        <v>4.2833420000000002</v>
      </c>
    </row>
    <row r="2066" spans="1:9" x14ac:dyDescent="0.25">
      <c r="A2066">
        <v>2065</v>
      </c>
      <c r="D2066">
        <v>260.69148100000001</v>
      </c>
      <c r="E2066">
        <v>3.5778690000000002</v>
      </c>
      <c r="F2066">
        <v>251.760031</v>
      </c>
      <c r="G2066">
        <v>7.2060919999999999</v>
      </c>
      <c r="H2066">
        <v>244.54425699999999</v>
      </c>
      <c r="I2066">
        <v>4.2833420000000002</v>
      </c>
    </row>
    <row r="2067" spans="1:9" x14ac:dyDescent="0.25">
      <c r="A2067">
        <v>2066</v>
      </c>
      <c r="D2067">
        <v>260.69148100000001</v>
      </c>
      <c r="E2067">
        <v>3.5778690000000002</v>
      </c>
      <c r="F2067">
        <v>251.760031</v>
      </c>
      <c r="G2067">
        <v>7.2060919999999999</v>
      </c>
      <c r="H2067">
        <v>244.54425699999999</v>
      </c>
      <c r="I2067">
        <v>4.2833420000000002</v>
      </c>
    </row>
    <row r="2068" spans="1:9" x14ac:dyDescent="0.25">
      <c r="A2068">
        <v>2067</v>
      </c>
      <c r="D2068">
        <v>260.69148100000001</v>
      </c>
      <c r="E2068">
        <v>3.5778690000000002</v>
      </c>
      <c r="F2068">
        <v>251.760031</v>
      </c>
      <c r="G2068">
        <v>7.2060919999999999</v>
      </c>
      <c r="H2068">
        <v>244.54425699999999</v>
      </c>
      <c r="I2068">
        <v>4.2833420000000002</v>
      </c>
    </row>
    <row r="2069" spans="1:9" x14ac:dyDescent="0.25">
      <c r="A2069">
        <v>2068</v>
      </c>
      <c r="D2069">
        <v>260.69148100000001</v>
      </c>
      <c r="E2069">
        <v>3.5778690000000002</v>
      </c>
      <c r="F2069">
        <v>251.760031</v>
      </c>
      <c r="G2069">
        <v>7.2060919999999999</v>
      </c>
      <c r="H2069">
        <v>244.54425699999999</v>
      </c>
      <c r="I2069">
        <v>4.2833420000000002</v>
      </c>
    </row>
    <row r="2070" spans="1:9" x14ac:dyDescent="0.25">
      <c r="A2070">
        <v>2069</v>
      </c>
      <c r="D2070">
        <v>260.69148100000001</v>
      </c>
      <c r="E2070">
        <v>3.5778690000000002</v>
      </c>
      <c r="F2070">
        <v>251.760031</v>
      </c>
      <c r="G2070">
        <v>7.2060919999999999</v>
      </c>
      <c r="H2070">
        <v>244.54425699999999</v>
      </c>
      <c r="I2070">
        <v>4.2833420000000002</v>
      </c>
    </row>
    <row r="2071" spans="1:9" x14ac:dyDescent="0.25">
      <c r="A2071">
        <v>2070</v>
      </c>
      <c r="D2071">
        <v>260.69148100000001</v>
      </c>
      <c r="E2071">
        <v>3.5778690000000002</v>
      </c>
      <c r="F2071">
        <v>251.760031</v>
      </c>
      <c r="G2071">
        <v>7.2060919999999999</v>
      </c>
      <c r="H2071">
        <v>244.54425699999999</v>
      </c>
      <c r="I2071">
        <v>4.2833420000000002</v>
      </c>
    </row>
    <row r="2072" spans="1:9" x14ac:dyDescent="0.25">
      <c r="A2072">
        <v>2071</v>
      </c>
      <c r="D2072">
        <v>260.69148100000001</v>
      </c>
      <c r="E2072">
        <v>3.5778690000000002</v>
      </c>
      <c r="F2072">
        <v>251.760031</v>
      </c>
      <c r="G2072">
        <v>7.2060919999999999</v>
      </c>
      <c r="H2072">
        <v>244.54425699999999</v>
      </c>
      <c r="I2072">
        <v>4.2833420000000002</v>
      </c>
    </row>
    <row r="2073" spans="1:9" x14ac:dyDescent="0.25">
      <c r="A2073">
        <v>2072</v>
      </c>
      <c r="D2073">
        <v>260.69148100000001</v>
      </c>
      <c r="E2073">
        <v>3.5778690000000002</v>
      </c>
      <c r="F2073">
        <v>251.760031</v>
      </c>
      <c r="G2073">
        <v>7.2060919999999999</v>
      </c>
      <c r="H2073">
        <v>244.54425699999999</v>
      </c>
      <c r="I2073">
        <v>4.2833420000000002</v>
      </c>
    </row>
    <row r="2074" spans="1:9" x14ac:dyDescent="0.25">
      <c r="A2074">
        <v>2073</v>
      </c>
      <c r="D2074">
        <v>260.69148100000001</v>
      </c>
      <c r="E2074">
        <v>3.5778690000000002</v>
      </c>
      <c r="F2074">
        <v>251.760031</v>
      </c>
      <c r="G2074">
        <v>7.2060919999999999</v>
      </c>
      <c r="H2074">
        <v>244.54425699999999</v>
      </c>
      <c r="I2074">
        <v>4.2833420000000002</v>
      </c>
    </row>
    <row r="2075" spans="1:9" x14ac:dyDescent="0.25">
      <c r="A2075">
        <v>2074</v>
      </c>
      <c r="D2075">
        <v>260.69148100000001</v>
      </c>
      <c r="E2075">
        <v>3.5778690000000002</v>
      </c>
      <c r="F2075">
        <v>251.760031</v>
      </c>
      <c r="G2075">
        <v>7.2060919999999999</v>
      </c>
      <c r="H2075">
        <v>244.54425699999999</v>
      </c>
      <c r="I2075">
        <v>4.2833420000000002</v>
      </c>
    </row>
    <row r="2076" spans="1:9" x14ac:dyDescent="0.25">
      <c r="A2076">
        <v>2075</v>
      </c>
      <c r="D2076">
        <v>260.69148100000001</v>
      </c>
      <c r="E2076">
        <v>3.5778690000000002</v>
      </c>
      <c r="F2076">
        <v>251.760031</v>
      </c>
      <c r="G2076">
        <v>7.2060919999999999</v>
      </c>
      <c r="H2076">
        <v>244.54425699999999</v>
      </c>
      <c r="I2076">
        <v>4.2833420000000002</v>
      </c>
    </row>
    <row r="2077" spans="1:9" x14ac:dyDescent="0.25">
      <c r="A2077">
        <v>2076</v>
      </c>
      <c r="D2077">
        <v>260.69148100000001</v>
      </c>
      <c r="E2077">
        <v>3.5778690000000002</v>
      </c>
      <c r="F2077">
        <v>251.760031</v>
      </c>
      <c r="G2077">
        <v>7.2060919999999999</v>
      </c>
      <c r="H2077">
        <v>244.54425699999999</v>
      </c>
      <c r="I2077">
        <v>4.2833420000000002</v>
      </c>
    </row>
    <row r="2078" spans="1:9" x14ac:dyDescent="0.25">
      <c r="A2078">
        <v>2077</v>
      </c>
      <c r="B2078">
        <v>267.75473999999997</v>
      </c>
      <c r="C2078">
        <v>5.5129700000000001</v>
      </c>
      <c r="D2078">
        <v>260.69148100000001</v>
      </c>
      <c r="E2078">
        <v>3.5778690000000002</v>
      </c>
      <c r="F2078">
        <v>251.760031</v>
      </c>
      <c r="G2078">
        <v>7.2060919999999999</v>
      </c>
      <c r="H2078">
        <v>244.54425699999999</v>
      </c>
      <c r="I2078">
        <v>4.2833420000000002</v>
      </c>
    </row>
    <row r="2079" spans="1:9" x14ac:dyDescent="0.25">
      <c r="A2079">
        <v>2078</v>
      </c>
      <c r="B2079">
        <v>267.80634199999997</v>
      </c>
      <c r="C2079">
        <v>5.4927669999999997</v>
      </c>
      <c r="D2079">
        <v>260.69148100000001</v>
      </c>
      <c r="E2079">
        <v>3.5778690000000002</v>
      </c>
      <c r="F2079">
        <v>251.760031</v>
      </c>
      <c r="G2079">
        <v>7.2060919999999999</v>
      </c>
      <c r="H2079">
        <v>244.54425699999999</v>
      </c>
      <c r="I2079">
        <v>4.2833420000000002</v>
      </c>
    </row>
    <row r="2080" spans="1:9" x14ac:dyDescent="0.25">
      <c r="A2080">
        <v>2079</v>
      </c>
      <c r="B2080">
        <v>267.80634199999997</v>
      </c>
      <c r="C2080">
        <v>5.4927669999999997</v>
      </c>
      <c r="D2080">
        <v>260.69148100000001</v>
      </c>
      <c r="E2080">
        <v>3.5778690000000002</v>
      </c>
      <c r="F2080">
        <v>251.760031</v>
      </c>
      <c r="G2080">
        <v>7.2564979999999997</v>
      </c>
      <c r="H2080">
        <v>244.54425699999999</v>
      </c>
      <c r="I2080">
        <v>4.2833420000000002</v>
      </c>
    </row>
    <row r="2081" spans="1:11" x14ac:dyDescent="0.25">
      <c r="A2081">
        <v>2080</v>
      </c>
      <c r="B2081">
        <v>267.80634199999997</v>
      </c>
      <c r="C2081">
        <v>5.4927669999999997</v>
      </c>
      <c r="D2081">
        <v>260.69148100000001</v>
      </c>
      <c r="E2081">
        <v>3.5778690000000002</v>
      </c>
      <c r="F2081">
        <v>251.760031</v>
      </c>
      <c r="G2081">
        <v>7.2564979999999997</v>
      </c>
      <c r="H2081">
        <v>244.53076799999999</v>
      </c>
      <c r="I2081">
        <v>4.3799869999999999</v>
      </c>
    </row>
    <row r="2082" spans="1:11" x14ac:dyDescent="0.25">
      <c r="A2082">
        <v>2081</v>
      </c>
      <c r="B2082">
        <v>267.80634199999997</v>
      </c>
      <c r="C2082">
        <v>5.4927669999999997</v>
      </c>
      <c r="D2082">
        <v>260.69148100000001</v>
      </c>
      <c r="E2082">
        <v>3.5778690000000002</v>
      </c>
      <c r="F2082">
        <v>251.760031</v>
      </c>
      <c r="G2082">
        <v>7.2564979999999997</v>
      </c>
      <c r="H2082">
        <v>244.53076799999999</v>
      </c>
      <c r="I2082">
        <v>4.3799869999999999</v>
      </c>
    </row>
    <row r="2083" spans="1:11" x14ac:dyDescent="0.25">
      <c r="A2083">
        <v>2082</v>
      </c>
      <c r="B2083">
        <v>267.80634199999997</v>
      </c>
      <c r="C2083">
        <v>5.4927669999999997</v>
      </c>
      <c r="D2083">
        <v>260.69148100000001</v>
      </c>
      <c r="E2083">
        <v>3.5778690000000002</v>
      </c>
      <c r="F2083">
        <v>251.760031</v>
      </c>
      <c r="G2083">
        <v>7.2564979999999997</v>
      </c>
      <c r="H2083">
        <v>244.53076799999999</v>
      </c>
      <c r="I2083">
        <v>4.3799869999999999</v>
      </c>
    </row>
    <row r="2084" spans="1:11" x14ac:dyDescent="0.25">
      <c r="A2084">
        <v>2083</v>
      </c>
      <c r="B2084">
        <v>267.80634199999997</v>
      </c>
      <c r="C2084">
        <v>5.4927669999999997</v>
      </c>
      <c r="D2084">
        <v>260.71074499999997</v>
      </c>
      <c r="E2084">
        <v>3.5897939999999999</v>
      </c>
      <c r="F2084">
        <v>251.760031</v>
      </c>
      <c r="G2084">
        <v>7.2564979999999997</v>
      </c>
    </row>
    <row r="2085" spans="1:11" x14ac:dyDescent="0.25">
      <c r="A2085">
        <v>2084</v>
      </c>
      <c r="B2085">
        <v>267.78515099999998</v>
      </c>
      <c r="C2085">
        <v>5.5274470000000004</v>
      </c>
      <c r="F2085">
        <v>251.749045</v>
      </c>
      <c r="G2085">
        <v>7.1778170000000001</v>
      </c>
    </row>
    <row r="2086" spans="1:11" x14ac:dyDescent="0.25">
      <c r="A2086">
        <v>2085</v>
      </c>
      <c r="B2086">
        <v>267.75473999999997</v>
      </c>
      <c r="C2086">
        <v>5.5129700000000001</v>
      </c>
      <c r="F2086">
        <v>251.749045</v>
      </c>
      <c r="G2086">
        <v>7.1778170000000001</v>
      </c>
      <c r="J2086">
        <v>236.01959500000001</v>
      </c>
      <c r="K2086">
        <v>14.363186000000001</v>
      </c>
    </row>
    <row r="2087" spans="1:11" x14ac:dyDescent="0.25">
      <c r="A2087">
        <v>2086</v>
      </c>
    </row>
    <row r="2088" spans="1:11" x14ac:dyDescent="0.25">
      <c r="A2088">
        <v>2087</v>
      </c>
    </row>
    <row r="2089" spans="1:11" x14ac:dyDescent="0.25">
      <c r="A2089">
        <v>2088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0389-BE3A-4BB4-8FC0-3239C9636ADD}">
  <dimension ref="A1:DV2087"/>
  <sheetViews>
    <sheetView workbookViewId="0">
      <selection activeCell="BO10" sqref="BO10:BQ12"/>
    </sheetView>
  </sheetViews>
  <sheetFormatPr defaultRowHeight="15" x14ac:dyDescent="0.25"/>
  <cols>
    <col min="1" max="1" width="5" bestFit="1" customWidth="1"/>
    <col min="2" max="5" width="2" bestFit="1" customWidth="1"/>
    <col min="6" max="6" width="5.5703125" bestFit="1" customWidth="1"/>
    <col min="7" max="8" width="3.28515625" bestFit="1" customWidth="1"/>
    <col min="10" max="10" width="24.140625" bestFit="1" customWidth="1"/>
    <col min="11" max="11" width="12" bestFit="1" customWidth="1"/>
    <col min="13" max="13" width="18.140625" bestFit="1" customWidth="1"/>
    <col min="14" max="14" width="8.140625" bestFit="1" customWidth="1"/>
    <col min="15" max="15" width="12" bestFit="1" customWidth="1"/>
    <col min="18" max="18" width="17.5703125" bestFit="1" customWidth="1"/>
    <col min="19" max="20" width="12" bestFit="1" customWidth="1"/>
    <col min="22" max="22" width="8.85546875" bestFit="1" customWidth="1"/>
    <col min="23" max="23" width="5.42578125" bestFit="1" customWidth="1"/>
    <col min="24" max="25" width="12" bestFit="1" customWidth="1"/>
    <col min="26" max="26" width="5.140625" bestFit="1" customWidth="1"/>
    <col min="27" max="28" width="12" bestFit="1" customWidth="1"/>
    <col min="29" max="29" width="5.42578125" bestFit="1" customWidth="1"/>
    <col min="30" max="31" width="12" bestFit="1" customWidth="1"/>
    <col min="32" max="32" width="5.28515625" bestFit="1" customWidth="1"/>
    <col min="33" max="34" width="12" bestFit="1" customWidth="1"/>
    <col min="36" max="36" width="12.5703125" bestFit="1" customWidth="1"/>
    <col min="37" max="37" width="9.5703125" bestFit="1" customWidth="1"/>
    <col min="38" max="39" width="12" bestFit="1" customWidth="1"/>
    <col min="40" max="40" width="9.28515625" bestFit="1" customWidth="1"/>
    <col min="41" max="42" width="12" bestFit="1" customWidth="1"/>
    <col min="43" max="43" width="9.5703125" bestFit="1" customWidth="1"/>
    <col min="44" max="45" width="12" bestFit="1" customWidth="1"/>
    <col min="46" max="46" width="9.42578125" bestFit="1" customWidth="1"/>
    <col min="47" max="48" width="12" bestFit="1" customWidth="1"/>
    <col min="50" max="50" width="23.5703125" bestFit="1" customWidth="1"/>
    <col min="51" max="52" width="12" bestFit="1" customWidth="1"/>
    <col min="53" max="53" width="23.28515625" bestFit="1" customWidth="1"/>
    <col min="54" max="55" width="12" bestFit="1" customWidth="1"/>
    <col min="56" max="56" width="23.7109375" bestFit="1" customWidth="1"/>
    <col min="57" max="58" width="12" bestFit="1" customWidth="1"/>
    <col min="59" max="59" width="23.42578125" bestFit="1" customWidth="1"/>
    <col min="60" max="61" width="12" bestFit="1" customWidth="1"/>
    <col min="63" max="63" width="19.140625" bestFit="1" customWidth="1"/>
    <col min="64" max="65" width="12" bestFit="1" customWidth="1"/>
    <col min="67" max="67" width="17.42578125" bestFit="1" customWidth="1"/>
    <col min="68" max="69" width="12" bestFit="1" customWidth="1"/>
    <col min="71" max="71" width="12.42578125" bestFit="1" customWidth="1"/>
    <col min="72" max="72" width="8" bestFit="1" customWidth="1"/>
    <col min="73" max="73" width="12" bestFit="1" customWidth="1"/>
    <col min="74" max="74" width="5.28515625" bestFit="1" customWidth="1"/>
    <col min="76" max="76" width="14.5703125" bestFit="1" customWidth="1"/>
    <col min="77" max="78" width="12" bestFit="1" customWidth="1"/>
    <col min="79" max="79" width="14.28515625" bestFit="1" customWidth="1"/>
    <col min="80" max="81" width="12" bestFit="1" customWidth="1"/>
    <col min="82" max="82" width="14.5703125" bestFit="1" customWidth="1"/>
    <col min="83" max="84" width="12" bestFit="1" customWidth="1"/>
    <col min="85" max="85" width="14.42578125" bestFit="1" customWidth="1"/>
    <col min="86" max="87" width="12" bestFit="1" customWidth="1"/>
    <col min="89" max="89" width="15.28515625" bestFit="1" customWidth="1"/>
    <col min="90" max="91" width="12" bestFit="1" customWidth="1"/>
    <col min="92" max="92" width="15" bestFit="1" customWidth="1"/>
    <col min="93" max="94" width="12" bestFit="1" customWidth="1"/>
    <col min="95" max="95" width="15.28515625" bestFit="1" customWidth="1"/>
    <col min="96" max="97" width="12" bestFit="1" customWidth="1"/>
    <col min="98" max="98" width="15.140625" bestFit="1" customWidth="1"/>
    <col min="99" max="100" width="12" bestFit="1" customWidth="1"/>
    <col min="102" max="102" width="15.42578125" bestFit="1" customWidth="1"/>
    <col min="103" max="104" width="12" bestFit="1" customWidth="1"/>
    <col min="105" max="105" width="15.140625" bestFit="1" customWidth="1"/>
    <col min="106" max="107" width="12" bestFit="1" customWidth="1"/>
    <col min="108" max="108" width="15.42578125" bestFit="1" customWidth="1"/>
    <col min="109" max="110" width="12" bestFit="1" customWidth="1"/>
    <col min="111" max="111" width="15.28515625" bestFit="1" customWidth="1"/>
    <col min="112" max="113" width="12" bestFit="1" customWidth="1"/>
    <col min="115" max="115" width="16.140625" bestFit="1" customWidth="1"/>
    <col min="116" max="117" width="12" bestFit="1" customWidth="1"/>
    <col min="118" max="118" width="15.85546875" bestFit="1" customWidth="1"/>
    <col min="119" max="120" width="12" bestFit="1" customWidth="1"/>
    <col min="121" max="121" width="16.140625" bestFit="1" customWidth="1"/>
    <col min="122" max="123" width="12" bestFit="1" customWidth="1"/>
    <col min="124" max="124" width="16" bestFit="1" customWidth="1"/>
    <col min="125" max="126" width="12" bestFit="1" customWidth="1"/>
  </cols>
  <sheetData>
    <row r="1" spans="1:126" x14ac:dyDescent="0.25">
      <c r="A1">
        <v>200</v>
      </c>
      <c r="F1" t="s">
        <v>9</v>
      </c>
      <c r="J1" t="s">
        <v>296</v>
      </c>
      <c r="K1">
        <v>89.795918367346943</v>
      </c>
      <c r="M1" t="s">
        <v>242</v>
      </c>
      <c r="N1" t="s">
        <v>243</v>
      </c>
      <c r="O1" t="s">
        <v>244</v>
      </c>
      <c r="S1" t="s">
        <v>30</v>
      </c>
      <c r="T1" t="s">
        <v>31</v>
      </c>
      <c r="V1" t="s">
        <v>220</v>
      </c>
      <c r="W1" t="s">
        <v>215</v>
      </c>
      <c r="X1" t="s">
        <v>30</v>
      </c>
      <c r="Y1" t="s">
        <v>31</v>
      </c>
      <c r="Z1" t="s">
        <v>216</v>
      </c>
      <c r="AA1" t="s">
        <v>30</v>
      </c>
      <c r="AB1" t="s">
        <v>31</v>
      </c>
      <c r="AC1" t="s">
        <v>217</v>
      </c>
      <c r="AD1" t="s">
        <v>30</v>
      </c>
      <c r="AE1" t="s">
        <v>31</v>
      </c>
      <c r="AF1" t="s">
        <v>218</v>
      </c>
      <c r="AG1" t="s">
        <v>30</v>
      </c>
      <c r="AH1" t="s">
        <v>31</v>
      </c>
      <c r="AJ1" t="s">
        <v>311</v>
      </c>
      <c r="AK1" t="s">
        <v>215</v>
      </c>
      <c r="AL1" t="s">
        <v>30</v>
      </c>
      <c r="AM1" t="s">
        <v>31</v>
      </c>
      <c r="AN1" t="s">
        <v>216</v>
      </c>
      <c r="AO1" t="s">
        <v>30</v>
      </c>
      <c r="AP1" t="s">
        <v>31</v>
      </c>
      <c r="AQ1" t="s">
        <v>217</v>
      </c>
      <c r="AR1" t="s">
        <v>30</v>
      </c>
      <c r="AS1" t="s">
        <v>31</v>
      </c>
      <c r="AT1" t="s">
        <v>218</v>
      </c>
      <c r="AU1" t="s">
        <v>30</v>
      </c>
      <c r="AV1" t="s">
        <v>31</v>
      </c>
      <c r="AX1" t="s">
        <v>99</v>
      </c>
      <c r="AY1" t="s">
        <v>30</v>
      </c>
      <c r="AZ1" t="s">
        <v>31</v>
      </c>
      <c r="BA1" t="s">
        <v>100</v>
      </c>
      <c r="BB1" t="s">
        <v>30</v>
      </c>
      <c r="BC1" t="s">
        <v>31</v>
      </c>
      <c r="BD1" t="s">
        <v>101</v>
      </c>
      <c r="BE1" t="s">
        <v>30</v>
      </c>
      <c r="BF1" t="s">
        <v>31</v>
      </c>
      <c r="BG1" t="s">
        <v>102</v>
      </c>
      <c r="BH1" t="s">
        <v>30</v>
      </c>
      <c r="BI1" t="s">
        <v>31</v>
      </c>
      <c r="BK1" t="s">
        <v>309</v>
      </c>
      <c r="BL1" t="s">
        <v>30</v>
      </c>
      <c r="BM1" t="s">
        <v>31</v>
      </c>
      <c r="BO1" t="s">
        <v>29</v>
      </c>
      <c r="BP1" t="s">
        <v>30</v>
      </c>
      <c r="BQ1" t="s">
        <v>31</v>
      </c>
      <c r="BS1" t="s">
        <v>212</v>
      </c>
      <c r="BT1" t="s">
        <v>213</v>
      </c>
      <c r="BU1" t="s">
        <v>214</v>
      </c>
      <c r="BV1" t="e">
        <v>#N/A</v>
      </c>
      <c r="BX1" t="s">
        <v>164</v>
      </c>
      <c r="BY1" t="s">
        <v>30</v>
      </c>
      <c r="BZ1" t="s">
        <v>31</v>
      </c>
      <c r="CA1" t="s">
        <v>165</v>
      </c>
      <c r="CB1" t="s">
        <v>30</v>
      </c>
      <c r="CC1" t="s">
        <v>31</v>
      </c>
      <c r="CD1" t="s">
        <v>166</v>
      </c>
      <c r="CE1" t="s">
        <v>30</v>
      </c>
      <c r="CF1" t="s">
        <v>31</v>
      </c>
      <c r="CG1" t="s">
        <v>167</v>
      </c>
      <c r="CH1" t="s">
        <v>30</v>
      </c>
      <c r="CI1" t="s">
        <v>31</v>
      </c>
      <c r="CK1" t="s">
        <v>168</v>
      </c>
      <c r="CL1" t="s">
        <v>30</v>
      </c>
      <c r="CM1" t="s">
        <v>31</v>
      </c>
      <c r="CN1" t="s">
        <v>169</v>
      </c>
      <c r="CO1" t="s">
        <v>30</v>
      </c>
      <c r="CP1" t="s">
        <v>31</v>
      </c>
      <c r="CQ1" t="s">
        <v>170</v>
      </c>
      <c r="CR1" t="s">
        <v>30</v>
      </c>
      <c r="CS1" t="s">
        <v>31</v>
      </c>
      <c r="CT1" t="s">
        <v>171</v>
      </c>
      <c r="CU1" t="s">
        <v>30</v>
      </c>
      <c r="CV1" t="s">
        <v>31</v>
      </c>
      <c r="CX1" t="s">
        <v>172</v>
      </c>
      <c r="CY1" t="s">
        <v>30</v>
      </c>
      <c r="CZ1" t="s">
        <v>31</v>
      </c>
      <c r="DA1" t="s">
        <v>173</v>
      </c>
      <c r="DB1" t="s">
        <v>30</v>
      </c>
      <c r="DC1" t="s">
        <v>31</v>
      </c>
      <c r="DD1" t="s">
        <v>174</v>
      </c>
      <c r="DE1" t="s">
        <v>30</v>
      </c>
      <c r="DF1" t="s">
        <v>31</v>
      </c>
      <c r="DG1" t="s">
        <v>175</v>
      </c>
      <c r="DH1" t="s">
        <v>30</v>
      </c>
      <c r="DI1" t="s">
        <v>31</v>
      </c>
      <c r="DK1" t="s">
        <v>188</v>
      </c>
      <c r="DL1" t="s">
        <v>30</v>
      </c>
      <c r="DM1" t="s">
        <v>31</v>
      </c>
      <c r="DN1" t="s">
        <v>189</v>
      </c>
      <c r="DO1" t="s">
        <v>30</v>
      </c>
      <c r="DP1" t="s">
        <v>31</v>
      </c>
      <c r="DQ1" t="s">
        <v>190</v>
      </c>
      <c r="DR1" t="s">
        <v>30</v>
      </c>
      <c r="DS1" t="s">
        <v>31</v>
      </c>
      <c r="DT1" t="s">
        <v>191</v>
      </c>
      <c r="DU1" t="s">
        <v>30</v>
      </c>
      <c r="DV1" t="s">
        <v>31</v>
      </c>
    </row>
    <row r="2" spans="1:126" x14ac:dyDescent="0.25">
      <c r="A2">
        <v>1</v>
      </c>
      <c r="J2" t="s">
        <v>297</v>
      </c>
      <c r="K2">
        <v>66.153846153846146</v>
      </c>
      <c r="M2" t="s">
        <v>295</v>
      </c>
      <c r="N2">
        <v>245</v>
      </c>
      <c r="R2" t="s">
        <v>238</v>
      </c>
      <c r="S2">
        <v>0.11944897959183676</v>
      </c>
      <c r="T2">
        <v>2.2724347115447838E-2</v>
      </c>
      <c r="W2" t="s">
        <v>221</v>
      </c>
      <c r="X2">
        <f>AVERAGE(Coordination!AT:AT)</f>
        <v>0.47564523306221712</v>
      </c>
      <c r="Y2">
        <f>STDEV(Coordination!AT:AT)</f>
        <v>4.0402147362460526E-2</v>
      </c>
      <c r="Z2" t="s">
        <v>224</v>
      </c>
      <c r="AA2">
        <f>AVERAGE(Coordination!AW:AW)</f>
        <v>0.51969586210331442</v>
      </c>
      <c r="AB2">
        <f>STDEV(Coordination!AW:AW)</f>
        <v>4.1523261056736031E-2</v>
      </c>
      <c r="AC2" t="s">
        <v>227</v>
      </c>
      <c r="AD2">
        <f>AVERAGE(Coordination!AZ:AZ)</f>
        <v>0.35247166096721577</v>
      </c>
      <c r="AE2">
        <f>STDEV(Coordination!AZ:AZ)</f>
        <v>0.1376346566593509</v>
      </c>
      <c r="AF2" t="s">
        <v>230</v>
      </c>
      <c r="AG2">
        <f>AVERAGE(Coordination!BC:BC)</f>
        <v>0.67122309749767839</v>
      </c>
      <c r="AH2">
        <f>STDEV(Coordination!BC:BC)</f>
        <v>0.24432503433359545</v>
      </c>
      <c r="AK2" t="s">
        <v>312</v>
      </c>
      <c r="AL2">
        <f>AVERAGE(Coordination!BQ:BQ)</f>
        <v>0.46353170060580667</v>
      </c>
      <c r="AM2">
        <f>STDEV(Coordination!BQ:BQ)</f>
        <v>2.9723272478998385E-2</v>
      </c>
      <c r="AN2" t="s">
        <v>315</v>
      </c>
      <c r="AO2">
        <f>AVERAGE(Coordination!BT:BT)</f>
        <v>0.46642524677021668</v>
      </c>
      <c r="AP2">
        <f>STDEV(Coordination!BT:BT)</f>
        <v>3.1181933896898505E-2</v>
      </c>
      <c r="AQ2" t="s">
        <v>318</v>
      </c>
      <c r="AR2">
        <f>AVERAGE(Coordination!BW:BW)</f>
        <v>0.33023627404092704</v>
      </c>
      <c r="AS2">
        <f>STDEV(Coordination!BW:BW)</f>
        <v>0.10845368937991108</v>
      </c>
      <c r="AT2" t="s">
        <v>321</v>
      </c>
      <c r="AU2">
        <f>AVERAGE(Coordination!BZ:BZ)</f>
        <v>0.22267976367031997</v>
      </c>
      <c r="AV2">
        <f>STDEV(Coordination!BZ:BZ)</f>
        <v>0.10635979175190315</v>
      </c>
      <c r="AX2" t="s">
        <v>103</v>
      </c>
      <c r="AY2">
        <f>AVERAGE(Cycle!$CL:$CL)</f>
        <v>18.333333333333332</v>
      </c>
      <c r="AZ2">
        <f>STDEV(Cycle!$CL:$CL)</f>
        <v>3.8268996969247286</v>
      </c>
      <c r="BA2" t="s">
        <v>104</v>
      </c>
      <c r="BB2">
        <f>AVERAGE(Cycle!$CP:$CP)</f>
        <v>18.296875</v>
      </c>
      <c r="BC2">
        <f>STDEV(Cycle!$CP:$CP)</f>
        <v>4.2076260603209574</v>
      </c>
      <c r="BD2" t="s">
        <v>105</v>
      </c>
      <c r="BE2">
        <f>AVERAGE(Cycle!$CT:$CT)</f>
        <v>20.245614035087719</v>
      </c>
      <c r="BF2">
        <f>STDEV(Cycle!$CT:$CT)</f>
        <v>3.1412048516133875</v>
      </c>
      <c r="BG2" t="s">
        <v>106</v>
      </c>
      <c r="BH2">
        <f>AVERAGE(Cycle!$CX:$CX)</f>
        <v>17.924242424242426</v>
      </c>
      <c r="BI2">
        <f>STDEV(Cycle!$CX:$CX)</f>
        <v>5.7440554048661907</v>
      </c>
      <c r="BK2" t="s">
        <v>310</v>
      </c>
      <c r="BL2">
        <f>AVERAGE(Cycle!AO:AR)</f>
        <v>112.67084767757029</v>
      </c>
      <c r="BM2">
        <f>STDEV(Cycle!AO:AR)</f>
        <v>23.487044739528677</v>
      </c>
      <c r="BO2" t="s">
        <v>32</v>
      </c>
      <c r="BP2">
        <f>AVERAGE(Cycle!BF:BF)</f>
        <v>2.4737565468750002</v>
      </c>
      <c r="BQ2">
        <f>STDEV(Cycle!BF:BF)</f>
        <v>0.90812016775607851</v>
      </c>
      <c r="BS2" t="s">
        <v>206</v>
      </c>
      <c r="BT2">
        <v>0</v>
      </c>
      <c r="BU2">
        <v>0</v>
      </c>
      <c r="BV2">
        <v>0</v>
      </c>
      <c r="BX2" t="s">
        <v>140</v>
      </c>
      <c r="BY2">
        <f>AVERAGE(Cycle!DC:DC)</f>
        <v>1.3949692780337939</v>
      </c>
      <c r="BZ2">
        <f>STDEV(Cycle!DC:DC)</f>
        <v>3.7073820954372203</v>
      </c>
      <c r="CA2" t="s">
        <v>143</v>
      </c>
      <c r="CB2">
        <f>AVERAGE(Cycle!DF:DF)</f>
        <v>1.4433760683760686</v>
      </c>
      <c r="CC2">
        <f>STDEV(Cycle!DF:DF)</f>
        <v>3.8014247145377702</v>
      </c>
      <c r="CD2" t="s">
        <v>146</v>
      </c>
      <c r="CE2">
        <f>AVERAGE(Cycle!DI:DI)</f>
        <v>29.591938319616879</v>
      </c>
      <c r="CF2">
        <f>STDEV(Cycle!DI:DI)</f>
        <v>24.524852362798498</v>
      </c>
      <c r="CG2" t="s">
        <v>149</v>
      </c>
      <c r="CH2">
        <f>AVERAGE(Cycle!DL:DL)</f>
        <v>41.358709417295763</v>
      </c>
      <c r="CI2">
        <f>STDEV(Cycle!DL:DL)</f>
        <v>25.631779351463042</v>
      </c>
      <c r="CK2" t="s">
        <v>152</v>
      </c>
      <c r="CL2">
        <f>AVERAGE(Cycle!DP:DP)</f>
        <v>22.439601704969409</v>
      </c>
      <c r="CM2">
        <f>STDEV(Cycle!DP:DP)</f>
        <v>14.420040676833887</v>
      </c>
      <c r="CN2" t="s">
        <v>155</v>
      </c>
      <c r="CO2">
        <f>AVERAGE(Cycle!DS:DS)</f>
        <v>22.773511558721179</v>
      </c>
      <c r="CP2">
        <f>STDEV(Cycle!DS:DS)</f>
        <v>14.117822645809714</v>
      </c>
      <c r="CQ2" t="s">
        <v>158</v>
      </c>
      <c r="CR2">
        <f>AVERAGE(Cycle!DV:DV)</f>
        <v>47.562190685362559</v>
      </c>
      <c r="CS2">
        <f>STDEV(Cycle!DV:DV)</f>
        <v>17.805688872880662</v>
      </c>
      <c r="CT2" t="s">
        <v>161</v>
      </c>
      <c r="CU2">
        <f>AVERAGE(Cycle!DY:DY)</f>
        <v>60.281000895115071</v>
      </c>
      <c r="CV2">
        <f>STDEV(Cycle!DY:DY)</f>
        <v>21.387800027254894</v>
      </c>
      <c r="CX2" t="s">
        <v>176</v>
      </c>
      <c r="CY2">
        <f>AVERAGE(Cycle!BV:BV)/200</f>
        <v>9.6774193548387097E-4</v>
      </c>
      <c r="CZ2">
        <f>STDEV(Cycle!BV:BV)/200</f>
        <v>2.5347922728967708E-3</v>
      </c>
      <c r="DA2" t="s">
        <v>177</v>
      </c>
      <c r="DB2">
        <f>AVERAGE(Cycle!BZ:BZ)/200</f>
        <v>1E-3</v>
      </c>
      <c r="DC2">
        <f>STDEV(Cycle!BZ:BZ)/200</f>
        <v>2.5710249885066115E-3</v>
      </c>
      <c r="DD2" t="s">
        <v>178</v>
      </c>
      <c r="DE2">
        <f>AVERAGE(Cycle!CD:CD)/200</f>
        <v>1.8124999999999999E-2</v>
      </c>
      <c r="DF2">
        <f>STDEV(Cycle!CD:CD)/200</f>
        <v>1.5390743971621386E-2</v>
      </c>
      <c r="DG2" t="s">
        <v>179</v>
      </c>
      <c r="DH2">
        <f>AVERAGE(Cycle!CH:CH)/200</f>
        <v>2.838709677419355E-2</v>
      </c>
      <c r="DI2">
        <f>STDEV(Cycle!CH:CH)/200</f>
        <v>1.8102037598115742E-2</v>
      </c>
      <c r="DK2" t="s">
        <v>192</v>
      </c>
      <c r="DL2">
        <f>AVERAGE(Cycle!CM:CM)/200</f>
        <v>2.2222222222222223E-2</v>
      </c>
      <c r="DM2">
        <f>STDEV(Cycle!CM:CM)/200</f>
        <v>1.9213943562947807E-2</v>
      </c>
      <c r="DN2" t="s">
        <v>193</v>
      </c>
      <c r="DO2">
        <f>AVERAGE(Cycle!CQ:CQ)/200</f>
        <v>2.3046875000000001E-2</v>
      </c>
      <c r="DP2">
        <f>STDEV(Cycle!CQ:CQ)/200</f>
        <v>2.0385514377335968E-2</v>
      </c>
      <c r="DQ2" t="s">
        <v>194</v>
      </c>
      <c r="DR2">
        <f>AVERAGE(Cycle!CU:CU)/200</f>
        <v>4.93859649122807E-2</v>
      </c>
      <c r="DS2">
        <f>STDEV(Cycle!CU:CU)/200</f>
        <v>2.4496176367784502E-2</v>
      </c>
      <c r="DT2" t="s">
        <v>195</v>
      </c>
      <c r="DU2">
        <f>AVERAGE(Cycle!CY:CY)/200</f>
        <v>5.2045454545454541E-2</v>
      </c>
      <c r="DV2">
        <f>STDEV(Cycle!CY:CY)/200</f>
        <v>2.1572369662768452E-2</v>
      </c>
    </row>
    <row r="3" spans="1:126" x14ac:dyDescent="0.25">
      <c r="A3">
        <v>2</v>
      </c>
      <c r="J3" t="s">
        <v>298</v>
      </c>
      <c r="K3">
        <v>75</v>
      </c>
      <c r="M3" t="s">
        <v>289</v>
      </c>
      <c r="N3">
        <v>2</v>
      </c>
      <c r="O3">
        <f t="shared" ref="O3:O9" si="0" xml:space="preserve"> (N3/N$2)*100</f>
        <v>0.81632653061224492</v>
      </c>
      <c r="R3" t="s">
        <v>241</v>
      </c>
      <c r="S3">
        <v>23.6144578313253</v>
      </c>
      <c r="W3" t="s">
        <v>222</v>
      </c>
      <c r="X3">
        <f>AVERAGE(Coordination!AU:AU)</f>
        <v>0.61490908228011443</v>
      </c>
      <c r="Y3">
        <f>STDEV(Coordination!AU:AU)</f>
        <v>0.16443145045056667</v>
      </c>
      <c r="Z3" t="s">
        <v>225</v>
      </c>
      <c r="AA3">
        <f>AVERAGE(Coordination!AX:AX)</f>
        <v>0.22768274750742501</v>
      </c>
      <c r="AB3">
        <f>STDEV(Coordination!AX:AX)</f>
        <v>0.19537277745392287</v>
      </c>
      <c r="AC3" t="s">
        <v>228</v>
      </c>
      <c r="AD3">
        <f>AVERAGE(Coordination!BA:BA)</f>
        <v>0.70219968873925742</v>
      </c>
      <c r="AE3">
        <f>STDEV(Coordination!BA:BA)</f>
        <v>0.26712244225543047</v>
      </c>
      <c r="AF3" t="s">
        <v>231</v>
      </c>
      <c r="AG3">
        <f>AVERAGE(Coordination!BD:BD)</f>
        <v>0.32796291499787794</v>
      </c>
      <c r="AH3">
        <f>STDEV(Coordination!BD:BD)</f>
        <v>0.19783482170121797</v>
      </c>
      <c r="AK3" t="s">
        <v>313</v>
      </c>
      <c r="AL3">
        <f>AVERAGE(Coordination!BR:BR)</f>
        <v>0.33436657302409722</v>
      </c>
      <c r="AM3">
        <f>STDEV(Coordination!BR:BR)</f>
        <v>0.11211687966997509</v>
      </c>
      <c r="AN3" t="s">
        <v>316</v>
      </c>
      <c r="AO3">
        <f>AVERAGE(Coordination!BU:BU)</f>
        <v>0.18672469762080371</v>
      </c>
      <c r="AP3">
        <f>STDEV(Coordination!BU:BU)</f>
        <v>0.11725914510687015</v>
      </c>
      <c r="AQ3" t="s">
        <v>319</v>
      </c>
      <c r="AR3">
        <f>AVERAGE(Coordination!BX:BX)</f>
        <v>0.18942832585013591</v>
      </c>
      <c r="AS3">
        <f>STDEV(Coordination!BX:BX)</f>
        <v>0.12169402339092275</v>
      </c>
      <c r="AT3" t="s">
        <v>322</v>
      </c>
      <c r="AU3">
        <f>AVERAGE(Coordination!CA:CA)</f>
        <v>0.25929498880856433</v>
      </c>
      <c r="AV3">
        <f>STDEV(Coordination!CA:CA)</f>
        <v>0.10152741122103247</v>
      </c>
      <c r="AX3" t="s">
        <v>107</v>
      </c>
      <c r="AY3">
        <f>AVERAGE(Cycle!$BU:$BU)</f>
        <v>13.82258064516129</v>
      </c>
      <c r="AZ3">
        <f>STDEV(Cycle!$BU:$BU)</f>
        <v>1.8154545431675728</v>
      </c>
      <c r="BA3" t="s">
        <v>108</v>
      </c>
      <c r="BB3">
        <f>AVERAGE(Cycle!$BY:$BY)</f>
        <v>13.9</v>
      </c>
      <c r="BC3">
        <f>STDEV(Cycle!$BY:$BY)</f>
        <v>2.1129142859238303</v>
      </c>
      <c r="BD3" t="s">
        <v>109</v>
      </c>
      <c r="BE3">
        <f>AVERAGE(Cycle!$CC:$CC)</f>
        <v>12.410714285714286</v>
      </c>
      <c r="BF3">
        <f>STDEV(Cycle!$CC:$CC)</f>
        <v>1.659975746967246</v>
      </c>
      <c r="BG3" t="s">
        <v>110</v>
      </c>
      <c r="BH3">
        <f>AVERAGE(Cycle!$CG:$CG)</f>
        <v>13.080645161290322</v>
      </c>
      <c r="BI3">
        <f>STDEV(Cycle!$CG:$CG)</f>
        <v>3.8166949357632887</v>
      </c>
      <c r="BK3" t="s">
        <v>306</v>
      </c>
      <c r="BL3">
        <v>112.12540447911829</v>
      </c>
      <c r="BO3" t="s">
        <v>33</v>
      </c>
      <c r="BP3">
        <f>AVERAGE(Cycle!BG:BG)</f>
        <v>3.4496534098360656</v>
      </c>
      <c r="BQ3">
        <f>STDEV(Cycle!BG:BG)</f>
        <v>0.85385948091871622</v>
      </c>
      <c r="BS3" t="s">
        <v>207</v>
      </c>
      <c r="BT3">
        <v>74</v>
      </c>
      <c r="BU3">
        <v>3.5748792270531404</v>
      </c>
      <c r="BV3">
        <v>0.37</v>
      </c>
      <c r="BX3" t="s">
        <v>141</v>
      </c>
      <c r="BY3">
        <f>AVERAGE(Cycle!DD:DD)</f>
        <v>25.284032723548858</v>
      </c>
      <c r="BZ3">
        <f>STDEV(Cycle!DD:DD)</f>
        <v>25.036984380821806</v>
      </c>
      <c r="CA3" t="s">
        <v>144</v>
      </c>
      <c r="CB3">
        <f>AVERAGE(Cycle!DG:DG)</f>
        <v>46.480812624194982</v>
      </c>
      <c r="CC3">
        <f>STDEV(Cycle!DG:DG)</f>
        <v>27.800868909674179</v>
      </c>
      <c r="CD3" t="s">
        <v>147</v>
      </c>
      <c r="CE3">
        <f>AVERAGE(Cycle!DJ:DJ)</f>
        <v>52.018361103182535</v>
      </c>
      <c r="CF3">
        <f>STDEV(Cycle!DJ:DJ)</f>
        <v>26.725256658649045</v>
      </c>
      <c r="CG3" t="s">
        <v>150</v>
      </c>
      <c r="CH3">
        <f>AVERAGE(Cycle!DM:DM)</f>
        <v>46.167393685245493</v>
      </c>
      <c r="CI3">
        <f>STDEV(Cycle!DM:DM)</f>
        <v>23.425897961265665</v>
      </c>
      <c r="CK3" t="s">
        <v>153</v>
      </c>
      <c r="CL3">
        <f>AVERAGE(Cycle!DQ:DQ)</f>
        <v>47.935391310520316</v>
      </c>
      <c r="CM3">
        <f>STDEV(Cycle!DQ:DQ)</f>
        <v>22.737039023846574</v>
      </c>
      <c r="CN3" t="s">
        <v>156</v>
      </c>
      <c r="CO3">
        <f>AVERAGE(Cycle!DT:DT)</f>
        <v>66.758188416205925</v>
      </c>
      <c r="CP3">
        <f>STDEV(Cycle!DT:DT)</f>
        <v>21.969805500279207</v>
      </c>
      <c r="CQ3" t="s">
        <v>159</v>
      </c>
      <c r="CR3">
        <f>AVERAGE(Cycle!DW:DW)</f>
        <v>60.651310161290851</v>
      </c>
      <c r="CS3">
        <f>STDEV(Cycle!DW:DW)</f>
        <v>15.383359450701231</v>
      </c>
      <c r="CT3" t="s">
        <v>162</v>
      </c>
      <c r="CU3">
        <f>AVERAGE(Cycle!DZ:DZ)</f>
        <v>57.980119160805927</v>
      </c>
      <c r="CV3">
        <f>STDEV(Cycle!DZ:DZ)</f>
        <v>21.733122197925823</v>
      </c>
      <c r="CX3" t="s">
        <v>180</v>
      </c>
      <c r="CY3">
        <f>AVERAGE(Cycle!BW:BW)/200</f>
        <v>1.6935483870967744E-2</v>
      </c>
      <c r="CZ3">
        <f>STDEV(Cycle!BW:BW)/200</f>
        <v>1.5453654634594026E-2</v>
      </c>
      <c r="DA3" t="s">
        <v>181</v>
      </c>
      <c r="DB3">
        <f>AVERAGE(Cycle!CA:CA)/200</f>
        <v>3.2083333333333332E-2</v>
      </c>
      <c r="DC3">
        <f>STDEV(Cycle!CA:CA)/200</f>
        <v>1.8302812293554981E-2</v>
      </c>
      <c r="DD3" t="s">
        <v>182</v>
      </c>
      <c r="DE3">
        <f>AVERAGE(Cycle!CE:CE)/200</f>
        <v>3.2589285714285716E-2</v>
      </c>
      <c r="DF3">
        <f>STDEV(Cycle!CE:CE)/200</f>
        <v>1.7811923264757522E-2</v>
      </c>
      <c r="DG3" t="s">
        <v>183</v>
      </c>
      <c r="DH3">
        <f>AVERAGE(Cycle!CI:CI)/200</f>
        <v>3.056451612903226E-2</v>
      </c>
      <c r="DI3">
        <f>STDEV(Cycle!CI:CI)/200</f>
        <v>1.6891768261728321E-2</v>
      </c>
      <c r="DK3" t="s">
        <v>196</v>
      </c>
      <c r="DL3">
        <f>AVERAGE(Cycle!CN:CN)/200</f>
        <v>4.4920634920634923E-2</v>
      </c>
      <c r="DM3">
        <f>STDEV(Cycle!CN:CN)/200</f>
        <v>2.7052697431125997E-2</v>
      </c>
      <c r="DN3" t="s">
        <v>197</v>
      </c>
      <c r="DO3">
        <f>AVERAGE(Cycle!CR:CR)/200</f>
        <v>6.1015624999999997E-2</v>
      </c>
      <c r="DP3">
        <f>STDEV(Cycle!CR:CR)/200</f>
        <v>2.4610935875795943E-2</v>
      </c>
      <c r="DQ3" t="s">
        <v>198</v>
      </c>
      <c r="DR3">
        <f>AVERAGE(Cycle!CV:CV)/200</f>
        <v>6.1403508771929828E-2</v>
      </c>
      <c r="DS3">
        <f>STDEV(Cycle!CV:CV)/200</f>
        <v>1.7747091964120696E-2</v>
      </c>
      <c r="DT3" t="s">
        <v>199</v>
      </c>
      <c r="DU3">
        <f>AVERAGE(Cycle!CZ:CZ)/200</f>
        <v>5.2272727272727276E-2</v>
      </c>
      <c r="DV3">
        <f>STDEV(Cycle!CZ:CZ)/200</f>
        <v>2.533137030794666E-2</v>
      </c>
    </row>
    <row r="4" spans="1:126" x14ac:dyDescent="0.25">
      <c r="A4">
        <v>3</v>
      </c>
      <c r="F4" t="s">
        <v>22</v>
      </c>
      <c r="J4" t="s">
        <v>299</v>
      </c>
      <c r="K4">
        <v>22.65625</v>
      </c>
      <c r="M4" t="s">
        <v>290</v>
      </c>
      <c r="N4">
        <v>13</v>
      </c>
      <c r="O4">
        <f t="shared" si="0"/>
        <v>5.3061224489795915</v>
      </c>
      <c r="W4" t="s">
        <v>223</v>
      </c>
      <c r="X4">
        <f>AVERAGE(Coordination!AV:AV)</f>
        <v>0.28282971202533519</v>
      </c>
      <c r="Y4">
        <f>STDEV(Coordination!AV:AV)</f>
        <v>0.18660867338663645</v>
      </c>
      <c r="Z4" t="s">
        <v>226</v>
      </c>
      <c r="AA4">
        <f>AVERAGE(Coordination!AY:AY)</f>
        <v>0.6672779378867022</v>
      </c>
      <c r="AB4">
        <f>STDEV(Coordination!AY:AY)</f>
        <v>0.21299410294328019</v>
      </c>
      <c r="AC4" t="s">
        <v>229</v>
      </c>
      <c r="AD4">
        <f>AVERAGE(Coordination!BB:BB)</f>
        <v>0.58505142502252216</v>
      </c>
      <c r="AE4">
        <f>STDEV(Coordination!BB:BB)</f>
        <v>7.7145277139696433E-2</v>
      </c>
      <c r="AF4" t="s">
        <v>232</v>
      </c>
      <c r="AG4">
        <f>AVERAGE(Coordination!BE:BE)</f>
        <v>0.42448585663358135</v>
      </c>
      <c r="AH4">
        <f>STDEV(Coordination!BE:BE)</f>
        <v>9.2672831059249297E-2</v>
      </c>
      <c r="AK4" t="s">
        <v>314</v>
      </c>
      <c r="AL4">
        <f>AVERAGE(Coordination!BS:BS)</f>
        <v>0.2348939137616681</v>
      </c>
      <c r="AM4">
        <f>STDEV(Coordination!BS:BS)</f>
        <v>0.10639167707964693</v>
      </c>
      <c r="AN4" t="s">
        <v>317</v>
      </c>
      <c r="AO4">
        <f>AVERAGE(Coordination!BV:BV)</f>
        <v>0.25140545526354069</v>
      </c>
      <c r="AP4">
        <f>STDEV(Coordination!BV:BV)</f>
        <v>0.10489855940465781</v>
      </c>
      <c r="AQ4" t="s">
        <v>320</v>
      </c>
      <c r="AR4">
        <f>AVERAGE(Coordination!BY:BY)</f>
        <v>0.40854539180108279</v>
      </c>
      <c r="AS4">
        <f>STDEV(Coordination!BY:BY)</f>
        <v>6.9291884403704262E-2</v>
      </c>
      <c r="AT4" t="s">
        <v>323</v>
      </c>
      <c r="AU4">
        <f>AVERAGE(Coordination!CB:CB)</f>
        <v>0.40365851561167421</v>
      </c>
      <c r="AV4">
        <f>STDEV(Coordination!CB:CB)</f>
        <v>7.0320991566791072E-2</v>
      </c>
      <c r="AX4" t="s">
        <v>112</v>
      </c>
      <c r="AY4">
        <f>AVERAGE(Cycle!$K$2:$K$77)</f>
        <v>6.9112903225806474E-2</v>
      </c>
      <c r="AZ4">
        <f>STDEV(Cycle!$K$2:$K$77)</f>
        <v>9.0772727158376469E-3</v>
      </c>
      <c r="BA4" t="s">
        <v>113</v>
      </c>
      <c r="BB4">
        <f>AVERAGE(Cycle!$L$2:$L$76)</f>
        <v>6.9499999999999992E-2</v>
      </c>
      <c r="BC4">
        <f>STDEV(Cycle!$L$2:$L$76)</f>
        <v>1.0564571429619122E-2</v>
      </c>
      <c r="BD4" t="s">
        <v>114</v>
      </c>
      <c r="BE4">
        <f>AVERAGE(Cycle!$M$2:$M$76)</f>
        <v>6.2053571428571416E-2</v>
      </c>
      <c r="BF4">
        <f>STDEV(Cycle!$M$2:$M$76)</f>
        <v>8.2998787348362996E-3</v>
      </c>
      <c r="BG4" t="s">
        <v>115</v>
      </c>
      <c r="BH4">
        <f>AVERAGE(Cycle!$N$2:$N$76)</f>
        <v>6.5403225806451609E-2</v>
      </c>
      <c r="BI4">
        <f>STDEV(Cycle!$N$2:$N$76)</f>
        <v>1.9083474678816437E-2</v>
      </c>
      <c r="BO4" t="s">
        <v>36</v>
      </c>
      <c r="BS4" t="s">
        <v>208</v>
      </c>
      <c r="BT4">
        <v>1326</v>
      </c>
      <c r="BU4">
        <v>64.05797101449275</v>
      </c>
      <c r="BV4">
        <v>6.63</v>
      </c>
      <c r="BX4" t="s">
        <v>142</v>
      </c>
      <c r="BY4">
        <f>AVERAGE(Cycle!DE:DE)</f>
        <v>43.823689751109114</v>
      </c>
      <c r="BZ4">
        <f>STDEV(Cycle!DE:DE)</f>
        <v>27.925268745867509</v>
      </c>
      <c r="CA4" t="s">
        <v>145</v>
      </c>
      <c r="CB4">
        <f>AVERAGE(Cycle!DH:DH)</f>
        <v>44.704980613068862</v>
      </c>
      <c r="CC4">
        <f>STDEV(Cycle!DH:DH)</f>
        <v>24.154840256270987</v>
      </c>
      <c r="CD4" t="s">
        <v>148</v>
      </c>
      <c r="CE4">
        <f>AVERAGE(Cycle!DK:DK)</f>
        <v>4.4642559821131238</v>
      </c>
      <c r="CF4">
        <f>STDEV(Cycle!DK:DK)</f>
        <v>10.658024824359593</v>
      </c>
      <c r="CG4" t="s">
        <v>151</v>
      </c>
      <c r="CH4">
        <f>AVERAGE(Cycle!DN:DN)</f>
        <v>5.5833276297922243</v>
      </c>
      <c r="CI4">
        <f>STDEV(Cycle!DN:DN)</f>
        <v>15.873506899660924</v>
      </c>
      <c r="CK4" t="s">
        <v>154</v>
      </c>
      <c r="CL4">
        <f>AVERAGE(Cycle!DR:DR)</f>
        <v>59.115796130840138</v>
      </c>
      <c r="CM4">
        <f>STDEV(Cycle!DR:DR)</f>
        <v>20.773351248043642</v>
      </c>
      <c r="CN4" t="s">
        <v>157</v>
      </c>
      <c r="CO4">
        <f>AVERAGE(Cycle!DU:DU)</f>
        <v>58.179175798367964</v>
      </c>
      <c r="CP4">
        <f>STDEV(Cycle!DU:DU)</f>
        <v>21.051275025315089</v>
      </c>
      <c r="CQ4" t="s">
        <v>160</v>
      </c>
      <c r="CR4">
        <f>AVERAGE(Cycle!DX:DX)</f>
        <v>31.394069751062876</v>
      </c>
      <c r="CS4">
        <f>STDEV(Cycle!DX:DX)</f>
        <v>13.681476547570359</v>
      </c>
      <c r="CT4" t="s">
        <v>163</v>
      </c>
      <c r="CU4">
        <f>AVERAGE(Cycle!EA:EA)</f>
        <v>36.947925353821859</v>
      </c>
      <c r="CV4">
        <f>STDEV(Cycle!EA:EA)</f>
        <v>21.160279714226956</v>
      </c>
      <c r="CX4" t="s">
        <v>184</v>
      </c>
      <c r="CY4">
        <f>AVERAGE(Cycle!BX:BX)/200</f>
        <v>2.9758064516129029E-2</v>
      </c>
      <c r="CZ4">
        <f>STDEV(Cycle!BX:BX)/200</f>
        <v>1.9107706353566619E-2</v>
      </c>
      <c r="DA4" t="s">
        <v>185</v>
      </c>
      <c r="DB4">
        <f>AVERAGE(Cycle!CB:CB)/200</f>
        <v>3.1583333333333331E-2</v>
      </c>
      <c r="DC4">
        <f>STDEV(Cycle!CB:CB)/200</f>
        <v>1.676082161598702E-2</v>
      </c>
      <c r="DD4" t="s">
        <v>186</v>
      </c>
      <c r="DE4">
        <f>AVERAGE(Cycle!CF:CF)/200</f>
        <v>2.6785714285714286E-3</v>
      </c>
      <c r="DF4">
        <f>STDEV(Cycle!CF:CF)/200</f>
        <v>6.0275342248027781E-3</v>
      </c>
      <c r="DG4" t="s">
        <v>187</v>
      </c>
      <c r="DH4">
        <f>AVERAGE(Cycle!CJ:CJ)/200</f>
        <v>2.6612903225806451E-3</v>
      </c>
      <c r="DI4">
        <f>STDEV(Cycle!CJ:CJ)/200</f>
        <v>5.9861686161698027E-3</v>
      </c>
      <c r="DK4" t="s">
        <v>200</v>
      </c>
      <c r="DL4">
        <f>AVERAGE(Cycle!CO:CO)/200</f>
        <v>5.4047619047619053E-2</v>
      </c>
      <c r="DM4">
        <f>STDEV(Cycle!CO:CO)/200</f>
        <v>2.0981119447538762E-2</v>
      </c>
      <c r="DN4" t="s">
        <v>201</v>
      </c>
      <c r="DO4">
        <f>AVERAGE(Cycle!CS:CS)/200</f>
        <v>5.3671875000000001E-2</v>
      </c>
      <c r="DP4">
        <f>STDEV(Cycle!CS:CS)/200</f>
        <v>2.5138381890002767E-2</v>
      </c>
      <c r="DQ4" t="s">
        <v>202</v>
      </c>
      <c r="DR4">
        <f>AVERAGE(Cycle!CW:CW)/200</f>
        <v>3.2982456140350877E-2</v>
      </c>
      <c r="DS4">
        <f>STDEV(Cycle!CW:CW)/200</f>
        <v>1.824583242832473E-2</v>
      </c>
      <c r="DT4" t="s">
        <v>203</v>
      </c>
      <c r="DU4">
        <f>AVERAGE(Cycle!DA:DA)/200</f>
        <v>3.2196969696969696E-2</v>
      </c>
      <c r="DV4">
        <f>STDEV(Cycle!DA:DA)/200</f>
        <v>2.0155716651930632E-2</v>
      </c>
    </row>
    <row r="5" spans="1:126" x14ac:dyDescent="0.25">
      <c r="A5">
        <v>4</v>
      </c>
      <c r="C5" s="2">
        <v>2</v>
      </c>
      <c r="J5" t="s">
        <v>300</v>
      </c>
      <c r="K5">
        <v>0.27586206896551724</v>
      </c>
      <c r="M5" t="s">
        <v>291</v>
      </c>
      <c r="N5">
        <v>5</v>
      </c>
      <c r="O5">
        <f t="shared" si="0"/>
        <v>2.0408163265306123</v>
      </c>
      <c r="AX5" t="s">
        <v>116</v>
      </c>
      <c r="AY5">
        <f>AVERAGE(Cycle!$P$2:$P$77)</f>
        <v>9.1666666666666688E-2</v>
      </c>
      <c r="AZ5">
        <f>STDEV(Cycle!$P$2:$P$77)</f>
        <v>1.913449848462348E-2</v>
      </c>
      <c r="BA5" t="s">
        <v>117</v>
      </c>
      <c r="BB5">
        <f>AVERAGE(Cycle!$Q$2:$Q$77)</f>
        <v>9.1484375000000034E-2</v>
      </c>
      <c r="BC5">
        <f>STDEV(Cycle!$Q$2:$Q$77)</f>
        <v>2.1038130301604559E-2</v>
      </c>
      <c r="BD5" t="s">
        <v>118</v>
      </c>
      <c r="BE5">
        <f>AVERAGE(Cycle!$R$2:$R$76)</f>
        <v>0.10122807017543854</v>
      </c>
      <c r="BF5">
        <f>STDEV(Cycle!$R$2:$R$76)</f>
        <v>1.5706024258067192E-2</v>
      </c>
      <c r="BG5" t="s">
        <v>119</v>
      </c>
      <c r="BH5">
        <f>AVERAGE(Cycle!$S$2:$S$77)</f>
        <v>8.9621212121212115E-2</v>
      </c>
      <c r="BI5">
        <f>STDEV(Cycle!$S$2:$S$77)</f>
        <v>2.8720277024330904E-2</v>
      </c>
      <c r="BO5" t="s">
        <v>32</v>
      </c>
      <c r="BP5">
        <f>AVERAGE(Cycle!BI:BI)</f>
        <v>3.8505656999999998</v>
      </c>
      <c r="BQ5">
        <f>STDEV(Cycle!BI:BI)</f>
        <v>0.62910058427692905</v>
      </c>
      <c r="BS5" t="s">
        <v>209</v>
      </c>
      <c r="BT5">
        <v>622</v>
      </c>
      <c r="BU5">
        <v>30.04830917874396</v>
      </c>
      <c r="BV5">
        <v>3.11</v>
      </c>
    </row>
    <row r="6" spans="1:126" x14ac:dyDescent="0.25">
      <c r="A6">
        <v>5</v>
      </c>
      <c r="C6" s="2">
        <v>2</v>
      </c>
      <c r="J6" t="s">
        <v>301</v>
      </c>
      <c r="K6">
        <v>0.72413793103448276</v>
      </c>
      <c r="M6" t="s">
        <v>292</v>
      </c>
      <c r="N6">
        <v>3</v>
      </c>
      <c r="O6">
        <f t="shared" si="0"/>
        <v>1.2244897959183674</v>
      </c>
      <c r="AX6" t="s">
        <v>120</v>
      </c>
      <c r="AY6">
        <f>AVERAGE(Cycle!$U$2:$U$77)</f>
        <v>0.15959677419354834</v>
      </c>
      <c r="AZ6">
        <f>STDEV(Cycle!$U$2:$U$77)</f>
        <v>2.094681765212714E-2</v>
      </c>
      <c r="BA6" t="s">
        <v>121</v>
      </c>
      <c r="BB6">
        <f>AVERAGE(Cycle!$V$2:$V$76)</f>
        <v>0.15833333333333333</v>
      </c>
      <c r="BC6">
        <f>STDEV(Cycle!$V$2:$V$76)</f>
        <v>2.11865536720151E-2</v>
      </c>
      <c r="BD6" t="s">
        <v>122</v>
      </c>
      <c r="BE6">
        <f>AVERAGE(Cycle!$W$2:$W$76)</f>
        <v>0.16276785714285716</v>
      </c>
      <c r="BF6">
        <f>STDEV(Cycle!$W$2:$W$76)</f>
        <v>1.6621990988313639E-2</v>
      </c>
      <c r="BG6" t="s">
        <v>123</v>
      </c>
      <c r="BH6">
        <f>AVERAGE(Cycle!$X$2:$X$76)</f>
        <v>0.15193548387096778</v>
      </c>
      <c r="BI6">
        <f>STDEV(Cycle!$X$2:$X$76)</f>
        <v>3.8797021589140675E-2</v>
      </c>
      <c r="BO6" t="s">
        <v>33</v>
      </c>
      <c r="BP6">
        <f>AVERAGE(Cycle!BJ:BJ)</f>
        <v>3.8465422000000005</v>
      </c>
      <c r="BQ6">
        <f>STDEV(Cycle!BJ:BJ)</f>
        <v>0.9285589965082679</v>
      </c>
      <c r="BS6" t="s">
        <v>210</v>
      </c>
      <c r="BT6">
        <v>48</v>
      </c>
      <c r="BU6">
        <v>2.318840579710145</v>
      </c>
      <c r="BV6">
        <v>0.24</v>
      </c>
    </row>
    <row r="7" spans="1:126" x14ac:dyDescent="0.25">
      <c r="A7">
        <v>6</v>
      </c>
      <c r="C7" s="2">
        <v>2</v>
      </c>
      <c r="M7" t="s">
        <v>293</v>
      </c>
      <c r="N7">
        <v>196</v>
      </c>
      <c r="O7">
        <f t="shared" si="0"/>
        <v>80</v>
      </c>
      <c r="AX7" t="s">
        <v>23</v>
      </c>
      <c r="AY7">
        <f>AVERAGE(Cycle!Z:Z)</f>
        <v>17.68936460642237</v>
      </c>
      <c r="AZ7">
        <f>STDEV(Cycle!Z:Z)</f>
        <v>3.1092856319370501</v>
      </c>
      <c r="BA7" t="s">
        <v>24</v>
      </c>
      <c r="BB7">
        <f>AVERAGE(Cycle!AA:AA)</f>
        <v>17.704819577959082</v>
      </c>
      <c r="BC7">
        <f>STDEV(Cycle!AA:AA)</f>
        <v>2.9265249535237787</v>
      </c>
      <c r="BD7" t="s">
        <v>25</v>
      </c>
      <c r="BE7">
        <f>AVERAGE(Cycle!AB:AB)</f>
        <v>18.378060736469497</v>
      </c>
      <c r="BF7">
        <f>STDEV(Cycle!AB:AB)</f>
        <v>3.2156869806597697</v>
      </c>
      <c r="BG7" t="s">
        <v>26</v>
      </c>
      <c r="BH7">
        <f>AVERAGE(Cycle!AC:AC)</f>
        <v>17.172829199595686</v>
      </c>
      <c r="BI7">
        <f>STDEV(Cycle!AC:AC)</f>
        <v>5.4871242742658914</v>
      </c>
      <c r="BO7" t="s">
        <v>39</v>
      </c>
      <c r="BS7" t="s">
        <v>211</v>
      </c>
      <c r="BT7">
        <v>2070</v>
      </c>
    </row>
    <row r="8" spans="1:126" x14ac:dyDescent="0.25">
      <c r="A8">
        <v>7</v>
      </c>
      <c r="C8" s="2">
        <v>2</v>
      </c>
      <c r="M8" t="s">
        <v>294</v>
      </c>
      <c r="N8">
        <v>1</v>
      </c>
      <c r="O8">
        <f t="shared" si="0"/>
        <v>0.40816326530612246</v>
      </c>
      <c r="AX8" t="s">
        <v>136</v>
      </c>
      <c r="AY8">
        <f>AVERAGE(Cycle!$AJ$2:$AJ$77)</f>
        <v>6.3634541461712999</v>
      </c>
      <c r="AZ8">
        <f>STDEV(Cycle!$AJ$2:$AJ$77)</f>
        <v>0.76586269942151919</v>
      </c>
      <c r="BA8" t="s">
        <v>137</v>
      </c>
      <c r="BB8">
        <f>AVERAGE(Cycle!$AK$2:$AK$76)</f>
        <v>6.4167769470923295</v>
      </c>
      <c r="BC8">
        <f>STDEV(Cycle!$AK$2:$AK$76)</f>
        <v>0.781296266107527</v>
      </c>
      <c r="BD8" t="s">
        <v>138</v>
      </c>
      <c r="BE8">
        <f>AVERAGE(Cycle!$AL$2:$AL$76)</f>
        <v>6.2029019495266118</v>
      </c>
      <c r="BF8">
        <f>STDEV(Cycle!$AL$2:$AL$76)</f>
        <v>0.59530072355695474</v>
      </c>
      <c r="BG8" t="s">
        <v>139</v>
      </c>
      <c r="BH8">
        <f>AVERAGE(Cycle!$AM$2:$AM$76)</f>
        <v>7.7864677973036684</v>
      </c>
      <c r="BI8">
        <f>STDEV(Cycle!$AM$2:$AM$76)</f>
        <v>5.3002600288381334</v>
      </c>
      <c r="BO8" t="s">
        <v>40</v>
      </c>
      <c r="BP8">
        <f>AVERAGE(Cycle!BL:BL)</f>
        <v>2.311103470314511</v>
      </c>
      <c r="BQ8">
        <f>STDEV(Cycle!BL:BL)</f>
        <v>2.5127855025485446</v>
      </c>
    </row>
    <row r="9" spans="1:126" x14ac:dyDescent="0.25">
      <c r="A9">
        <v>8</v>
      </c>
      <c r="C9" s="2">
        <v>2</v>
      </c>
      <c r="M9" t="s">
        <v>283</v>
      </c>
      <c r="N9">
        <v>25</v>
      </c>
      <c r="O9">
        <f t="shared" si="0"/>
        <v>10.204081632653061</v>
      </c>
      <c r="AX9" t="s">
        <v>128</v>
      </c>
      <c r="AY9">
        <v>6.3218390804597702</v>
      </c>
      <c r="BA9" t="s">
        <v>129</v>
      </c>
      <c r="BB9">
        <v>6.3400576368876083</v>
      </c>
      <c r="BD9" t="s">
        <v>130</v>
      </c>
      <c r="BE9">
        <v>5.913978494623656</v>
      </c>
      <c r="BG9" t="s">
        <v>131</v>
      </c>
      <c r="BH9">
        <v>5.9459459459459456</v>
      </c>
      <c r="BO9" t="s">
        <v>41</v>
      </c>
      <c r="BP9">
        <f>AVERAGE(Cycle!BM:BM)</f>
        <v>2.7799448668632412</v>
      </c>
      <c r="BQ9">
        <f>STDEV(Cycle!BM:BM)</f>
        <v>2.9434613109279826</v>
      </c>
    </row>
    <row r="10" spans="1:126" x14ac:dyDescent="0.25">
      <c r="A10">
        <v>9</v>
      </c>
      <c r="C10" s="2">
        <v>2</v>
      </c>
      <c r="AX10" t="s">
        <v>91</v>
      </c>
      <c r="AY10">
        <f>AVERAGE(Cycle!$AV$2:$AV$75)</f>
        <v>43.67241999006184</v>
      </c>
      <c r="AZ10">
        <f>STDEV(Cycle!$AV$2:$AV$75)</f>
        <v>4.3897222092532537</v>
      </c>
      <c r="BA10" t="s">
        <v>92</v>
      </c>
      <c r="BB10">
        <f>AVERAGE(Cycle!$AW$2:$AW$75)</f>
        <v>44.125462300892117</v>
      </c>
      <c r="BC10">
        <f>STDEV(Cycle!$AW$2:$AW$75)</f>
        <v>5.946562009039134</v>
      </c>
      <c r="BD10" t="s">
        <v>93</v>
      </c>
      <c r="BE10">
        <f>AVERAGE(Cycle!$AX$2:$AX$75)</f>
        <v>38.281736760349865</v>
      </c>
      <c r="BF10">
        <f>STDEV(Cycle!$AX$2:$AX$75)</f>
        <v>4.7106994870864991</v>
      </c>
      <c r="BG10" t="s">
        <v>94</v>
      </c>
      <c r="BH10">
        <f>AVERAGE(Cycle!$AY$2:$AY$75)</f>
        <v>42.769882621301427</v>
      </c>
      <c r="BI10">
        <f>STDEV(Cycle!$AY$2:$AY$75)</f>
        <v>8.045050431898801</v>
      </c>
      <c r="BO10" t="s">
        <v>326</v>
      </c>
    </row>
    <row r="11" spans="1:126" x14ac:dyDescent="0.25">
      <c r="A11">
        <v>10</v>
      </c>
      <c r="C11" s="2">
        <v>2</v>
      </c>
      <c r="AX11" t="s">
        <v>95</v>
      </c>
      <c r="AY11">
        <f>AVERAGE(Cycle!$BA$2:$BA$75)</f>
        <v>56.327580009938139</v>
      </c>
      <c r="AZ11">
        <f>STDEV(Cycle!$BA$2:$BA$75)</f>
        <v>4.3897222092532528</v>
      </c>
      <c r="BA11" t="s">
        <v>96</v>
      </c>
      <c r="BB11">
        <f>AVERAGE(Cycle!$BB$2:$BB$75)</f>
        <v>55.874537699107876</v>
      </c>
      <c r="BC11">
        <f>STDEV(Cycle!$BB$2:$BB$75)</f>
        <v>5.9465620090395692</v>
      </c>
      <c r="BD11" t="s">
        <v>97</v>
      </c>
      <c r="BE11">
        <f>AVERAGE(Cycle!$BC$2:$BC$75)</f>
        <v>61.718263239650142</v>
      </c>
      <c r="BF11">
        <f>STDEV(Cycle!$BC$2:$BC$75)</f>
        <v>4.7106994870866483</v>
      </c>
      <c r="BG11" t="s">
        <v>98</v>
      </c>
      <c r="BH11">
        <f>AVERAGE(Cycle!$BD$2:$BD$75)</f>
        <v>57.230117378698559</v>
      </c>
      <c r="BI11">
        <f>STDEV(Cycle!$BD$2:$BD$75)</f>
        <v>8.0450504318988756</v>
      </c>
      <c r="BO11" t="s">
        <v>327</v>
      </c>
      <c r="BP11">
        <f>AVERAGE(Cycle!$BR:$BR)</f>
        <v>19.579693304397011</v>
      </c>
      <c r="BQ11">
        <f>STDEV(Cycle!$BR:$BR)</f>
        <v>5.2110907537949078</v>
      </c>
    </row>
    <row r="12" spans="1:126" x14ac:dyDescent="0.25">
      <c r="A12">
        <v>11</v>
      </c>
      <c r="C12" s="2">
        <v>2</v>
      </c>
      <c r="BO12" t="s">
        <v>328</v>
      </c>
      <c r="BP12">
        <f>AVERAGE(Cycle!$BS:$BS)</f>
        <v>25.262987299589479</v>
      </c>
      <c r="BQ12">
        <f>STDEV(Cycle!$BS:$BS)</f>
        <v>8.1453260284239661</v>
      </c>
    </row>
    <row r="13" spans="1:126" x14ac:dyDescent="0.25">
      <c r="A13">
        <v>12</v>
      </c>
      <c r="C13" s="2">
        <v>2</v>
      </c>
      <c r="BO13" t="s">
        <v>44</v>
      </c>
    </row>
    <row r="14" spans="1:126" x14ac:dyDescent="0.25">
      <c r="A14">
        <v>13</v>
      </c>
      <c r="C14" s="2">
        <v>2</v>
      </c>
      <c r="BO14" t="s">
        <v>45</v>
      </c>
      <c r="BP14">
        <f>AVERAGE(Cycle!BO:BO)</f>
        <v>8.78306266872805</v>
      </c>
      <c r="BQ14">
        <f>STDEV(Cycle!BO:BO)</f>
        <v>2.9074971414187272</v>
      </c>
    </row>
    <row r="15" spans="1:126" x14ac:dyDescent="0.25">
      <c r="A15">
        <v>14</v>
      </c>
      <c r="C15" s="2">
        <v>2</v>
      </c>
      <c r="BO15" t="s">
        <v>46</v>
      </c>
      <c r="BP15">
        <f>AVERAGE(Cycle!BP:BP)</f>
        <v>9.139530504812571</v>
      </c>
      <c r="BQ15">
        <f>STDEV(Cycle!BP:BP)</f>
        <v>3.2129270433226638</v>
      </c>
    </row>
    <row r="16" spans="1:126" x14ac:dyDescent="0.25">
      <c r="A16">
        <v>15</v>
      </c>
      <c r="C16" s="2">
        <v>2</v>
      </c>
    </row>
    <row r="17" spans="1:5" x14ac:dyDescent="0.25">
      <c r="A17">
        <v>16</v>
      </c>
      <c r="C17" s="2">
        <v>2</v>
      </c>
      <c r="E17" s="3">
        <v>4</v>
      </c>
    </row>
    <row r="18" spans="1:5" x14ac:dyDescent="0.25">
      <c r="A18">
        <v>17</v>
      </c>
      <c r="C18" s="2">
        <v>2</v>
      </c>
      <c r="E18" s="3">
        <v>4</v>
      </c>
    </row>
    <row r="19" spans="1:5" x14ac:dyDescent="0.25">
      <c r="A19">
        <v>18</v>
      </c>
      <c r="C19" s="2">
        <v>2</v>
      </c>
      <c r="E19" s="3">
        <v>4</v>
      </c>
    </row>
    <row r="20" spans="1:5" x14ac:dyDescent="0.25">
      <c r="A20">
        <v>19</v>
      </c>
      <c r="C20" s="2">
        <v>2</v>
      </c>
      <c r="E20" s="3">
        <v>4</v>
      </c>
    </row>
    <row r="21" spans="1:5" x14ac:dyDescent="0.25">
      <c r="A21">
        <v>20</v>
      </c>
      <c r="C21" s="2">
        <v>2</v>
      </c>
      <c r="E21" s="3">
        <v>4</v>
      </c>
    </row>
    <row r="22" spans="1:5" x14ac:dyDescent="0.25">
      <c r="A22">
        <v>21</v>
      </c>
      <c r="C22" s="2">
        <v>2</v>
      </c>
      <c r="E22" s="3">
        <v>4</v>
      </c>
    </row>
    <row r="23" spans="1:5" x14ac:dyDescent="0.25">
      <c r="A23">
        <v>22</v>
      </c>
      <c r="C23" s="2">
        <v>2</v>
      </c>
      <c r="E23" s="3">
        <v>4</v>
      </c>
    </row>
    <row r="24" spans="1:5" x14ac:dyDescent="0.25">
      <c r="A24">
        <v>23</v>
      </c>
      <c r="B24" s="4">
        <v>1</v>
      </c>
      <c r="C24" s="2">
        <v>2</v>
      </c>
      <c r="E24" s="3">
        <v>4</v>
      </c>
    </row>
    <row r="25" spans="1:5" x14ac:dyDescent="0.25">
      <c r="A25">
        <v>24</v>
      </c>
      <c r="B25" s="4">
        <v>1</v>
      </c>
      <c r="C25" s="2">
        <v>2</v>
      </c>
      <c r="E25" s="3">
        <v>4</v>
      </c>
    </row>
    <row r="26" spans="1:5" x14ac:dyDescent="0.25">
      <c r="A26">
        <v>25</v>
      </c>
      <c r="B26" s="4">
        <v>1</v>
      </c>
      <c r="C26" s="2">
        <v>2</v>
      </c>
      <c r="E26" s="3">
        <v>4</v>
      </c>
    </row>
    <row r="27" spans="1:5" x14ac:dyDescent="0.25">
      <c r="A27">
        <v>26</v>
      </c>
      <c r="B27" s="4">
        <v>1</v>
      </c>
      <c r="C27" s="2">
        <v>2</v>
      </c>
      <c r="E27" s="3">
        <v>4</v>
      </c>
    </row>
    <row r="28" spans="1:5" x14ac:dyDescent="0.25">
      <c r="A28">
        <v>27</v>
      </c>
      <c r="B28" s="4">
        <v>1</v>
      </c>
      <c r="E28" s="3">
        <v>4</v>
      </c>
    </row>
    <row r="29" spans="1:5" x14ac:dyDescent="0.25">
      <c r="A29">
        <v>28</v>
      </c>
      <c r="B29" s="4">
        <v>1</v>
      </c>
      <c r="E29" s="3">
        <v>4</v>
      </c>
    </row>
    <row r="30" spans="1:5" x14ac:dyDescent="0.25">
      <c r="A30">
        <v>29</v>
      </c>
      <c r="B30" s="4">
        <v>1</v>
      </c>
      <c r="E30" s="3">
        <v>4</v>
      </c>
    </row>
    <row r="31" spans="1:5" x14ac:dyDescent="0.25">
      <c r="A31">
        <v>30</v>
      </c>
      <c r="B31" s="4">
        <v>1</v>
      </c>
      <c r="E31" s="3">
        <v>4</v>
      </c>
    </row>
    <row r="32" spans="1:5" x14ac:dyDescent="0.25">
      <c r="A32">
        <v>31</v>
      </c>
      <c r="B32" s="4">
        <v>1</v>
      </c>
      <c r="E32" s="3">
        <v>4</v>
      </c>
    </row>
    <row r="33" spans="1:5" x14ac:dyDescent="0.25">
      <c r="A33">
        <v>32</v>
      </c>
      <c r="B33" s="4">
        <v>1</v>
      </c>
      <c r="E33" s="3">
        <v>4</v>
      </c>
    </row>
    <row r="34" spans="1:5" x14ac:dyDescent="0.25">
      <c r="A34">
        <v>33</v>
      </c>
      <c r="B34" s="4">
        <v>1</v>
      </c>
      <c r="E34" s="3">
        <v>4</v>
      </c>
    </row>
    <row r="35" spans="1:5" x14ac:dyDescent="0.25">
      <c r="A35">
        <v>34</v>
      </c>
      <c r="B35" s="4">
        <v>1</v>
      </c>
      <c r="E35" s="3">
        <v>4</v>
      </c>
    </row>
    <row r="36" spans="1:5" x14ac:dyDescent="0.25">
      <c r="A36">
        <v>35</v>
      </c>
      <c r="B36" s="4">
        <v>1</v>
      </c>
      <c r="E36" s="3">
        <v>4</v>
      </c>
    </row>
    <row r="37" spans="1:5" x14ac:dyDescent="0.25">
      <c r="A37">
        <v>36</v>
      </c>
      <c r="B37" s="4">
        <v>1</v>
      </c>
      <c r="E37" s="3">
        <v>4</v>
      </c>
    </row>
    <row r="38" spans="1:5" x14ac:dyDescent="0.25">
      <c r="A38">
        <v>37</v>
      </c>
      <c r="B38" s="4">
        <v>1</v>
      </c>
      <c r="E38" s="3">
        <v>4</v>
      </c>
    </row>
    <row r="39" spans="1:5" x14ac:dyDescent="0.25">
      <c r="A39">
        <v>38</v>
      </c>
      <c r="B39" s="4">
        <v>1</v>
      </c>
      <c r="E39" s="3">
        <v>4</v>
      </c>
    </row>
    <row r="40" spans="1:5" x14ac:dyDescent="0.25">
      <c r="A40">
        <v>39</v>
      </c>
      <c r="B40" s="4">
        <v>1</v>
      </c>
      <c r="D40" s="5">
        <v>3</v>
      </c>
      <c r="E40" s="3">
        <v>4</v>
      </c>
    </row>
    <row r="41" spans="1:5" x14ac:dyDescent="0.25">
      <c r="A41">
        <v>40</v>
      </c>
      <c r="B41" s="4">
        <v>1</v>
      </c>
      <c r="C41" s="2">
        <v>2</v>
      </c>
      <c r="D41" s="5">
        <v>3</v>
      </c>
      <c r="E41" s="3">
        <v>4</v>
      </c>
    </row>
    <row r="42" spans="1:5" x14ac:dyDescent="0.25">
      <c r="A42">
        <v>41</v>
      </c>
      <c r="B42" s="4">
        <v>1</v>
      </c>
      <c r="C42" s="2">
        <v>2</v>
      </c>
      <c r="D42" s="5">
        <v>3</v>
      </c>
    </row>
    <row r="43" spans="1:5" x14ac:dyDescent="0.25">
      <c r="A43">
        <v>42</v>
      </c>
      <c r="C43" s="2">
        <v>2</v>
      </c>
      <c r="D43" s="5">
        <v>3</v>
      </c>
    </row>
    <row r="44" spans="1:5" x14ac:dyDescent="0.25">
      <c r="A44">
        <v>43</v>
      </c>
      <c r="C44" s="2">
        <v>2</v>
      </c>
      <c r="D44" s="5">
        <v>3</v>
      </c>
    </row>
    <row r="45" spans="1:5" x14ac:dyDescent="0.25">
      <c r="A45">
        <v>44</v>
      </c>
      <c r="C45" s="2">
        <v>2</v>
      </c>
      <c r="D45" s="5">
        <v>3</v>
      </c>
    </row>
    <row r="46" spans="1:5" x14ac:dyDescent="0.25">
      <c r="A46">
        <v>45</v>
      </c>
      <c r="C46" s="2">
        <v>2</v>
      </c>
      <c r="D46" s="5">
        <v>3</v>
      </c>
    </row>
    <row r="47" spans="1:5" x14ac:dyDescent="0.25">
      <c r="A47">
        <v>46</v>
      </c>
      <c r="C47" s="2">
        <v>2</v>
      </c>
      <c r="D47" s="5">
        <v>3</v>
      </c>
    </row>
    <row r="48" spans="1:5" x14ac:dyDescent="0.25">
      <c r="A48">
        <v>47</v>
      </c>
      <c r="C48" s="2">
        <v>2</v>
      </c>
      <c r="D48" s="5">
        <v>3</v>
      </c>
    </row>
    <row r="49" spans="1:5" x14ac:dyDescent="0.25">
      <c r="A49">
        <v>48</v>
      </c>
      <c r="C49" s="2">
        <v>2</v>
      </c>
      <c r="D49" s="5">
        <v>3</v>
      </c>
    </row>
    <row r="50" spans="1:5" x14ac:dyDescent="0.25">
      <c r="A50">
        <v>49</v>
      </c>
      <c r="C50" s="2">
        <v>2</v>
      </c>
      <c r="D50" s="5">
        <v>3</v>
      </c>
    </row>
    <row r="51" spans="1:5" x14ac:dyDescent="0.25">
      <c r="A51">
        <v>50</v>
      </c>
      <c r="C51" s="2">
        <v>2</v>
      </c>
      <c r="D51" s="5">
        <v>3</v>
      </c>
    </row>
    <row r="52" spans="1:5" x14ac:dyDescent="0.25">
      <c r="A52">
        <v>51</v>
      </c>
      <c r="C52" s="2">
        <v>2</v>
      </c>
      <c r="D52" s="5">
        <v>3</v>
      </c>
    </row>
    <row r="53" spans="1:5" x14ac:dyDescent="0.25">
      <c r="A53">
        <v>52</v>
      </c>
      <c r="C53" s="2">
        <v>2</v>
      </c>
      <c r="D53" s="5">
        <v>3</v>
      </c>
    </row>
    <row r="54" spans="1:5" x14ac:dyDescent="0.25">
      <c r="A54">
        <v>53</v>
      </c>
      <c r="C54" s="2">
        <v>2</v>
      </c>
      <c r="D54" s="5">
        <v>3</v>
      </c>
    </row>
    <row r="55" spans="1:5" x14ac:dyDescent="0.25">
      <c r="A55">
        <v>54</v>
      </c>
      <c r="C55" s="2">
        <v>2</v>
      </c>
      <c r="D55" s="5">
        <v>3</v>
      </c>
    </row>
    <row r="56" spans="1:5" x14ac:dyDescent="0.25">
      <c r="A56">
        <v>55</v>
      </c>
      <c r="C56" s="2">
        <v>2</v>
      </c>
      <c r="D56" s="5">
        <v>3</v>
      </c>
    </row>
    <row r="57" spans="1:5" x14ac:dyDescent="0.25">
      <c r="A57">
        <v>56</v>
      </c>
      <c r="B57" s="4">
        <v>1</v>
      </c>
      <c r="C57" s="2">
        <v>2</v>
      </c>
      <c r="D57" s="5">
        <v>3</v>
      </c>
    </row>
    <row r="58" spans="1:5" x14ac:dyDescent="0.25">
      <c r="A58">
        <v>57</v>
      </c>
      <c r="B58" s="4">
        <v>1</v>
      </c>
      <c r="D58" s="5">
        <v>3</v>
      </c>
    </row>
    <row r="59" spans="1:5" x14ac:dyDescent="0.25">
      <c r="A59">
        <v>58</v>
      </c>
      <c r="B59" s="4">
        <v>1</v>
      </c>
      <c r="D59" s="5">
        <v>3</v>
      </c>
      <c r="E59" s="3">
        <v>4</v>
      </c>
    </row>
    <row r="60" spans="1:5" x14ac:dyDescent="0.25">
      <c r="A60">
        <v>59</v>
      </c>
      <c r="B60" s="4">
        <v>1</v>
      </c>
      <c r="E60" s="3">
        <v>4</v>
      </c>
    </row>
    <row r="61" spans="1:5" x14ac:dyDescent="0.25">
      <c r="A61">
        <v>60</v>
      </c>
      <c r="B61" s="4">
        <v>1</v>
      </c>
      <c r="E61" s="3">
        <v>4</v>
      </c>
    </row>
    <row r="62" spans="1:5" x14ac:dyDescent="0.25">
      <c r="A62">
        <v>61</v>
      </c>
      <c r="B62" s="4">
        <v>1</v>
      </c>
      <c r="E62" s="3">
        <v>4</v>
      </c>
    </row>
    <row r="63" spans="1:5" x14ac:dyDescent="0.25">
      <c r="A63">
        <v>62</v>
      </c>
      <c r="B63" s="4">
        <v>1</v>
      </c>
      <c r="E63" s="3">
        <v>4</v>
      </c>
    </row>
    <row r="64" spans="1:5" x14ac:dyDescent="0.25">
      <c r="A64">
        <v>63</v>
      </c>
      <c r="B64" s="4">
        <v>1</v>
      </c>
      <c r="E64" s="3">
        <v>4</v>
      </c>
    </row>
    <row r="65" spans="1:5" x14ac:dyDescent="0.25">
      <c r="A65">
        <v>64</v>
      </c>
      <c r="B65" s="4">
        <v>1</v>
      </c>
      <c r="E65" s="3">
        <v>4</v>
      </c>
    </row>
    <row r="66" spans="1:5" x14ac:dyDescent="0.25">
      <c r="A66">
        <v>65</v>
      </c>
      <c r="B66" s="4">
        <v>1</v>
      </c>
      <c r="E66" s="3">
        <v>4</v>
      </c>
    </row>
    <row r="67" spans="1:5" x14ac:dyDescent="0.25">
      <c r="A67">
        <v>66</v>
      </c>
      <c r="B67" s="4">
        <v>1</v>
      </c>
      <c r="E67" s="3">
        <v>4</v>
      </c>
    </row>
    <row r="68" spans="1:5" x14ac:dyDescent="0.25">
      <c r="A68">
        <v>67</v>
      </c>
      <c r="B68" s="4">
        <v>1</v>
      </c>
      <c r="E68" s="3">
        <v>4</v>
      </c>
    </row>
    <row r="69" spans="1:5" x14ac:dyDescent="0.25">
      <c r="A69">
        <v>68</v>
      </c>
      <c r="B69" s="4">
        <v>1</v>
      </c>
      <c r="E69" s="3">
        <v>4</v>
      </c>
    </row>
    <row r="70" spans="1:5" x14ac:dyDescent="0.25">
      <c r="A70">
        <v>69</v>
      </c>
      <c r="B70" s="4">
        <v>1</v>
      </c>
      <c r="E70" s="3">
        <v>4</v>
      </c>
    </row>
    <row r="71" spans="1:5" x14ac:dyDescent="0.25">
      <c r="A71">
        <v>70</v>
      </c>
      <c r="B71" s="4">
        <v>1</v>
      </c>
      <c r="E71" s="3">
        <v>4</v>
      </c>
    </row>
    <row r="72" spans="1:5" x14ac:dyDescent="0.25">
      <c r="A72">
        <v>71</v>
      </c>
      <c r="B72" s="4">
        <v>1</v>
      </c>
      <c r="E72" s="3">
        <v>4</v>
      </c>
    </row>
    <row r="73" spans="1:5" x14ac:dyDescent="0.25">
      <c r="A73">
        <v>72</v>
      </c>
      <c r="C73" s="2">
        <v>2</v>
      </c>
      <c r="D73" s="5">
        <v>3</v>
      </c>
      <c r="E73" s="3">
        <v>4</v>
      </c>
    </row>
    <row r="74" spans="1:5" x14ac:dyDescent="0.25">
      <c r="A74">
        <v>73</v>
      </c>
      <c r="C74" s="2">
        <v>2</v>
      </c>
      <c r="D74" s="5">
        <v>3</v>
      </c>
      <c r="E74" s="3">
        <v>4</v>
      </c>
    </row>
    <row r="75" spans="1:5" x14ac:dyDescent="0.25">
      <c r="A75">
        <v>74</v>
      </c>
      <c r="C75" s="2">
        <v>2</v>
      </c>
      <c r="D75" s="5">
        <v>3</v>
      </c>
      <c r="E75" s="3">
        <v>4</v>
      </c>
    </row>
    <row r="76" spans="1:5" x14ac:dyDescent="0.25">
      <c r="A76">
        <v>75</v>
      </c>
      <c r="C76" s="2">
        <v>2</v>
      </c>
      <c r="D76" s="5">
        <v>3</v>
      </c>
      <c r="E76" s="3">
        <v>4</v>
      </c>
    </row>
    <row r="77" spans="1:5" x14ac:dyDescent="0.25">
      <c r="A77">
        <v>76</v>
      </c>
      <c r="C77" s="2">
        <v>2</v>
      </c>
      <c r="D77" s="5">
        <v>3</v>
      </c>
    </row>
    <row r="78" spans="1:5" x14ac:dyDescent="0.25">
      <c r="A78">
        <v>77</v>
      </c>
      <c r="C78" s="2">
        <v>2</v>
      </c>
      <c r="D78" s="5">
        <v>3</v>
      </c>
    </row>
    <row r="79" spans="1:5" x14ac:dyDescent="0.25">
      <c r="A79">
        <v>78</v>
      </c>
      <c r="C79" s="2">
        <v>2</v>
      </c>
      <c r="D79" s="5">
        <v>3</v>
      </c>
    </row>
    <row r="80" spans="1:5" x14ac:dyDescent="0.25">
      <c r="A80">
        <v>79</v>
      </c>
      <c r="C80" s="2">
        <v>2</v>
      </c>
      <c r="D80" s="5">
        <v>3</v>
      </c>
    </row>
    <row r="81" spans="1:5" x14ac:dyDescent="0.25">
      <c r="A81">
        <v>80</v>
      </c>
      <c r="C81" s="2">
        <v>2</v>
      </c>
      <c r="D81" s="5">
        <v>3</v>
      </c>
    </row>
    <row r="82" spans="1:5" x14ac:dyDescent="0.25">
      <c r="A82">
        <v>81</v>
      </c>
      <c r="C82" s="2">
        <v>2</v>
      </c>
      <c r="D82" s="5">
        <v>3</v>
      </c>
    </row>
    <row r="83" spans="1:5" x14ac:dyDescent="0.25">
      <c r="A83">
        <v>82</v>
      </c>
      <c r="C83" s="2">
        <v>2</v>
      </c>
      <c r="D83" s="5">
        <v>3</v>
      </c>
    </row>
    <row r="84" spans="1:5" x14ac:dyDescent="0.25">
      <c r="A84">
        <v>83</v>
      </c>
      <c r="C84" s="2">
        <v>2</v>
      </c>
      <c r="D84" s="5">
        <v>3</v>
      </c>
    </row>
    <row r="85" spans="1:5" x14ac:dyDescent="0.25">
      <c r="A85">
        <v>84</v>
      </c>
      <c r="C85" s="2">
        <v>2</v>
      </c>
      <c r="D85" s="5">
        <v>3</v>
      </c>
    </row>
    <row r="86" spans="1:5" x14ac:dyDescent="0.25">
      <c r="A86">
        <v>85</v>
      </c>
      <c r="C86" s="2">
        <v>2</v>
      </c>
      <c r="D86" s="5">
        <v>3</v>
      </c>
    </row>
    <row r="87" spans="1:5" x14ac:dyDescent="0.25">
      <c r="A87">
        <v>86</v>
      </c>
      <c r="C87" s="2">
        <v>2</v>
      </c>
      <c r="D87" s="5">
        <v>3</v>
      </c>
    </row>
    <row r="88" spans="1:5" x14ac:dyDescent="0.25">
      <c r="A88">
        <v>87</v>
      </c>
      <c r="D88" s="5">
        <v>3</v>
      </c>
    </row>
    <row r="89" spans="1:5" x14ac:dyDescent="0.25">
      <c r="A89">
        <v>88</v>
      </c>
      <c r="B89" s="4">
        <v>1</v>
      </c>
      <c r="D89" s="5">
        <v>3</v>
      </c>
    </row>
    <row r="90" spans="1:5" x14ac:dyDescent="0.25">
      <c r="A90">
        <v>89</v>
      </c>
      <c r="B90" s="4">
        <v>1</v>
      </c>
      <c r="D90" s="5">
        <v>3</v>
      </c>
    </row>
    <row r="91" spans="1:5" x14ac:dyDescent="0.25">
      <c r="A91">
        <v>90</v>
      </c>
      <c r="B91" s="4">
        <v>1</v>
      </c>
      <c r="D91" s="5">
        <v>3</v>
      </c>
    </row>
    <row r="92" spans="1:5" x14ac:dyDescent="0.25">
      <c r="A92">
        <v>91</v>
      </c>
      <c r="B92" s="4">
        <v>1</v>
      </c>
      <c r="D92" s="5">
        <v>3</v>
      </c>
      <c r="E92" s="3">
        <v>4</v>
      </c>
    </row>
    <row r="93" spans="1:5" x14ac:dyDescent="0.25">
      <c r="A93">
        <v>92</v>
      </c>
      <c r="B93" s="4">
        <v>1</v>
      </c>
      <c r="E93" s="3">
        <v>4</v>
      </c>
    </row>
    <row r="94" spans="1:5" x14ac:dyDescent="0.25">
      <c r="A94">
        <v>93</v>
      </c>
      <c r="B94" s="4">
        <v>1</v>
      </c>
      <c r="E94" s="3">
        <v>4</v>
      </c>
    </row>
    <row r="95" spans="1:5" x14ac:dyDescent="0.25">
      <c r="A95">
        <v>94</v>
      </c>
      <c r="B95" s="4">
        <v>1</v>
      </c>
      <c r="E95" s="3">
        <v>4</v>
      </c>
    </row>
    <row r="96" spans="1:5" x14ac:dyDescent="0.25">
      <c r="A96">
        <v>95</v>
      </c>
      <c r="B96" s="4">
        <v>1</v>
      </c>
      <c r="E96" s="3">
        <v>4</v>
      </c>
    </row>
    <row r="97" spans="1:5" x14ac:dyDescent="0.25">
      <c r="A97">
        <v>96</v>
      </c>
      <c r="B97" s="4">
        <v>1</v>
      </c>
      <c r="E97" s="3">
        <v>4</v>
      </c>
    </row>
    <row r="98" spans="1:5" x14ac:dyDescent="0.25">
      <c r="A98">
        <v>97</v>
      </c>
      <c r="B98" s="4">
        <v>1</v>
      </c>
      <c r="E98" s="3">
        <v>4</v>
      </c>
    </row>
    <row r="99" spans="1:5" x14ac:dyDescent="0.25">
      <c r="A99">
        <v>98</v>
      </c>
      <c r="B99" s="4">
        <v>1</v>
      </c>
      <c r="E99" s="3">
        <v>4</v>
      </c>
    </row>
    <row r="100" spans="1:5" x14ac:dyDescent="0.25">
      <c r="A100">
        <v>99</v>
      </c>
      <c r="B100" s="4">
        <v>1</v>
      </c>
      <c r="E100" s="3">
        <v>4</v>
      </c>
    </row>
    <row r="101" spans="1:5" x14ac:dyDescent="0.25">
      <c r="A101">
        <v>100</v>
      </c>
      <c r="B101" s="4">
        <v>1</v>
      </c>
      <c r="E101" s="3">
        <v>4</v>
      </c>
    </row>
    <row r="102" spans="1:5" x14ac:dyDescent="0.25">
      <c r="A102">
        <v>101</v>
      </c>
      <c r="B102" s="4">
        <v>1</v>
      </c>
      <c r="E102" s="3">
        <v>4</v>
      </c>
    </row>
    <row r="103" spans="1:5" x14ac:dyDescent="0.25">
      <c r="A103">
        <v>102</v>
      </c>
      <c r="B103" s="4">
        <v>1</v>
      </c>
      <c r="C103" s="2">
        <v>2</v>
      </c>
      <c r="E103" s="3">
        <v>4</v>
      </c>
    </row>
    <row r="104" spans="1:5" x14ac:dyDescent="0.25">
      <c r="A104">
        <v>103</v>
      </c>
      <c r="C104" s="2">
        <v>2</v>
      </c>
      <c r="E104" s="3">
        <v>4</v>
      </c>
    </row>
    <row r="105" spans="1:5" x14ac:dyDescent="0.25">
      <c r="A105">
        <v>104</v>
      </c>
      <c r="C105" s="2">
        <v>2</v>
      </c>
      <c r="E105" s="3">
        <v>4</v>
      </c>
    </row>
    <row r="106" spans="1:5" x14ac:dyDescent="0.25">
      <c r="A106">
        <v>105</v>
      </c>
      <c r="C106" s="2">
        <v>2</v>
      </c>
      <c r="D106" s="5">
        <v>3</v>
      </c>
      <c r="E106" s="3">
        <v>4</v>
      </c>
    </row>
    <row r="107" spans="1:5" x14ac:dyDescent="0.25">
      <c r="A107">
        <v>106</v>
      </c>
      <c r="C107" s="2">
        <v>2</v>
      </c>
      <c r="D107" s="5">
        <v>3</v>
      </c>
      <c r="E107" s="3">
        <v>4</v>
      </c>
    </row>
    <row r="108" spans="1:5" x14ac:dyDescent="0.25">
      <c r="A108">
        <v>107</v>
      </c>
      <c r="C108" s="2">
        <v>2</v>
      </c>
      <c r="D108" s="5">
        <v>3</v>
      </c>
    </row>
    <row r="109" spans="1:5" x14ac:dyDescent="0.25">
      <c r="A109">
        <v>108</v>
      </c>
      <c r="C109" s="2">
        <v>2</v>
      </c>
      <c r="D109" s="5">
        <v>3</v>
      </c>
    </row>
    <row r="110" spans="1:5" x14ac:dyDescent="0.25">
      <c r="A110">
        <v>109</v>
      </c>
      <c r="C110" s="2">
        <v>2</v>
      </c>
      <c r="D110" s="5">
        <v>3</v>
      </c>
    </row>
    <row r="111" spans="1:5" x14ac:dyDescent="0.25">
      <c r="A111">
        <v>110</v>
      </c>
      <c r="C111" s="2">
        <v>2</v>
      </c>
      <c r="D111" s="5">
        <v>3</v>
      </c>
    </row>
    <row r="112" spans="1:5" x14ac:dyDescent="0.25">
      <c r="A112">
        <v>111</v>
      </c>
      <c r="C112" s="2">
        <v>2</v>
      </c>
      <c r="D112" s="5">
        <v>3</v>
      </c>
    </row>
    <row r="113" spans="1:5" x14ac:dyDescent="0.25">
      <c r="A113">
        <v>112</v>
      </c>
      <c r="C113" s="2">
        <v>2</v>
      </c>
      <c r="D113" s="5">
        <v>3</v>
      </c>
    </row>
    <row r="114" spans="1:5" x14ac:dyDescent="0.25">
      <c r="A114">
        <v>113</v>
      </c>
      <c r="C114" s="2">
        <v>2</v>
      </c>
      <c r="D114" s="5">
        <v>3</v>
      </c>
    </row>
    <row r="115" spans="1:5" x14ac:dyDescent="0.25">
      <c r="A115">
        <v>114</v>
      </c>
      <c r="C115" s="2">
        <v>2</v>
      </c>
      <c r="D115" s="5">
        <v>3</v>
      </c>
    </row>
    <row r="116" spans="1:5" x14ac:dyDescent="0.25">
      <c r="A116">
        <v>115</v>
      </c>
      <c r="D116" s="5">
        <v>3</v>
      </c>
    </row>
    <row r="117" spans="1:5" x14ac:dyDescent="0.25">
      <c r="A117">
        <v>116</v>
      </c>
      <c r="D117" s="5">
        <v>3</v>
      </c>
    </row>
    <row r="118" spans="1:5" x14ac:dyDescent="0.25">
      <c r="A118">
        <v>117</v>
      </c>
      <c r="B118" s="4">
        <v>1</v>
      </c>
      <c r="D118" s="5">
        <v>3</v>
      </c>
    </row>
    <row r="119" spans="1:5" x14ac:dyDescent="0.25">
      <c r="A119">
        <v>118</v>
      </c>
      <c r="B119" s="4">
        <v>1</v>
      </c>
      <c r="D119" s="5">
        <v>3</v>
      </c>
    </row>
    <row r="120" spans="1:5" x14ac:dyDescent="0.25">
      <c r="A120">
        <v>119</v>
      </c>
      <c r="B120" s="4">
        <v>1</v>
      </c>
      <c r="D120" s="5">
        <v>3</v>
      </c>
    </row>
    <row r="121" spans="1:5" x14ac:dyDescent="0.25">
      <c r="A121">
        <v>120</v>
      </c>
      <c r="B121" s="4">
        <v>1</v>
      </c>
      <c r="D121" s="5">
        <v>3</v>
      </c>
      <c r="E121" s="3">
        <v>4</v>
      </c>
    </row>
    <row r="122" spans="1:5" x14ac:dyDescent="0.25">
      <c r="A122">
        <v>121</v>
      </c>
      <c r="B122" s="4">
        <v>1</v>
      </c>
      <c r="E122" s="3">
        <v>4</v>
      </c>
    </row>
    <row r="123" spans="1:5" x14ac:dyDescent="0.25">
      <c r="A123">
        <v>122</v>
      </c>
      <c r="B123" s="4">
        <v>1</v>
      </c>
      <c r="E123" s="3">
        <v>4</v>
      </c>
    </row>
    <row r="124" spans="1:5" x14ac:dyDescent="0.25">
      <c r="A124">
        <v>123</v>
      </c>
      <c r="B124" s="4">
        <v>1</v>
      </c>
      <c r="E124" s="3">
        <v>4</v>
      </c>
    </row>
    <row r="125" spans="1:5" x14ac:dyDescent="0.25">
      <c r="A125">
        <v>124</v>
      </c>
      <c r="B125" s="4">
        <v>1</v>
      </c>
      <c r="E125" s="3">
        <v>4</v>
      </c>
    </row>
    <row r="126" spans="1:5" x14ac:dyDescent="0.25">
      <c r="A126">
        <v>125</v>
      </c>
      <c r="B126" s="4">
        <v>1</v>
      </c>
      <c r="E126" s="3">
        <v>4</v>
      </c>
    </row>
    <row r="127" spans="1:5" x14ac:dyDescent="0.25">
      <c r="A127">
        <v>126</v>
      </c>
      <c r="B127" s="4">
        <v>1</v>
      </c>
      <c r="E127" s="3">
        <v>4</v>
      </c>
    </row>
    <row r="128" spans="1:5" x14ac:dyDescent="0.25">
      <c r="A128">
        <v>127</v>
      </c>
      <c r="B128" s="4">
        <v>1</v>
      </c>
      <c r="E128" s="3">
        <v>4</v>
      </c>
    </row>
    <row r="129" spans="1:5" x14ac:dyDescent="0.25">
      <c r="A129">
        <v>128</v>
      </c>
      <c r="B129" s="4">
        <v>1</v>
      </c>
      <c r="E129" s="3">
        <v>4</v>
      </c>
    </row>
    <row r="130" spans="1:5" x14ac:dyDescent="0.25">
      <c r="A130">
        <v>129</v>
      </c>
      <c r="B130" s="4">
        <v>1</v>
      </c>
      <c r="E130" s="3">
        <v>4</v>
      </c>
    </row>
    <row r="131" spans="1:5" x14ac:dyDescent="0.25">
      <c r="A131">
        <v>130</v>
      </c>
      <c r="B131" s="4">
        <v>1</v>
      </c>
      <c r="C131" s="2">
        <v>2</v>
      </c>
      <c r="E131" s="3">
        <v>4</v>
      </c>
    </row>
    <row r="132" spans="1:5" x14ac:dyDescent="0.25">
      <c r="A132">
        <v>131</v>
      </c>
      <c r="B132" s="4">
        <v>1</v>
      </c>
      <c r="C132" s="2">
        <v>2</v>
      </c>
      <c r="E132" s="3">
        <v>4</v>
      </c>
    </row>
    <row r="133" spans="1:5" x14ac:dyDescent="0.25">
      <c r="A133">
        <v>132</v>
      </c>
      <c r="C133" s="2">
        <v>2</v>
      </c>
      <c r="E133" s="3">
        <v>4</v>
      </c>
    </row>
    <row r="134" spans="1:5" x14ac:dyDescent="0.25">
      <c r="A134">
        <v>133</v>
      </c>
      <c r="C134" s="2">
        <v>2</v>
      </c>
      <c r="E134" s="3">
        <v>4</v>
      </c>
    </row>
    <row r="135" spans="1:5" x14ac:dyDescent="0.25">
      <c r="A135">
        <v>134</v>
      </c>
      <c r="C135" s="2">
        <v>2</v>
      </c>
      <c r="E135" s="3">
        <v>4</v>
      </c>
    </row>
    <row r="136" spans="1:5" x14ac:dyDescent="0.25">
      <c r="A136">
        <v>135</v>
      </c>
      <c r="C136" s="2">
        <v>2</v>
      </c>
      <c r="D136" s="5">
        <v>3</v>
      </c>
      <c r="E136" s="3">
        <v>4</v>
      </c>
    </row>
    <row r="137" spans="1:5" x14ac:dyDescent="0.25">
      <c r="A137">
        <v>136</v>
      </c>
      <c r="C137" s="2">
        <v>2</v>
      </c>
      <c r="D137" s="5">
        <v>3</v>
      </c>
      <c r="E137" s="3">
        <v>4</v>
      </c>
    </row>
    <row r="138" spans="1:5" x14ac:dyDescent="0.25">
      <c r="A138">
        <v>137</v>
      </c>
      <c r="C138" s="2">
        <v>2</v>
      </c>
      <c r="D138" s="5">
        <v>3</v>
      </c>
      <c r="E138" s="3">
        <v>4</v>
      </c>
    </row>
    <row r="139" spans="1:5" x14ac:dyDescent="0.25">
      <c r="A139">
        <v>138</v>
      </c>
      <c r="C139" s="2">
        <v>2</v>
      </c>
      <c r="D139" s="5">
        <v>3</v>
      </c>
    </row>
    <row r="140" spans="1:5" x14ac:dyDescent="0.25">
      <c r="A140">
        <v>139</v>
      </c>
      <c r="C140" s="2">
        <v>2</v>
      </c>
      <c r="D140" s="5">
        <v>3</v>
      </c>
    </row>
    <row r="141" spans="1:5" x14ac:dyDescent="0.25">
      <c r="A141">
        <v>140</v>
      </c>
      <c r="C141" s="2">
        <v>2</v>
      </c>
      <c r="D141" s="5">
        <v>3</v>
      </c>
    </row>
    <row r="142" spans="1:5" x14ac:dyDescent="0.25">
      <c r="A142">
        <v>141</v>
      </c>
      <c r="C142" s="2">
        <v>2</v>
      </c>
      <c r="D142" s="5">
        <v>3</v>
      </c>
    </row>
    <row r="143" spans="1:5" x14ac:dyDescent="0.25">
      <c r="A143">
        <v>142</v>
      </c>
      <c r="C143" s="2">
        <v>2</v>
      </c>
      <c r="D143" s="5">
        <v>3</v>
      </c>
    </row>
    <row r="144" spans="1:5" x14ac:dyDescent="0.25">
      <c r="A144">
        <v>143</v>
      </c>
      <c r="C144" s="2">
        <v>2</v>
      </c>
      <c r="D144" s="5">
        <v>3</v>
      </c>
    </row>
    <row r="145" spans="1:8" x14ac:dyDescent="0.25">
      <c r="A145">
        <v>144</v>
      </c>
      <c r="C145" s="2">
        <v>2</v>
      </c>
      <c r="D145" s="5">
        <v>3</v>
      </c>
    </row>
    <row r="146" spans="1:8" x14ac:dyDescent="0.25">
      <c r="A146">
        <v>145</v>
      </c>
      <c r="D146" s="5">
        <v>3</v>
      </c>
    </row>
    <row r="147" spans="1:8" x14ac:dyDescent="0.25">
      <c r="A147">
        <v>146</v>
      </c>
      <c r="B147" s="4">
        <v>1</v>
      </c>
      <c r="D147" s="5">
        <v>3</v>
      </c>
    </row>
    <row r="148" spans="1:8" x14ac:dyDescent="0.25">
      <c r="A148">
        <v>147</v>
      </c>
      <c r="B148" s="4">
        <v>1</v>
      </c>
      <c r="D148" s="5">
        <v>3</v>
      </c>
    </row>
    <row r="149" spans="1:8" x14ac:dyDescent="0.25">
      <c r="A149">
        <v>148</v>
      </c>
      <c r="B149" s="4">
        <v>1</v>
      </c>
      <c r="D149" s="5">
        <v>3</v>
      </c>
    </row>
    <row r="150" spans="1:8" x14ac:dyDescent="0.25">
      <c r="A150">
        <v>149</v>
      </c>
      <c r="B150" s="4">
        <v>1</v>
      </c>
      <c r="D150" s="5">
        <v>3</v>
      </c>
    </row>
    <row r="151" spans="1:8" x14ac:dyDescent="0.25">
      <c r="A151">
        <v>150</v>
      </c>
      <c r="B151" s="4">
        <v>1</v>
      </c>
      <c r="D151" s="5">
        <v>3</v>
      </c>
    </row>
    <row r="152" spans="1:8" x14ac:dyDescent="0.25">
      <c r="A152">
        <v>151</v>
      </c>
      <c r="B152" s="4">
        <v>1</v>
      </c>
      <c r="D152" s="5">
        <v>3</v>
      </c>
      <c r="H152" s="3" t="s">
        <v>233</v>
      </c>
    </row>
    <row r="153" spans="1:8" x14ac:dyDescent="0.25">
      <c r="A153">
        <v>152</v>
      </c>
      <c r="B153" s="4">
        <v>1</v>
      </c>
      <c r="D153" s="5">
        <v>3</v>
      </c>
      <c r="H153" s="3" t="s">
        <v>233</v>
      </c>
    </row>
    <row r="154" spans="1:8" x14ac:dyDescent="0.25">
      <c r="A154">
        <v>153</v>
      </c>
      <c r="B154" s="4">
        <v>1</v>
      </c>
      <c r="H154" s="3" t="s">
        <v>233</v>
      </c>
    </row>
    <row r="155" spans="1:8" x14ac:dyDescent="0.25">
      <c r="A155">
        <v>154</v>
      </c>
      <c r="B155" s="4">
        <v>1</v>
      </c>
      <c r="H155" s="3" t="s">
        <v>233</v>
      </c>
    </row>
    <row r="156" spans="1:8" x14ac:dyDescent="0.25">
      <c r="A156">
        <v>155</v>
      </c>
      <c r="B156" s="4">
        <v>1</v>
      </c>
      <c r="H156" s="3" t="s">
        <v>233</v>
      </c>
    </row>
    <row r="157" spans="1:8" x14ac:dyDescent="0.25">
      <c r="A157">
        <v>156</v>
      </c>
      <c r="B157" s="4">
        <v>1</v>
      </c>
      <c r="H157" s="3" t="s">
        <v>233</v>
      </c>
    </row>
    <row r="158" spans="1:8" x14ac:dyDescent="0.25">
      <c r="A158">
        <v>157</v>
      </c>
      <c r="B158" s="4">
        <v>1</v>
      </c>
      <c r="H158" s="3" t="s">
        <v>233</v>
      </c>
    </row>
    <row r="159" spans="1:8" x14ac:dyDescent="0.25">
      <c r="A159">
        <v>158</v>
      </c>
      <c r="B159" s="4">
        <v>1</v>
      </c>
      <c r="C159" s="2">
        <v>2</v>
      </c>
      <c r="H159" s="3" t="s">
        <v>233</v>
      </c>
    </row>
    <row r="160" spans="1:8" x14ac:dyDescent="0.25">
      <c r="A160">
        <v>159</v>
      </c>
      <c r="B160" s="4">
        <v>1</v>
      </c>
      <c r="C160" s="2">
        <v>2</v>
      </c>
      <c r="H160" s="3" t="s">
        <v>233</v>
      </c>
    </row>
    <row r="161" spans="1:8" x14ac:dyDescent="0.25">
      <c r="A161">
        <v>160</v>
      </c>
      <c r="B161" s="4">
        <v>1</v>
      </c>
      <c r="C161" s="2">
        <v>2</v>
      </c>
      <c r="H161" s="3" t="s">
        <v>233</v>
      </c>
    </row>
    <row r="162" spans="1:8" x14ac:dyDescent="0.25">
      <c r="A162">
        <v>161</v>
      </c>
      <c r="B162" s="4">
        <v>1</v>
      </c>
      <c r="C162" s="2">
        <v>2</v>
      </c>
      <c r="H162" s="3" t="s">
        <v>233</v>
      </c>
    </row>
    <row r="163" spans="1:8" x14ac:dyDescent="0.25">
      <c r="A163">
        <v>162</v>
      </c>
      <c r="B163" s="4">
        <v>1</v>
      </c>
      <c r="C163" s="2">
        <v>2</v>
      </c>
      <c r="H163" s="3" t="s">
        <v>233</v>
      </c>
    </row>
    <row r="164" spans="1:8" x14ac:dyDescent="0.25">
      <c r="A164">
        <v>163</v>
      </c>
      <c r="C164" s="2">
        <v>2</v>
      </c>
      <c r="H164" s="3" t="s">
        <v>233</v>
      </c>
    </row>
    <row r="165" spans="1:8" x14ac:dyDescent="0.25">
      <c r="A165">
        <v>164</v>
      </c>
      <c r="C165" s="2">
        <v>2</v>
      </c>
      <c r="H165" s="3" t="s">
        <v>233</v>
      </c>
    </row>
    <row r="166" spans="1:8" x14ac:dyDescent="0.25">
      <c r="A166">
        <v>165</v>
      </c>
      <c r="C166" s="2">
        <v>2</v>
      </c>
      <c r="D166" s="5">
        <v>3</v>
      </c>
      <c r="H166" s="3" t="s">
        <v>233</v>
      </c>
    </row>
    <row r="167" spans="1:8" x14ac:dyDescent="0.25">
      <c r="A167">
        <v>166</v>
      </c>
      <c r="C167" s="2">
        <v>2</v>
      </c>
      <c r="D167" s="5">
        <v>3</v>
      </c>
      <c r="H167" s="3" t="s">
        <v>233</v>
      </c>
    </row>
    <row r="168" spans="1:8" x14ac:dyDescent="0.25">
      <c r="A168">
        <v>167</v>
      </c>
      <c r="C168" s="2">
        <v>2</v>
      </c>
      <c r="D168" s="5">
        <v>3</v>
      </c>
      <c r="H168" s="3" t="s">
        <v>233</v>
      </c>
    </row>
    <row r="169" spans="1:8" x14ac:dyDescent="0.25">
      <c r="A169">
        <v>168</v>
      </c>
      <c r="C169" s="2">
        <v>2</v>
      </c>
      <c r="D169" s="5">
        <v>3</v>
      </c>
      <c r="H169" s="3" t="s">
        <v>233</v>
      </c>
    </row>
    <row r="170" spans="1:8" x14ac:dyDescent="0.25">
      <c r="A170">
        <v>169</v>
      </c>
      <c r="C170" s="2">
        <v>2</v>
      </c>
      <c r="D170" s="5">
        <v>3</v>
      </c>
    </row>
    <row r="171" spans="1:8" x14ac:dyDescent="0.25">
      <c r="A171">
        <v>170</v>
      </c>
      <c r="C171" s="2">
        <v>2</v>
      </c>
      <c r="D171" s="5">
        <v>3</v>
      </c>
    </row>
    <row r="172" spans="1:8" x14ac:dyDescent="0.25">
      <c r="A172">
        <v>171</v>
      </c>
      <c r="C172" s="2">
        <v>2</v>
      </c>
      <c r="D172" s="5">
        <v>3</v>
      </c>
    </row>
    <row r="173" spans="1:8" x14ac:dyDescent="0.25">
      <c r="A173">
        <v>172</v>
      </c>
      <c r="C173" s="2">
        <v>2</v>
      </c>
      <c r="D173" s="5">
        <v>3</v>
      </c>
    </row>
    <row r="174" spans="1:8" x14ac:dyDescent="0.25">
      <c r="A174">
        <v>173</v>
      </c>
      <c r="C174" s="2">
        <v>2</v>
      </c>
      <c r="D174" s="5">
        <v>3</v>
      </c>
    </row>
    <row r="175" spans="1:8" x14ac:dyDescent="0.25">
      <c r="A175">
        <v>174</v>
      </c>
      <c r="C175" s="2">
        <v>2</v>
      </c>
      <c r="D175" s="5">
        <v>3</v>
      </c>
    </row>
    <row r="176" spans="1:8" x14ac:dyDescent="0.25">
      <c r="A176">
        <v>175</v>
      </c>
      <c r="C176" s="2">
        <v>2</v>
      </c>
      <c r="D176" s="5">
        <v>3</v>
      </c>
    </row>
    <row r="177" spans="1:5" x14ac:dyDescent="0.25">
      <c r="A177">
        <v>176</v>
      </c>
      <c r="B177" s="4">
        <v>1</v>
      </c>
      <c r="D177" s="5">
        <v>3</v>
      </c>
    </row>
    <row r="178" spans="1:5" x14ac:dyDescent="0.25">
      <c r="A178">
        <v>177</v>
      </c>
      <c r="B178" s="4">
        <v>1</v>
      </c>
      <c r="D178" s="5">
        <v>3</v>
      </c>
    </row>
    <row r="179" spans="1:5" x14ac:dyDescent="0.25">
      <c r="A179">
        <v>178</v>
      </c>
      <c r="B179" s="4">
        <v>1</v>
      </c>
      <c r="D179" s="5">
        <v>3</v>
      </c>
    </row>
    <row r="180" spans="1:5" x14ac:dyDescent="0.25">
      <c r="A180">
        <v>179</v>
      </c>
      <c r="B180" s="4">
        <v>1</v>
      </c>
      <c r="D180" s="5">
        <v>3</v>
      </c>
    </row>
    <row r="181" spans="1:5" x14ac:dyDescent="0.25">
      <c r="A181">
        <v>180</v>
      </c>
      <c r="B181" s="4">
        <v>1</v>
      </c>
      <c r="D181" s="5">
        <v>3</v>
      </c>
    </row>
    <row r="182" spans="1:5" x14ac:dyDescent="0.25">
      <c r="A182">
        <v>181</v>
      </c>
      <c r="B182" s="4">
        <v>1</v>
      </c>
      <c r="D182" s="5">
        <v>3</v>
      </c>
    </row>
    <row r="183" spans="1:5" x14ac:dyDescent="0.25">
      <c r="A183">
        <v>182</v>
      </c>
      <c r="B183" s="4">
        <v>1</v>
      </c>
      <c r="D183" s="5">
        <v>3</v>
      </c>
    </row>
    <row r="184" spans="1:5" x14ac:dyDescent="0.25">
      <c r="A184">
        <v>183</v>
      </c>
      <c r="B184" s="4">
        <v>1</v>
      </c>
      <c r="D184" s="5">
        <v>3</v>
      </c>
    </row>
    <row r="185" spans="1:5" x14ac:dyDescent="0.25">
      <c r="A185">
        <v>184</v>
      </c>
      <c r="B185" s="4">
        <v>1</v>
      </c>
      <c r="D185" s="5">
        <v>3</v>
      </c>
    </row>
    <row r="186" spans="1:5" x14ac:dyDescent="0.25">
      <c r="A186">
        <v>185</v>
      </c>
      <c r="B186" s="4">
        <v>1</v>
      </c>
      <c r="D186" s="5">
        <v>3</v>
      </c>
    </row>
    <row r="187" spans="1:5" x14ac:dyDescent="0.25">
      <c r="A187">
        <v>186</v>
      </c>
      <c r="B187" s="4">
        <v>1</v>
      </c>
      <c r="D187" s="5">
        <v>3</v>
      </c>
      <c r="E187" s="3">
        <v>4</v>
      </c>
    </row>
    <row r="188" spans="1:5" x14ac:dyDescent="0.25">
      <c r="A188">
        <v>187</v>
      </c>
      <c r="B188" s="4">
        <v>1</v>
      </c>
      <c r="D188" s="5">
        <v>3</v>
      </c>
      <c r="E188" s="3">
        <v>4</v>
      </c>
    </row>
    <row r="189" spans="1:5" x14ac:dyDescent="0.25">
      <c r="A189">
        <v>188</v>
      </c>
      <c r="B189" s="4">
        <v>1</v>
      </c>
      <c r="E189" s="3">
        <v>4</v>
      </c>
    </row>
    <row r="190" spans="1:5" x14ac:dyDescent="0.25">
      <c r="A190">
        <v>189</v>
      </c>
      <c r="B190" s="4">
        <v>1</v>
      </c>
      <c r="E190" s="3">
        <v>4</v>
      </c>
    </row>
    <row r="191" spans="1:5" x14ac:dyDescent="0.25">
      <c r="A191">
        <v>190</v>
      </c>
      <c r="B191" s="4">
        <v>1</v>
      </c>
      <c r="E191" s="3">
        <v>4</v>
      </c>
    </row>
    <row r="192" spans="1:5" x14ac:dyDescent="0.25">
      <c r="A192">
        <v>191</v>
      </c>
      <c r="B192" s="4">
        <v>1</v>
      </c>
      <c r="C192" s="2">
        <v>2</v>
      </c>
      <c r="E192" s="3">
        <v>4</v>
      </c>
    </row>
    <row r="193" spans="1:5" x14ac:dyDescent="0.25">
      <c r="A193">
        <v>192</v>
      </c>
      <c r="B193" s="4">
        <v>1</v>
      </c>
      <c r="C193" s="2">
        <v>2</v>
      </c>
      <c r="E193" s="3">
        <v>4</v>
      </c>
    </row>
    <row r="194" spans="1:5" x14ac:dyDescent="0.25">
      <c r="A194">
        <v>193</v>
      </c>
      <c r="C194" s="2">
        <v>2</v>
      </c>
      <c r="E194" s="3">
        <v>4</v>
      </c>
    </row>
    <row r="195" spans="1:5" x14ac:dyDescent="0.25">
      <c r="A195">
        <v>194</v>
      </c>
      <c r="C195" s="2">
        <v>2</v>
      </c>
      <c r="E195" s="3">
        <v>4</v>
      </c>
    </row>
    <row r="196" spans="1:5" x14ac:dyDescent="0.25">
      <c r="A196">
        <v>195</v>
      </c>
      <c r="C196" s="2">
        <v>2</v>
      </c>
      <c r="E196" s="3">
        <v>4</v>
      </c>
    </row>
    <row r="197" spans="1:5" x14ac:dyDescent="0.25">
      <c r="A197">
        <v>196</v>
      </c>
      <c r="C197" s="2">
        <v>2</v>
      </c>
      <c r="E197" s="3">
        <v>4</v>
      </c>
    </row>
    <row r="198" spans="1:5" x14ac:dyDescent="0.25">
      <c r="A198">
        <v>197</v>
      </c>
      <c r="C198" s="2">
        <v>2</v>
      </c>
      <c r="E198" s="3">
        <v>4</v>
      </c>
    </row>
    <row r="199" spans="1:5" x14ac:dyDescent="0.25">
      <c r="A199">
        <v>198</v>
      </c>
      <c r="C199" s="2">
        <v>2</v>
      </c>
      <c r="E199" s="3">
        <v>4</v>
      </c>
    </row>
    <row r="200" spans="1:5" x14ac:dyDescent="0.25">
      <c r="A200">
        <v>199</v>
      </c>
      <c r="C200" s="2">
        <v>2</v>
      </c>
      <c r="D200" s="5">
        <v>3</v>
      </c>
      <c r="E200" s="3">
        <v>4</v>
      </c>
    </row>
    <row r="201" spans="1:5" x14ac:dyDescent="0.25">
      <c r="A201">
        <v>200</v>
      </c>
      <c r="C201" s="2">
        <v>2</v>
      </c>
      <c r="D201" s="5">
        <v>3</v>
      </c>
      <c r="E201" s="3">
        <v>4</v>
      </c>
    </row>
    <row r="202" spans="1:5" x14ac:dyDescent="0.25">
      <c r="A202">
        <v>201</v>
      </c>
      <c r="C202" s="2">
        <v>2</v>
      </c>
      <c r="D202" s="5">
        <v>3</v>
      </c>
      <c r="E202" s="3">
        <v>4</v>
      </c>
    </row>
    <row r="203" spans="1:5" x14ac:dyDescent="0.25">
      <c r="A203">
        <v>202</v>
      </c>
      <c r="C203" s="2">
        <v>2</v>
      </c>
      <c r="D203" s="5">
        <v>3</v>
      </c>
      <c r="E203" s="3">
        <v>4</v>
      </c>
    </row>
    <row r="204" spans="1:5" x14ac:dyDescent="0.25">
      <c r="A204">
        <v>203</v>
      </c>
      <c r="C204" s="2">
        <v>2</v>
      </c>
      <c r="D204" s="5">
        <v>3</v>
      </c>
      <c r="E204" s="3">
        <v>4</v>
      </c>
    </row>
    <row r="205" spans="1:5" x14ac:dyDescent="0.25">
      <c r="A205">
        <v>204</v>
      </c>
      <c r="C205" s="2">
        <v>2</v>
      </c>
      <c r="D205" s="5">
        <v>3</v>
      </c>
      <c r="E205" s="3">
        <v>4</v>
      </c>
    </row>
    <row r="206" spans="1:5" x14ac:dyDescent="0.25">
      <c r="A206">
        <v>205</v>
      </c>
      <c r="C206" s="2">
        <v>2</v>
      </c>
      <c r="D206" s="5">
        <v>3</v>
      </c>
      <c r="E206" s="3">
        <v>4</v>
      </c>
    </row>
    <row r="207" spans="1:5" x14ac:dyDescent="0.25">
      <c r="A207">
        <v>206</v>
      </c>
      <c r="C207" s="2">
        <v>2</v>
      </c>
      <c r="D207" s="5">
        <v>3</v>
      </c>
    </row>
    <row r="208" spans="1:5" x14ac:dyDescent="0.25">
      <c r="A208">
        <v>207</v>
      </c>
      <c r="C208" s="2">
        <v>2</v>
      </c>
      <c r="D208" s="5">
        <v>3</v>
      </c>
    </row>
    <row r="209" spans="1:5" x14ac:dyDescent="0.25">
      <c r="A209">
        <v>208</v>
      </c>
      <c r="C209" s="2">
        <v>2</v>
      </c>
      <c r="D209" s="5">
        <v>3</v>
      </c>
    </row>
    <row r="210" spans="1:5" x14ac:dyDescent="0.25">
      <c r="A210">
        <v>209</v>
      </c>
      <c r="B210" s="4">
        <v>1</v>
      </c>
      <c r="D210" s="5">
        <v>3</v>
      </c>
    </row>
    <row r="211" spans="1:5" x14ac:dyDescent="0.25">
      <c r="A211">
        <v>210</v>
      </c>
      <c r="B211" s="4">
        <v>1</v>
      </c>
      <c r="D211" s="5">
        <v>3</v>
      </c>
    </row>
    <row r="212" spans="1:5" x14ac:dyDescent="0.25">
      <c r="A212">
        <v>211</v>
      </c>
      <c r="B212" s="4">
        <v>1</v>
      </c>
      <c r="D212" s="5">
        <v>3</v>
      </c>
    </row>
    <row r="213" spans="1:5" x14ac:dyDescent="0.25">
      <c r="A213">
        <v>212</v>
      </c>
      <c r="B213" s="4">
        <v>1</v>
      </c>
      <c r="D213" s="5">
        <v>3</v>
      </c>
    </row>
    <row r="214" spans="1:5" x14ac:dyDescent="0.25">
      <c r="A214">
        <v>213</v>
      </c>
      <c r="B214" s="4">
        <v>1</v>
      </c>
      <c r="D214" s="5">
        <v>3</v>
      </c>
    </row>
    <row r="215" spans="1:5" x14ac:dyDescent="0.25">
      <c r="A215">
        <v>214</v>
      </c>
      <c r="B215" s="4">
        <v>1</v>
      </c>
      <c r="D215" s="5">
        <v>3</v>
      </c>
    </row>
    <row r="216" spans="1:5" x14ac:dyDescent="0.25">
      <c r="A216">
        <v>215</v>
      </c>
      <c r="B216" s="4">
        <v>1</v>
      </c>
      <c r="D216" s="5">
        <v>3</v>
      </c>
    </row>
    <row r="217" spans="1:5" x14ac:dyDescent="0.25">
      <c r="A217">
        <v>216</v>
      </c>
      <c r="B217" s="4">
        <v>1</v>
      </c>
      <c r="D217" s="5">
        <v>3</v>
      </c>
    </row>
    <row r="218" spans="1:5" x14ac:dyDescent="0.25">
      <c r="A218">
        <v>217</v>
      </c>
      <c r="B218" s="4">
        <v>1</v>
      </c>
      <c r="D218" s="5">
        <v>3</v>
      </c>
    </row>
    <row r="219" spans="1:5" x14ac:dyDescent="0.25">
      <c r="A219">
        <v>218</v>
      </c>
      <c r="B219" s="4">
        <v>1</v>
      </c>
      <c r="D219" s="5">
        <v>3</v>
      </c>
    </row>
    <row r="220" spans="1:5" x14ac:dyDescent="0.25">
      <c r="A220">
        <v>219</v>
      </c>
      <c r="B220" s="4">
        <v>1</v>
      </c>
      <c r="D220" s="5">
        <v>3</v>
      </c>
    </row>
    <row r="221" spans="1:5" x14ac:dyDescent="0.25">
      <c r="A221">
        <v>220</v>
      </c>
      <c r="B221" s="4">
        <v>1</v>
      </c>
      <c r="D221" s="5">
        <v>3</v>
      </c>
    </row>
    <row r="222" spans="1:5" x14ac:dyDescent="0.25">
      <c r="A222">
        <v>221</v>
      </c>
      <c r="B222" s="4">
        <v>1</v>
      </c>
      <c r="E222" s="3">
        <v>4</v>
      </c>
    </row>
    <row r="223" spans="1:5" x14ac:dyDescent="0.25">
      <c r="A223">
        <v>222</v>
      </c>
      <c r="B223" s="4">
        <v>1</v>
      </c>
      <c r="E223" s="3">
        <v>4</v>
      </c>
    </row>
    <row r="224" spans="1:5" x14ac:dyDescent="0.25">
      <c r="A224">
        <v>223</v>
      </c>
      <c r="B224" s="4">
        <v>1</v>
      </c>
      <c r="E224" s="3">
        <v>4</v>
      </c>
    </row>
    <row r="225" spans="1:5" x14ac:dyDescent="0.25">
      <c r="A225">
        <v>224</v>
      </c>
      <c r="B225" s="4">
        <v>1</v>
      </c>
      <c r="E225" s="3">
        <v>4</v>
      </c>
    </row>
    <row r="226" spans="1:5" x14ac:dyDescent="0.25">
      <c r="A226">
        <v>225</v>
      </c>
      <c r="B226" s="4">
        <v>1</v>
      </c>
      <c r="C226" s="2">
        <v>2</v>
      </c>
      <c r="E226" s="3">
        <v>4</v>
      </c>
    </row>
    <row r="227" spans="1:5" x14ac:dyDescent="0.25">
      <c r="A227">
        <v>226</v>
      </c>
      <c r="C227" s="2">
        <v>2</v>
      </c>
      <c r="E227" s="3">
        <v>4</v>
      </c>
    </row>
    <row r="228" spans="1:5" x14ac:dyDescent="0.25">
      <c r="A228">
        <v>227</v>
      </c>
      <c r="C228" s="2">
        <v>2</v>
      </c>
      <c r="E228" s="3">
        <v>4</v>
      </c>
    </row>
    <row r="229" spans="1:5" x14ac:dyDescent="0.25">
      <c r="A229">
        <v>228</v>
      </c>
      <c r="C229" s="2">
        <v>2</v>
      </c>
      <c r="E229" s="3">
        <v>4</v>
      </c>
    </row>
    <row r="230" spans="1:5" x14ac:dyDescent="0.25">
      <c r="A230">
        <v>229</v>
      </c>
      <c r="C230" s="2">
        <v>2</v>
      </c>
      <c r="E230" s="3">
        <v>4</v>
      </c>
    </row>
    <row r="231" spans="1:5" x14ac:dyDescent="0.25">
      <c r="A231">
        <v>230</v>
      </c>
      <c r="C231" s="2">
        <v>2</v>
      </c>
      <c r="E231" s="3">
        <v>4</v>
      </c>
    </row>
    <row r="232" spans="1:5" x14ac:dyDescent="0.25">
      <c r="A232">
        <v>231</v>
      </c>
      <c r="C232" s="2">
        <v>2</v>
      </c>
      <c r="E232" s="3">
        <v>4</v>
      </c>
    </row>
    <row r="233" spans="1:5" x14ac:dyDescent="0.25">
      <c r="A233">
        <v>232</v>
      </c>
      <c r="C233" s="2">
        <v>2</v>
      </c>
      <c r="D233" s="5">
        <v>3</v>
      </c>
      <c r="E233" s="3">
        <v>4</v>
      </c>
    </row>
    <row r="234" spans="1:5" x14ac:dyDescent="0.25">
      <c r="A234">
        <v>233</v>
      </c>
      <c r="C234" s="2">
        <v>2</v>
      </c>
      <c r="D234" s="5">
        <v>3</v>
      </c>
      <c r="E234" s="3">
        <v>4</v>
      </c>
    </row>
    <row r="235" spans="1:5" x14ac:dyDescent="0.25">
      <c r="A235">
        <v>234</v>
      </c>
      <c r="C235" s="2">
        <v>2</v>
      </c>
      <c r="D235" s="5">
        <v>3</v>
      </c>
      <c r="E235" s="3">
        <v>4</v>
      </c>
    </row>
    <row r="236" spans="1:5" x14ac:dyDescent="0.25">
      <c r="A236">
        <v>235</v>
      </c>
      <c r="C236" s="2">
        <v>2</v>
      </c>
      <c r="D236" s="5">
        <v>3</v>
      </c>
      <c r="E236" s="3">
        <v>4</v>
      </c>
    </row>
    <row r="237" spans="1:5" x14ac:dyDescent="0.25">
      <c r="A237">
        <v>236</v>
      </c>
      <c r="C237" s="2">
        <v>2</v>
      </c>
      <c r="D237" s="5">
        <v>3</v>
      </c>
      <c r="E237" s="3">
        <v>4</v>
      </c>
    </row>
    <row r="238" spans="1:5" x14ac:dyDescent="0.25">
      <c r="A238">
        <v>237</v>
      </c>
      <c r="C238" s="2">
        <v>2</v>
      </c>
      <c r="D238" s="5">
        <v>3</v>
      </c>
      <c r="E238" s="3">
        <v>4</v>
      </c>
    </row>
    <row r="239" spans="1:5" x14ac:dyDescent="0.25">
      <c r="A239">
        <v>238</v>
      </c>
      <c r="C239" s="2">
        <v>2</v>
      </c>
      <c r="D239" s="5">
        <v>3</v>
      </c>
    </row>
    <row r="240" spans="1:5" x14ac:dyDescent="0.25">
      <c r="A240">
        <v>239</v>
      </c>
      <c r="C240" s="2">
        <v>2</v>
      </c>
      <c r="D240" s="5">
        <v>3</v>
      </c>
    </row>
    <row r="241" spans="1:5" x14ac:dyDescent="0.25">
      <c r="A241">
        <v>240</v>
      </c>
      <c r="B241" s="4">
        <v>1</v>
      </c>
      <c r="D241" s="5">
        <v>3</v>
      </c>
    </row>
    <row r="242" spans="1:5" x14ac:dyDescent="0.25">
      <c r="A242">
        <v>241</v>
      </c>
      <c r="B242" s="4">
        <v>1</v>
      </c>
      <c r="D242" s="5">
        <v>3</v>
      </c>
    </row>
    <row r="243" spans="1:5" x14ac:dyDescent="0.25">
      <c r="A243">
        <v>242</v>
      </c>
      <c r="B243" s="4">
        <v>1</v>
      </c>
      <c r="D243" s="5">
        <v>3</v>
      </c>
    </row>
    <row r="244" spans="1:5" x14ac:dyDescent="0.25">
      <c r="A244">
        <v>243</v>
      </c>
      <c r="B244" s="4">
        <v>1</v>
      </c>
      <c r="D244" s="5">
        <v>3</v>
      </c>
    </row>
    <row r="245" spans="1:5" x14ac:dyDescent="0.25">
      <c r="A245">
        <v>244</v>
      </c>
      <c r="B245" s="4">
        <v>1</v>
      </c>
      <c r="D245" s="5">
        <v>3</v>
      </c>
    </row>
    <row r="246" spans="1:5" x14ac:dyDescent="0.25">
      <c r="A246">
        <v>245</v>
      </c>
      <c r="B246" s="4">
        <v>1</v>
      </c>
      <c r="D246" s="5">
        <v>3</v>
      </c>
    </row>
    <row r="247" spans="1:5" x14ac:dyDescent="0.25">
      <c r="A247">
        <v>246</v>
      </c>
      <c r="B247" s="4">
        <v>1</v>
      </c>
      <c r="D247" s="5">
        <v>3</v>
      </c>
    </row>
    <row r="248" spans="1:5" x14ac:dyDescent="0.25">
      <c r="A248">
        <v>247</v>
      </c>
      <c r="B248" s="4">
        <v>1</v>
      </c>
      <c r="D248" s="5">
        <v>3</v>
      </c>
    </row>
    <row r="249" spans="1:5" x14ac:dyDescent="0.25">
      <c r="A249">
        <v>248</v>
      </c>
      <c r="B249" s="4">
        <v>1</v>
      </c>
      <c r="D249" s="5">
        <v>3</v>
      </c>
    </row>
    <row r="250" spans="1:5" x14ac:dyDescent="0.25">
      <c r="A250">
        <v>249</v>
      </c>
      <c r="B250" s="4">
        <v>1</v>
      </c>
      <c r="D250" s="5">
        <v>3</v>
      </c>
    </row>
    <row r="251" spans="1:5" x14ac:dyDescent="0.25">
      <c r="A251">
        <v>250</v>
      </c>
      <c r="B251" s="4">
        <v>1</v>
      </c>
      <c r="D251" s="5">
        <v>3</v>
      </c>
    </row>
    <row r="252" spans="1:5" x14ac:dyDescent="0.25">
      <c r="A252">
        <v>251</v>
      </c>
      <c r="B252" s="4">
        <v>1</v>
      </c>
      <c r="D252" s="5">
        <v>3</v>
      </c>
    </row>
    <row r="253" spans="1:5" x14ac:dyDescent="0.25">
      <c r="A253">
        <v>252</v>
      </c>
      <c r="B253" s="4">
        <v>1</v>
      </c>
    </row>
    <row r="254" spans="1:5" x14ac:dyDescent="0.25">
      <c r="A254">
        <v>253</v>
      </c>
      <c r="B254" s="4">
        <v>1</v>
      </c>
      <c r="E254" s="3">
        <v>4</v>
      </c>
    </row>
    <row r="255" spans="1:5" x14ac:dyDescent="0.25">
      <c r="A255">
        <v>254</v>
      </c>
      <c r="B255" s="4">
        <v>1</v>
      </c>
      <c r="E255" s="3">
        <v>4</v>
      </c>
    </row>
    <row r="256" spans="1:5" x14ac:dyDescent="0.25">
      <c r="A256">
        <v>255</v>
      </c>
      <c r="B256" s="4">
        <v>1</v>
      </c>
      <c r="C256" s="2">
        <v>2</v>
      </c>
      <c r="E256" s="3">
        <v>4</v>
      </c>
    </row>
    <row r="257" spans="1:5" x14ac:dyDescent="0.25">
      <c r="A257">
        <v>256</v>
      </c>
      <c r="C257" s="2">
        <v>2</v>
      </c>
      <c r="E257" s="3">
        <v>4</v>
      </c>
    </row>
    <row r="258" spans="1:5" x14ac:dyDescent="0.25">
      <c r="A258">
        <v>257</v>
      </c>
      <c r="C258" s="2">
        <v>2</v>
      </c>
      <c r="E258" s="3">
        <v>4</v>
      </c>
    </row>
    <row r="259" spans="1:5" x14ac:dyDescent="0.25">
      <c r="A259">
        <v>258</v>
      </c>
      <c r="C259" s="2">
        <v>2</v>
      </c>
      <c r="E259" s="3">
        <v>4</v>
      </c>
    </row>
    <row r="260" spans="1:5" x14ac:dyDescent="0.25">
      <c r="A260">
        <v>259</v>
      </c>
      <c r="C260" s="2">
        <v>2</v>
      </c>
      <c r="E260" s="3">
        <v>4</v>
      </c>
    </row>
    <row r="261" spans="1:5" x14ac:dyDescent="0.25">
      <c r="A261">
        <v>260</v>
      </c>
      <c r="C261" s="2">
        <v>2</v>
      </c>
      <c r="E261" s="3">
        <v>4</v>
      </c>
    </row>
    <row r="262" spans="1:5" x14ac:dyDescent="0.25">
      <c r="A262">
        <v>261</v>
      </c>
      <c r="C262" s="2">
        <v>2</v>
      </c>
      <c r="E262" s="3">
        <v>4</v>
      </c>
    </row>
    <row r="263" spans="1:5" x14ac:dyDescent="0.25">
      <c r="A263">
        <v>262</v>
      </c>
      <c r="C263" s="2">
        <v>2</v>
      </c>
      <c r="E263" s="3">
        <v>4</v>
      </c>
    </row>
    <row r="264" spans="1:5" x14ac:dyDescent="0.25">
      <c r="A264">
        <v>263</v>
      </c>
      <c r="C264" s="2">
        <v>2</v>
      </c>
      <c r="E264" s="3">
        <v>4</v>
      </c>
    </row>
    <row r="265" spans="1:5" x14ac:dyDescent="0.25">
      <c r="A265">
        <v>264</v>
      </c>
      <c r="C265" s="2">
        <v>2</v>
      </c>
      <c r="D265" s="5">
        <v>3</v>
      </c>
      <c r="E265" s="3">
        <v>4</v>
      </c>
    </row>
    <row r="266" spans="1:5" x14ac:dyDescent="0.25">
      <c r="A266">
        <v>265</v>
      </c>
      <c r="C266" s="2">
        <v>2</v>
      </c>
      <c r="D266" s="5">
        <v>3</v>
      </c>
      <c r="E266" s="3">
        <v>4</v>
      </c>
    </row>
    <row r="267" spans="1:5" x14ac:dyDescent="0.25">
      <c r="A267">
        <v>266</v>
      </c>
      <c r="C267" s="2">
        <v>2</v>
      </c>
      <c r="D267" s="5">
        <v>3</v>
      </c>
      <c r="E267" s="3">
        <v>4</v>
      </c>
    </row>
    <row r="268" spans="1:5" x14ac:dyDescent="0.25">
      <c r="A268">
        <v>267</v>
      </c>
      <c r="C268" s="2">
        <v>2</v>
      </c>
      <c r="D268" s="5">
        <v>3</v>
      </c>
      <c r="E268" s="3">
        <v>4</v>
      </c>
    </row>
    <row r="269" spans="1:5" x14ac:dyDescent="0.25">
      <c r="A269">
        <v>268</v>
      </c>
      <c r="C269" s="2">
        <v>2</v>
      </c>
      <c r="D269" s="5">
        <v>3</v>
      </c>
    </row>
    <row r="270" spans="1:5" x14ac:dyDescent="0.25">
      <c r="A270">
        <v>269</v>
      </c>
      <c r="D270" s="5">
        <v>3</v>
      </c>
    </row>
    <row r="271" spans="1:5" x14ac:dyDescent="0.25">
      <c r="A271">
        <v>270</v>
      </c>
      <c r="D271" s="5">
        <v>3</v>
      </c>
    </row>
    <row r="272" spans="1:5" x14ac:dyDescent="0.25">
      <c r="A272">
        <v>271</v>
      </c>
      <c r="B272" s="4">
        <v>1</v>
      </c>
      <c r="D272" s="5">
        <v>3</v>
      </c>
    </row>
    <row r="273" spans="1:8" x14ac:dyDescent="0.25">
      <c r="A273">
        <v>272</v>
      </c>
      <c r="B273" s="4">
        <v>1</v>
      </c>
      <c r="D273" s="5">
        <v>3</v>
      </c>
    </row>
    <row r="274" spans="1:8" x14ac:dyDescent="0.25">
      <c r="A274">
        <v>273</v>
      </c>
      <c r="B274" s="4">
        <v>1</v>
      </c>
      <c r="D274" s="5">
        <v>3</v>
      </c>
    </row>
    <row r="275" spans="1:8" x14ac:dyDescent="0.25">
      <c r="A275">
        <v>274</v>
      </c>
      <c r="B275" s="4">
        <v>1</v>
      </c>
      <c r="D275" s="5">
        <v>3</v>
      </c>
    </row>
    <row r="276" spans="1:8" x14ac:dyDescent="0.25">
      <c r="A276">
        <v>275</v>
      </c>
      <c r="B276" s="4">
        <v>1</v>
      </c>
      <c r="D276" s="5">
        <v>3</v>
      </c>
    </row>
    <row r="277" spans="1:8" x14ac:dyDescent="0.25">
      <c r="A277">
        <v>276</v>
      </c>
      <c r="B277" s="4">
        <v>1</v>
      </c>
      <c r="D277" s="5">
        <v>3</v>
      </c>
    </row>
    <row r="278" spans="1:8" x14ac:dyDescent="0.25">
      <c r="A278">
        <v>277</v>
      </c>
      <c r="B278" s="4">
        <v>1</v>
      </c>
      <c r="D278" s="5">
        <v>3</v>
      </c>
    </row>
    <row r="279" spans="1:8" x14ac:dyDescent="0.25">
      <c r="A279">
        <v>278</v>
      </c>
      <c r="B279" s="4">
        <v>1</v>
      </c>
      <c r="D279" s="5">
        <v>3</v>
      </c>
    </row>
    <row r="280" spans="1:8" x14ac:dyDescent="0.25">
      <c r="A280">
        <v>279</v>
      </c>
      <c r="B280" s="4">
        <v>1</v>
      </c>
      <c r="D280" s="5">
        <v>3</v>
      </c>
    </row>
    <row r="281" spans="1:8" x14ac:dyDescent="0.25">
      <c r="A281">
        <v>280</v>
      </c>
      <c r="B281" s="4">
        <v>1</v>
      </c>
      <c r="D281" s="5">
        <v>3</v>
      </c>
    </row>
    <row r="282" spans="1:8" x14ac:dyDescent="0.25">
      <c r="A282">
        <v>281</v>
      </c>
      <c r="B282" s="4">
        <v>1</v>
      </c>
      <c r="D282" s="5">
        <v>3</v>
      </c>
    </row>
    <row r="283" spans="1:8" x14ac:dyDescent="0.25">
      <c r="A283">
        <v>282</v>
      </c>
      <c r="B283" s="4">
        <v>1</v>
      </c>
      <c r="C283" s="2">
        <v>2</v>
      </c>
      <c r="D283" s="5">
        <v>3</v>
      </c>
    </row>
    <row r="284" spans="1:8" x14ac:dyDescent="0.25">
      <c r="A284">
        <v>283</v>
      </c>
      <c r="B284" s="4">
        <v>1</v>
      </c>
      <c r="C284" s="2">
        <v>2</v>
      </c>
    </row>
    <row r="285" spans="1:8" x14ac:dyDescent="0.25">
      <c r="A285">
        <v>284</v>
      </c>
      <c r="B285" s="4">
        <v>1</v>
      </c>
      <c r="C285" s="2">
        <v>2</v>
      </c>
      <c r="H285" s="3" t="s">
        <v>233</v>
      </c>
    </row>
    <row r="286" spans="1:8" x14ac:dyDescent="0.25">
      <c r="A286">
        <v>285</v>
      </c>
      <c r="B286" s="4">
        <v>1</v>
      </c>
      <c r="C286" s="2">
        <v>2</v>
      </c>
      <c r="H286" s="3" t="s">
        <v>233</v>
      </c>
    </row>
    <row r="287" spans="1:8" x14ac:dyDescent="0.25">
      <c r="A287">
        <v>286</v>
      </c>
      <c r="C287" s="2">
        <v>2</v>
      </c>
      <c r="H287" s="3" t="s">
        <v>233</v>
      </c>
    </row>
    <row r="288" spans="1:8" x14ac:dyDescent="0.25">
      <c r="A288">
        <v>287</v>
      </c>
      <c r="C288" s="2">
        <v>2</v>
      </c>
      <c r="H288" s="3" t="s">
        <v>233</v>
      </c>
    </row>
    <row r="289" spans="1:8" x14ac:dyDescent="0.25">
      <c r="A289">
        <v>288</v>
      </c>
      <c r="C289" s="2">
        <v>2</v>
      </c>
      <c r="H289" s="3" t="s">
        <v>233</v>
      </c>
    </row>
    <row r="290" spans="1:8" x14ac:dyDescent="0.25">
      <c r="A290">
        <v>289</v>
      </c>
      <c r="C290" s="2">
        <v>2</v>
      </c>
      <c r="H290" s="3" t="s">
        <v>233</v>
      </c>
    </row>
    <row r="291" spans="1:8" x14ac:dyDescent="0.25">
      <c r="A291">
        <v>290</v>
      </c>
      <c r="C291" s="2">
        <v>2</v>
      </c>
      <c r="H291" s="3" t="s">
        <v>233</v>
      </c>
    </row>
    <row r="292" spans="1:8" x14ac:dyDescent="0.25">
      <c r="A292">
        <v>291</v>
      </c>
      <c r="C292" s="2">
        <v>2</v>
      </c>
      <c r="H292" s="3" t="s">
        <v>233</v>
      </c>
    </row>
    <row r="293" spans="1:8" x14ac:dyDescent="0.25">
      <c r="A293">
        <v>292</v>
      </c>
      <c r="C293" s="2">
        <v>2</v>
      </c>
      <c r="H293" s="3" t="s">
        <v>233</v>
      </c>
    </row>
    <row r="294" spans="1:8" x14ac:dyDescent="0.25">
      <c r="A294">
        <v>293</v>
      </c>
      <c r="C294" s="2">
        <v>2</v>
      </c>
      <c r="H294" s="3" t="s">
        <v>233</v>
      </c>
    </row>
    <row r="295" spans="1:8" x14ac:dyDescent="0.25">
      <c r="A295">
        <v>294</v>
      </c>
      <c r="C295" s="2">
        <v>2</v>
      </c>
      <c r="H295" s="3" t="s">
        <v>233</v>
      </c>
    </row>
    <row r="296" spans="1:8" x14ac:dyDescent="0.25">
      <c r="A296">
        <v>295</v>
      </c>
      <c r="C296" s="2">
        <v>2</v>
      </c>
      <c r="H296" s="3" t="s">
        <v>233</v>
      </c>
    </row>
    <row r="297" spans="1:8" x14ac:dyDescent="0.25">
      <c r="A297">
        <v>296</v>
      </c>
      <c r="C297" s="2">
        <v>2</v>
      </c>
      <c r="H297" s="3" t="s">
        <v>233</v>
      </c>
    </row>
    <row r="298" spans="1:8" x14ac:dyDescent="0.25">
      <c r="A298">
        <v>297</v>
      </c>
      <c r="C298" s="2">
        <v>2</v>
      </c>
      <c r="H298" s="3" t="s">
        <v>233</v>
      </c>
    </row>
    <row r="299" spans="1:8" x14ac:dyDescent="0.25">
      <c r="A299">
        <v>298</v>
      </c>
      <c r="B299" s="4">
        <v>1</v>
      </c>
      <c r="C299" s="2">
        <v>2</v>
      </c>
      <c r="G299" s="5" t="s">
        <v>234</v>
      </c>
      <c r="H299" s="3" t="s">
        <v>233</v>
      </c>
    </row>
    <row r="300" spans="1:8" x14ac:dyDescent="0.25">
      <c r="A300">
        <v>299</v>
      </c>
      <c r="B300" s="4">
        <v>1</v>
      </c>
      <c r="C300" s="2">
        <v>2</v>
      </c>
      <c r="G300" s="5" t="s">
        <v>234</v>
      </c>
      <c r="H300" s="3" t="s">
        <v>233</v>
      </c>
    </row>
    <row r="301" spans="1:8" x14ac:dyDescent="0.25">
      <c r="A301">
        <v>300</v>
      </c>
      <c r="B301" s="4">
        <v>1</v>
      </c>
      <c r="C301" s="2">
        <v>2</v>
      </c>
      <c r="G301" s="5" t="s">
        <v>234</v>
      </c>
    </row>
    <row r="302" spans="1:8" x14ac:dyDescent="0.25">
      <c r="A302">
        <v>301</v>
      </c>
      <c r="B302" s="4">
        <v>1</v>
      </c>
      <c r="G302" s="5" t="s">
        <v>234</v>
      </c>
    </row>
    <row r="303" spans="1:8" x14ac:dyDescent="0.25">
      <c r="A303">
        <v>302</v>
      </c>
      <c r="B303" s="4">
        <v>1</v>
      </c>
      <c r="G303" s="5" t="s">
        <v>234</v>
      </c>
    </row>
    <row r="304" spans="1:8" x14ac:dyDescent="0.25">
      <c r="A304">
        <v>303</v>
      </c>
      <c r="B304" s="4">
        <v>1</v>
      </c>
      <c r="G304" s="5" t="s">
        <v>234</v>
      </c>
    </row>
    <row r="305" spans="1:8" x14ac:dyDescent="0.25">
      <c r="A305">
        <v>304</v>
      </c>
      <c r="B305" s="4">
        <v>1</v>
      </c>
      <c r="G305" s="5" t="s">
        <v>234</v>
      </c>
    </row>
    <row r="306" spans="1:8" x14ac:dyDescent="0.25">
      <c r="A306">
        <v>305</v>
      </c>
      <c r="B306" s="4">
        <v>1</v>
      </c>
      <c r="G306" s="5" t="s">
        <v>234</v>
      </c>
    </row>
    <row r="307" spans="1:8" x14ac:dyDescent="0.25">
      <c r="A307">
        <v>306</v>
      </c>
      <c r="B307" s="4">
        <v>1</v>
      </c>
      <c r="G307" s="5" t="s">
        <v>234</v>
      </c>
    </row>
    <row r="308" spans="1:8" x14ac:dyDescent="0.25">
      <c r="A308">
        <v>307</v>
      </c>
      <c r="B308" s="4">
        <v>1</v>
      </c>
      <c r="G308" s="5" t="s">
        <v>234</v>
      </c>
    </row>
    <row r="309" spans="1:8" x14ac:dyDescent="0.25">
      <c r="A309">
        <v>308</v>
      </c>
      <c r="B309" s="4">
        <v>1</v>
      </c>
      <c r="G309" s="5" t="s">
        <v>234</v>
      </c>
    </row>
    <row r="310" spans="1:8" x14ac:dyDescent="0.25">
      <c r="A310">
        <v>309</v>
      </c>
      <c r="B310" s="4">
        <v>1</v>
      </c>
      <c r="G310" s="5" t="s">
        <v>234</v>
      </c>
    </row>
    <row r="311" spans="1:8" x14ac:dyDescent="0.25">
      <c r="A311">
        <v>310</v>
      </c>
      <c r="B311" s="4">
        <v>1</v>
      </c>
      <c r="G311" s="5" t="s">
        <v>234</v>
      </c>
    </row>
    <row r="312" spans="1:8" x14ac:dyDescent="0.25">
      <c r="A312">
        <v>311</v>
      </c>
      <c r="B312" s="4">
        <v>1</v>
      </c>
      <c r="G312" s="5" t="s">
        <v>234</v>
      </c>
    </row>
    <row r="313" spans="1:8" x14ac:dyDescent="0.25">
      <c r="A313">
        <v>312</v>
      </c>
      <c r="B313" s="4">
        <v>1</v>
      </c>
      <c r="G313" s="5" t="s">
        <v>234</v>
      </c>
    </row>
    <row r="314" spans="1:8" x14ac:dyDescent="0.25">
      <c r="A314">
        <v>313</v>
      </c>
      <c r="B314" s="4">
        <v>1</v>
      </c>
      <c r="G314" s="5" t="s">
        <v>234</v>
      </c>
    </row>
    <row r="315" spans="1:8" x14ac:dyDescent="0.25">
      <c r="A315">
        <v>314</v>
      </c>
      <c r="B315" s="4">
        <v>1</v>
      </c>
      <c r="G315" s="5" t="s">
        <v>234</v>
      </c>
    </row>
    <row r="316" spans="1:8" x14ac:dyDescent="0.25">
      <c r="A316">
        <v>315</v>
      </c>
      <c r="B316" s="4">
        <v>1</v>
      </c>
      <c r="C316" s="2">
        <v>2</v>
      </c>
      <c r="G316" s="5" t="s">
        <v>234</v>
      </c>
    </row>
    <row r="317" spans="1:8" x14ac:dyDescent="0.25">
      <c r="A317">
        <v>316</v>
      </c>
      <c r="B317" s="4">
        <v>1</v>
      </c>
      <c r="C317" s="2">
        <v>2</v>
      </c>
      <c r="G317" s="5" t="s">
        <v>234</v>
      </c>
    </row>
    <row r="318" spans="1:8" x14ac:dyDescent="0.25">
      <c r="A318">
        <v>317</v>
      </c>
      <c r="B318" s="4">
        <v>1</v>
      </c>
      <c r="C318" s="2">
        <v>2</v>
      </c>
    </row>
    <row r="319" spans="1:8" x14ac:dyDescent="0.25">
      <c r="A319">
        <v>318</v>
      </c>
      <c r="B319" s="4">
        <v>1</v>
      </c>
      <c r="C319" s="2">
        <v>2</v>
      </c>
    </row>
    <row r="320" spans="1:8" x14ac:dyDescent="0.25">
      <c r="A320">
        <v>319</v>
      </c>
      <c r="B320" s="4">
        <v>1</v>
      </c>
      <c r="C320" s="2">
        <v>2</v>
      </c>
      <c r="H320" s="3" t="s">
        <v>233</v>
      </c>
    </row>
    <row r="321" spans="1:8" x14ac:dyDescent="0.25">
      <c r="A321">
        <v>320</v>
      </c>
      <c r="C321" s="2">
        <v>2</v>
      </c>
      <c r="H321" s="3" t="s">
        <v>233</v>
      </c>
    </row>
    <row r="322" spans="1:8" x14ac:dyDescent="0.25">
      <c r="A322">
        <v>321</v>
      </c>
      <c r="C322" s="2">
        <v>2</v>
      </c>
      <c r="H322" s="3" t="s">
        <v>233</v>
      </c>
    </row>
    <row r="323" spans="1:8" x14ac:dyDescent="0.25">
      <c r="A323">
        <v>322</v>
      </c>
      <c r="C323" s="2">
        <v>2</v>
      </c>
      <c r="H323" s="3" t="s">
        <v>233</v>
      </c>
    </row>
    <row r="324" spans="1:8" x14ac:dyDescent="0.25">
      <c r="A324">
        <v>323</v>
      </c>
      <c r="C324" s="2">
        <v>2</v>
      </c>
      <c r="H324" s="3" t="s">
        <v>233</v>
      </c>
    </row>
    <row r="325" spans="1:8" x14ac:dyDescent="0.25">
      <c r="A325">
        <v>324</v>
      </c>
      <c r="C325" s="2">
        <v>2</v>
      </c>
      <c r="H325" s="3" t="s">
        <v>233</v>
      </c>
    </row>
    <row r="326" spans="1:8" x14ac:dyDescent="0.25">
      <c r="A326">
        <v>325</v>
      </c>
      <c r="C326" s="2">
        <v>2</v>
      </c>
      <c r="H326" s="3" t="s">
        <v>233</v>
      </c>
    </row>
    <row r="327" spans="1:8" x14ac:dyDescent="0.25">
      <c r="A327">
        <v>326</v>
      </c>
      <c r="C327" s="2">
        <v>2</v>
      </c>
      <c r="H327" s="3" t="s">
        <v>233</v>
      </c>
    </row>
    <row r="328" spans="1:8" x14ac:dyDescent="0.25">
      <c r="A328">
        <v>327</v>
      </c>
      <c r="C328" s="2">
        <v>2</v>
      </c>
      <c r="H328" s="3" t="s">
        <v>233</v>
      </c>
    </row>
    <row r="329" spans="1:8" x14ac:dyDescent="0.25">
      <c r="A329">
        <v>328</v>
      </c>
      <c r="C329" s="2">
        <v>2</v>
      </c>
      <c r="H329" s="3" t="s">
        <v>233</v>
      </c>
    </row>
    <row r="330" spans="1:8" x14ac:dyDescent="0.25">
      <c r="A330">
        <v>329</v>
      </c>
      <c r="C330" s="2">
        <v>2</v>
      </c>
      <c r="H330" s="3" t="s">
        <v>233</v>
      </c>
    </row>
    <row r="331" spans="1:8" x14ac:dyDescent="0.25">
      <c r="A331">
        <v>330</v>
      </c>
      <c r="C331" s="2">
        <v>2</v>
      </c>
      <c r="H331" s="3" t="s">
        <v>233</v>
      </c>
    </row>
    <row r="332" spans="1:8" x14ac:dyDescent="0.25">
      <c r="A332">
        <v>331</v>
      </c>
      <c r="C332" s="2">
        <v>2</v>
      </c>
      <c r="G332" s="5" t="s">
        <v>234</v>
      </c>
      <c r="H332" s="3" t="s">
        <v>233</v>
      </c>
    </row>
    <row r="333" spans="1:8" x14ac:dyDescent="0.25">
      <c r="A333">
        <v>332</v>
      </c>
      <c r="C333" s="2">
        <v>2</v>
      </c>
      <c r="G333" s="5" t="s">
        <v>234</v>
      </c>
      <c r="H333" s="3" t="s">
        <v>233</v>
      </c>
    </row>
    <row r="334" spans="1:8" x14ac:dyDescent="0.25">
      <c r="A334">
        <v>333</v>
      </c>
      <c r="C334" s="2">
        <v>2</v>
      </c>
      <c r="G334" s="5" t="s">
        <v>234</v>
      </c>
      <c r="H334" s="3" t="s">
        <v>233</v>
      </c>
    </row>
    <row r="335" spans="1:8" x14ac:dyDescent="0.25">
      <c r="A335">
        <v>334</v>
      </c>
      <c r="C335" s="2">
        <v>2</v>
      </c>
      <c r="G335" s="5" t="s">
        <v>234</v>
      </c>
      <c r="H335" s="3" t="s">
        <v>233</v>
      </c>
    </row>
    <row r="336" spans="1:8" x14ac:dyDescent="0.25">
      <c r="A336">
        <v>335</v>
      </c>
      <c r="C336" s="2">
        <v>2</v>
      </c>
      <c r="G336" s="5" t="s">
        <v>234</v>
      </c>
      <c r="H336" s="3" t="s">
        <v>233</v>
      </c>
    </row>
    <row r="337" spans="1:8" x14ac:dyDescent="0.25">
      <c r="A337">
        <v>336</v>
      </c>
      <c r="C337" s="2">
        <v>2</v>
      </c>
      <c r="G337" s="5" t="s">
        <v>234</v>
      </c>
      <c r="H337" s="3" t="s">
        <v>233</v>
      </c>
    </row>
    <row r="338" spans="1:8" x14ac:dyDescent="0.25">
      <c r="A338">
        <v>337</v>
      </c>
      <c r="C338" s="2">
        <v>2</v>
      </c>
      <c r="G338" s="5" t="s">
        <v>234</v>
      </c>
      <c r="H338" s="3" t="s">
        <v>233</v>
      </c>
    </row>
    <row r="339" spans="1:8" x14ac:dyDescent="0.25">
      <c r="A339">
        <v>338</v>
      </c>
      <c r="B339" s="4">
        <v>1</v>
      </c>
      <c r="C339" s="2">
        <v>2</v>
      </c>
      <c r="G339" s="5" t="s">
        <v>234</v>
      </c>
      <c r="H339" s="3" t="s">
        <v>233</v>
      </c>
    </row>
    <row r="340" spans="1:8" x14ac:dyDescent="0.25">
      <c r="A340">
        <v>339</v>
      </c>
      <c r="B340" s="4">
        <v>1</v>
      </c>
      <c r="C340" s="2">
        <v>2</v>
      </c>
      <c r="G340" s="5" t="s">
        <v>234</v>
      </c>
      <c r="H340" s="3" t="s">
        <v>233</v>
      </c>
    </row>
    <row r="341" spans="1:8" x14ac:dyDescent="0.25">
      <c r="A341">
        <v>340</v>
      </c>
      <c r="B341" s="4">
        <v>1</v>
      </c>
      <c r="C341" s="2">
        <v>2</v>
      </c>
      <c r="G341" s="5" t="s">
        <v>234</v>
      </c>
      <c r="H341" s="3" t="s">
        <v>233</v>
      </c>
    </row>
    <row r="342" spans="1:8" x14ac:dyDescent="0.25">
      <c r="A342">
        <v>341</v>
      </c>
      <c r="B342" s="4">
        <v>1</v>
      </c>
      <c r="G342" s="5" t="s">
        <v>234</v>
      </c>
      <c r="H342" s="3" t="s">
        <v>233</v>
      </c>
    </row>
    <row r="343" spans="1:8" x14ac:dyDescent="0.25">
      <c r="A343">
        <v>342</v>
      </c>
      <c r="B343" s="4">
        <v>1</v>
      </c>
      <c r="G343" s="5" t="s">
        <v>234</v>
      </c>
      <c r="H343" s="3" t="s">
        <v>233</v>
      </c>
    </row>
    <row r="344" spans="1:8" x14ac:dyDescent="0.25">
      <c r="A344">
        <v>343</v>
      </c>
      <c r="B344" s="4">
        <v>1</v>
      </c>
      <c r="G344" s="5" t="s">
        <v>234</v>
      </c>
      <c r="H344" s="3" t="s">
        <v>233</v>
      </c>
    </row>
    <row r="345" spans="1:8" x14ac:dyDescent="0.25">
      <c r="A345">
        <v>344</v>
      </c>
      <c r="B345" s="4">
        <v>1</v>
      </c>
      <c r="G345" s="5" t="s">
        <v>234</v>
      </c>
      <c r="H345" s="3" t="s">
        <v>233</v>
      </c>
    </row>
    <row r="346" spans="1:8" x14ac:dyDescent="0.25">
      <c r="A346">
        <v>345</v>
      </c>
      <c r="B346" s="4">
        <v>1</v>
      </c>
      <c r="G346" s="5" t="s">
        <v>234</v>
      </c>
      <c r="H346" s="3" t="s">
        <v>233</v>
      </c>
    </row>
    <row r="347" spans="1:8" x14ac:dyDescent="0.25">
      <c r="A347">
        <v>346</v>
      </c>
      <c r="B347" s="4">
        <v>1</v>
      </c>
      <c r="G347" s="5" t="s">
        <v>234</v>
      </c>
    </row>
    <row r="348" spans="1:8" x14ac:dyDescent="0.25">
      <c r="A348">
        <v>347</v>
      </c>
      <c r="B348" s="4">
        <v>1</v>
      </c>
      <c r="G348" s="5" t="s">
        <v>234</v>
      </c>
    </row>
    <row r="349" spans="1:8" x14ac:dyDescent="0.25">
      <c r="A349">
        <v>348</v>
      </c>
      <c r="B349" s="4">
        <v>1</v>
      </c>
      <c r="G349" s="5" t="s">
        <v>234</v>
      </c>
    </row>
    <row r="350" spans="1:8" x14ac:dyDescent="0.25">
      <c r="A350">
        <v>349</v>
      </c>
      <c r="B350" s="4">
        <v>1</v>
      </c>
      <c r="G350" s="5" t="s">
        <v>234</v>
      </c>
    </row>
    <row r="351" spans="1:8" x14ac:dyDescent="0.25">
      <c r="A351">
        <v>350</v>
      </c>
      <c r="B351" s="4">
        <v>1</v>
      </c>
      <c r="G351" s="5" t="s">
        <v>234</v>
      </c>
    </row>
    <row r="352" spans="1:8" x14ac:dyDescent="0.25">
      <c r="A352">
        <v>351</v>
      </c>
      <c r="B352" s="4">
        <v>1</v>
      </c>
      <c r="C352" s="2">
        <v>2</v>
      </c>
      <c r="G352" s="5" t="s">
        <v>234</v>
      </c>
    </row>
    <row r="353" spans="1:8" x14ac:dyDescent="0.25">
      <c r="A353">
        <v>352</v>
      </c>
      <c r="B353" s="4">
        <v>1</v>
      </c>
      <c r="C353" s="2">
        <v>2</v>
      </c>
      <c r="G353" s="5" t="s">
        <v>234</v>
      </c>
    </row>
    <row r="354" spans="1:8" x14ac:dyDescent="0.25">
      <c r="A354">
        <v>353</v>
      </c>
      <c r="B354" s="4">
        <v>1</v>
      </c>
      <c r="C354" s="2">
        <v>2</v>
      </c>
      <c r="G354" s="5" t="s">
        <v>234</v>
      </c>
    </row>
    <row r="355" spans="1:8" x14ac:dyDescent="0.25">
      <c r="A355">
        <v>354</v>
      </c>
      <c r="B355" s="4">
        <v>1</v>
      </c>
      <c r="C355" s="2">
        <v>2</v>
      </c>
      <c r="G355" s="5" t="s">
        <v>234</v>
      </c>
    </row>
    <row r="356" spans="1:8" x14ac:dyDescent="0.25">
      <c r="A356">
        <v>355</v>
      </c>
      <c r="B356" s="4">
        <v>1</v>
      </c>
      <c r="C356" s="2">
        <v>2</v>
      </c>
      <c r="G356" s="5" t="s">
        <v>234</v>
      </c>
    </row>
    <row r="357" spans="1:8" x14ac:dyDescent="0.25">
      <c r="A357">
        <v>356</v>
      </c>
      <c r="B357" s="4">
        <v>1</v>
      </c>
      <c r="C357" s="2">
        <v>2</v>
      </c>
      <c r="G357" s="5" t="s">
        <v>234</v>
      </c>
    </row>
    <row r="358" spans="1:8" x14ac:dyDescent="0.25">
      <c r="A358">
        <v>357</v>
      </c>
      <c r="B358" s="4">
        <v>1</v>
      </c>
      <c r="C358" s="2">
        <v>2</v>
      </c>
      <c r="G358" s="5" t="s">
        <v>234</v>
      </c>
    </row>
    <row r="359" spans="1:8" x14ac:dyDescent="0.25">
      <c r="A359">
        <v>358</v>
      </c>
      <c r="B359" s="4">
        <v>1</v>
      </c>
      <c r="C359" s="2">
        <v>2</v>
      </c>
      <c r="G359" s="5" t="s">
        <v>234</v>
      </c>
    </row>
    <row r="360" spans="1:8" x14ac:dyDescent="0.25">
      <c r="A360">
        <v>359</v>
      </c>
      <c r="B360" s="4">
        <v>1</v>
      </c>
      <c r="C360" s="2">
        <v>2</v>
      </c>
      <c r="G360" s="5" t="s">
        <v>234</v>
      </c>
    </row>
    <row r="361" spans="1:8" x14ac:dyDescent="0.25">
      <c r="A361">
        <v>360</v>
      </c>
      <c r="B361" s="4">
        <v>1</v>
      </c>
      <c r="C361" s="2">
        <v>2</v>
      </c>
    </row>
    <row r="362" spans="1:8" x14ac:dyDescent="0.25">
      <c r="A362">
        <v>361</v>
      </c>
      <c r="B362" s="4">
        <v>1</v>
      </c>
      <c r="C362" s="2">
        <v>2</v>
      </c>
    </row>
    <row r="363" spans="1:8" x14ac:dyDescent="0.25">
      <c r="A363">
        <v>362</v>
      </c>
      <c r="C363" s="2">
        <v>2</v>
      </c>
    </row>
    <row r="364" spans="1:8" x14ac:dyDescent="0.25">
      <c r="A364">
        <v>363</v>
      </c>
      <c r="C364" s="2">
        <v>2</v>
      </c>
    </row>
    <row r="365" spans="1:8" x14ac:dyDescent="0.25">
      <c r="A365">
        <v>364</v>
      </c>
      <c r="C365" s="2">
        <v>2</v>
      </c>
    </row>
    <row r="366" spans="1:8" x14ac:dyDescent="0.25">
      <c r="A366">
        <v>365</v>
      </c>
      <c r="C366" s="2">
        <v>2</v>
      </c>
    </row>
    <row r="367" spans="1:8" x14ac:dyDescent="0.25">
      <c r="A367">
        <v>366</v>
      </c>
      <c r="C367" s="2">
        <v>2</v>
      </c>
    </row>
    <row r="368" spans="1:8" x14ac:dyDescent="0.25">
      <c r="A368">
        <v>367</v>
      </c>
      <c r="C368" s="2">
        <v>2</v>
      </c>
      <c r="H368" s="3" t="s">
        <v>233</v>
      </c>
    </row>
    <row r="369" spans="1:8" x14ac:dyDescent="0.25">
      <c r="A369">
        <v>368</v>
      </c>
      <c r="C369" s="2">
        <v>2</v>
      </c>
      <c r="H369" s="3" t="s">
        <v>233</v>
      </c>
    </row>
    <row r="370" spans="1:8" x14ac:dyDescent="0.25">
      <c r="A370">
        <v>369</v>
      </c>
      <c r="C370" s="2">
        <v>2</v>
      </c>
      <c r="H370" s="3" t="s">
        <v>233</v>
      </c>
    </row>
    <row r="371" spans="1:8" x14ac:dyDescent="0.25">
      <c r="A371">
        <v>370</v>
      </c>
      <c r="C371" s="2">
        <v>2</v>
      </c>
      <c r="H371" s="3" t="s">
        <v>233</v>
      </c>
    </row>
    <row r="372" spans="1:8" x14ac:dyDescent="0.25">
      <c r="A372">
        <v>371</v>
      </c>
      <c r="B372" s="4">
        <v>1</v>
      </c>
      <c r="C372" s="2">
        <v>2</v>
      </c>
      <c r="D372" s="5">
        <v>3</v>
      </c>
      <c r="H372" s="3" t="s">
        <v>233</v>
      </c>
    </row>
    <row r="373" spans="1:8" x14ac:dyDescent="0.25">
      <c r="A373">
        <v>372</v>
      </c>
      <c r="B373" s="4">
        <v>1</v>
      </c>
      <c r="C373" s="2">
        <v>2</v>
      </c>
      <c r="D373" s="5">
        <v>3</v>
      </c>
      <c r="H373" s="3" t="s">
        <v>233</v>
      </c>
    </row>
    <row r="374" spans="1:8" x14ac:dyDescent="0.25">
      <c r="A374">
        <v>373</v>
      </c>
      <c r="B374" s="4">
        <v>1</v>
      </c>
      <c r="C374" s="2">
        <v>2</v>
      </c>
      <c r="D374" s="5">
        <v>3</v>
      </c>
      <c r="H374" s="3" t="s">
        <v>233</v>
      </c>
    </row>
    <row r="375" spans="1:8" x14ac:dyDescent="0.25">
      <c r="A375">
        <v>374</v>
      </c>
      <c r="B375" s="4">
        <v>1</v>
      </c>
      <c r="C375" s="2">
        <v>2</v>
      </c>
      <c r="D375" s="5">
        <v>3</v>
      </c>
      <c r="H375" s="3" t="s">
        <v>233</v>
      </c>
    </row>
    <row r="376" spans="1:8" x14ac:dyDescent="0.25">
      <c r="A376">
        <v>375</v>
      </c>
      <c r="B376" s="4">
        <v>1</v>
      </c>
      <c r="C376" s="2">
        <v>2</v>
      </c>
      <c r="D376" s="5">
        <v>3</v>
      </c>
      <c r="H376" s="3" t="s">
        <v>233</v>
      </c>
    </row>
    <row r="377" spans="1:8" x14ac:dyDescent="0.25">
      <c r="A377">
        <v>376</v>
      </c>
      <c r="B377" s="4">
        <v>1</v>
      </c>
      <c r="C377" s="2">
        <v>2</v>
      </c>
      <c r="D377" s="5">
        <v>3</v>
      </c>
      <c r="H377" s="3" t="s">
        <v>233</v>
      </c>
    </row>
    <row r="378" spans="1:8" x14ac:dyDescent="0.25">
      <c r="A378">
        <v>377</v>
      </c>
      <c r="B378" s="4">
        <v>1</v>
      </c>
      <c r="C378" s="2">
        <v>2</v>
      </c>
      <c r="D378" s="5">
        <v>3</v>
      </c>
    </row>
    <row r="379" spans="1:8" x14ac:dyDescent="0.25">
      <c r="A379">
        <v>378</v>
      </c>
      <c r="B379" s="4">
        <v>1</v>
      </c>
      <c r="C379" s="2">
        <v>2</v>
      </c>
      <c r="D379" s="5">
        <v>3</v>
      </c>
    </row>
    <row r="380" spans="1:8" x14ac:dyDescent="0.25">
      <c r="A380">
        <v>379</v>
      </c>
      <c r="B380" s="4">
        <v>1</v>
      </c>
      <c r="D380" s="5">
        <v>3</v>
      </c>
    </row>
    <row r="381" spans="1:8" x14ac:dyDescent="0.25">
      <c r="A381">
        <v>380</v>
      </c>
      <c r="B381" s="4">
        <v>1</v>
      </c>
      <c r="D381" s="5">
        <v>3</v>
      </c>
    </row>
    <row r="382" spans="1:8" x14ac:dyDescent="0.25">
      <c r="A382">
        <v>381</v>
      </c>
      <c r="B382" s="4">
        <v>1</v>
      </c>
      <c r="D382" s="5">
        <v>3</v>
      </c>
    </row>
    <row r="383" spans="1:8" x14ac:dyDescent="0.25">
      <c r="A383">
        <v>382</v>
      </c>
      <c r="B383" s="4">
        <v>1</v>
      </c>
      <c r="D383" s="5">
        <v>3</v>
      </c>
    </row>
    <row r="384" spans="1:8" x14ac:dyDescent="0.25">
      <c r="A384">
        <v>383</v>
      </c>
      <c r="B384" s="4">
        <v>1</v>
      </c>
      <c r="D384" s="5">
        <v>3</v>
      </c>
    </row>
    <row r="385" spans="1:5" x14ac:dyDescent="0.25">
      <c r="A385">
        <v>384</v>
      </c>
      <c r="B385" s="4">
        <v>1</v>
      </c>
      <c r="D385" s="5">
        <v>3</v>
      </c>
    </row>
    <row r="386" spans="1:5" x14ac:dyDescent="0.25">
      <c r="A386">
        <v>385</v>
      </c>
      <c r="B386" s="4">
        <v>1</v>
      </c>
      <c r="D386" s="5">
        <v>3</v>
      </c>
    </row>
    <row r="387" spans="1:5" x14ac:dyDescent="0.25">
      <c r="A387">
        <v>386</v>
      </c>
      <c r="B387" s="4">
        <v>1</v>
      </c>
      <c r="D387" s="5">
        <v>3</v>
      </c>
      <c r="E387" s="3">
        <v>4</v>
      </c>
    </row>
    <row r="388" spans="1:5" x14ac:dyDescent="0.25">
      <c r="A388">
        <v>387</v>
      </c>
      <c r="B388" s="4">
        <v>1</v>
      </c>
      <c r="D388" s="5">
        <v>3</v>
      </c>
      <c r="E388" s="3">
        <v>4</v>
      </c>
    </row>
    <row r="389" spans="1:5" x14ac:dyDescent="0.25">
      <c r="A389">
        <v>388</v>
      </c>
      <c r="B389" s="4">
        <v>1</v>
      </c>
      <c r="D389" s="5">
        <v>3</v>
      </c>
      <c r="E389" s="3">
        <v>4</v>
      </c>
    </row>
    <row r="390" spans="1:5" x14ac:dyDescent="0.25">
      <c r="A390">
        <v>389</v>
      </c>
      <c r="B390" s="4">
        <v>1</v>
      </c>
      <c r="D390" s="5">
        <v>3</v>
      </c>
      <c r="E390" s="3">
        <v>4</v>
      </c>
    </row>
    <row r="391" spans="1:5" x14ac:dyDescent="0.25">
      <c r="A391">
        <v>390</v>
      </c>
      <c r="B391" s="4">
        <v>1</v>
      </c>
      <c r="D391" s="5">
        <v>3</v>
      </c>
    </row>
    <row r="392" spans="1:5" x14ac:dyDescent="0.25">
      <c r="A392">
        <v>391</v>
      </c>
      <c r="B392" s="4">
        <v>1</v>
      </c>
      <c r="D392" s="5">
        <v>3</v>
      </c>
    </row>
    <row r="393" spans="1:5" x14ac:dyDescent="0.25">
      <c r="A393">
        <v>392</v>
      </c>
      <c r="B393" s="4">
        <v>1</v>
      </c>
      <c r="C393" s="2">
        <v>2</v>
      </c>
      <c r="D393" s="5">
        <v>3</v>
      </c>
    </row>
    <row r="394" spans="1:5" x14ac:dyDescent="0.25">
      <c r="A394">
        <v>393</v>
      </c>
      <c r="B394" s="4">
        <v>1</v>
      </c>
      <c r="C394" s="2">
        <v>2</v>
      </c>
      <c r="D394" s="5">
        <v>3</v>
      </c>
    </row>
    <row r="395" spans="1:5" x14ac:dyDescent="0.25">
      <c r="A395">
        <v>394</v>
      </c>
      <c r="B395" s="4">
        <v>1</v>
      </c>
      <c r="C395" s="2">
        <v>2</v>
      </c>
      <c r="D395" s="5">
        <v>3</v>
      </c>
      <c r="E395" s="3">
        <v>4</v>
      </c>
    </row>
    <row r="396" spans="1:5" x14ac:dyDescent="0.25">
      <c r="A396">
        <v>395</v>
      </c>
      <c r="B396" s="4">
        <v>1</v>
      </c>
      <c r="C396" s="2">
        <v>2</v>
      </c>
      <c r="D396" s="5">
        <v>3</v>
      </c>
      <c r="E396" s="3">
        <v>4</v>
      </c>
    </row>
    <row r="397" spans="1:5" x14ac:dyDescent="0.25">
      <c r="A397">
        <v>396</v>
      </c>
      <c r="B397" s="4">
        <v>1</v>
      </c>
      <c r="C397" s="2">
        <v>2</v>
      </c>
      <c r="D397" s="5">
        <v>3</v>
      </c>
      <c r="E397" s="3">
        <v>4</v>
      </c>
    </row>
    <row r="398" spans="1:5" x14ac:dyDescent="0.25">
      <c r="A398">
        <v>397</v>
      </c>
      <c r="B398" s="4">
        <v>1</v>
      </c>
      <c r="C398" s="2">
        <v>2</v>
      </c>
      <c r="D398" s="5">
        <v>3</v>
      </c>
      <c r="E398" s="3">
        <v>4</v>
      </c>
    </row>
    <row r="399" spans="1:5" x14ac:dyDescent="0.25">
      <c r="A399">
        <v>398</v>
      </c>
      <c r="B399" s="4">
        <v>1</v>
      </c>
      <c r="C399" s="2">
        <v>2</v>
      </c>
      <c r="D399" s="5">
        <v>3</v>
      </c>
      <c r="E399" s="3">
        <v>4</v>
      </c>
    </row>
    <row r="400" spans="1:5" x14ac:dyDescent="0.25">
      <c r="A400">
        <v>399</v>
      </c>
      <c r="B400" s="4">
        <v>1</v>
      </c>
      <c r="C400" s="2">
        <v>2</v>
      </c>
      <c r="D400" s="5">
        <v>3</v>
      </c>
    </row>
    <row r="401" spans="1:8" x14ac:dyDescent="0.25">
      <c r="A401">
        <v>400</v>
      </c>
      <c r="B401" s="4">
        <v>1</v>
      </c>
      <c r="C401" s="2">
        <v>2</v>
      </c>
      <c r="D401" s="5">
        <v>3</v>
      </c>
      <c r="H401" s="3" t="s">
        <v>233</v>
      </c>
    </row>
    <row r="402" spans="1:8" x14ac:dyDescent="0.25">
      <c r="A402">
        <v>401</v>
      </c>
      <c r="C402" s="2">
        <v>2</v>
      </c>
      <c r="D402" s="5">
        <v>3</v>
      </c>
      <c r="H402" s="3" t="s">
        <v>233</v>
      </c>
    </row>
    <row r="403" spans="1:8" x14ac:dyDescent="0.25">
      <c r="A403">
        <v>402</v>
      </c>
      <c r="C403" s="2">
        <v>2</v>
      </c>
      <c r="H403" s="3" t="s">
        <v>233</v>
      </c>
    </row>
    <row r="404" spans="1:8" x14ac:dyDescent="0.25">
      <c r="A404">
        <v>403</v>
      </c>
      <c r="C404" s="2">
        <v>2</v>
      </c>
      <c r="H404" s="3" t="s">
        <v>233</v>
      </c>
    </row>
    <row r="405" spans="1:8" x14ac:dyDescent="0.25">
      <c r="A405">
        <v>404</v>
      </c>
      <c r="C405" s="2">
        <v>2</v>
      </c>
      <c r="H405" s="3" t="s">
        <v>233</v>
      </c>
    </row>
    <row r="406" spans="1:8" x14ac:dyDescent="0.25">
      <c r="A406">
        <v>405</v>
      </c>
      <c r="C406" s="2">
        <v>2</v>
      </c>
      <c r="H406" s="3" t="s">
        <v>233</v>
      </c>
    </row>
    <row r="407" spans="1:8" x14ac:dyDescent="0.25">
      <c r="A407">
        <v>406</v>
      </c>
      <c r="C407" s="2">
        <v>2</v>
      </c>
      <c r="H407" s="3" t="s">
        <v>233</v>
      </c>
    </row>
    <row r="408" spans="1:8" x14ac:dyDescent="0.25">
      <c r="A408">
        <v>407</v>
      </c>
      <c r="C408" s="2">
        <v>2</v>
      </c>
      <c r="H408" s="3" t="s">
        <v>233</v>
      </c>
    </row>
    <row r="409" spans="1:8" x14ac:dyDescent="0.25">
      <c r="A409">
        <v>408</v>
      </c>
      <c r="C409" s="2">
        <v>2</v>
      </c>
    </row>
    <row r="410" spans="1:8" x14ac:dyDescent="0.25">
      <c r="A410">
        <v>409</v>
      </c>
      <c r="C410" s="2">
        <v>2</v>
      </c>
    </row>
    <row r="411" spans="1:8" x14ac:dyDescent="0.25">
      <c r="A411">
        <v>410</v>
      </c>
      <c r="C411" s="2">
        <v>2</v>
      </c>
    </row>
    <row r="412" spans="1:8" x14ac:dyDescent="0.25">
      <c r="A412">
        <v>411</v>
      </c>
      <c r="C412" s="2">
        <v>2</v>
      </c>
      <c r="G412" s="5" t="s">
        <v>234</v>
      </c>
    </row>
    <row r="413" spans="1:8" x14ac:dyDescent="0.25">
      <c r="A413">
        <v>412</v>
      </c>
      <c r="C413" s="2">
        <v>2</v>
      </c>
      <c r="G413" s="5" t="s">
        <v>234</v>
      </c>
    </row>
    <row r="414" spans="1:8" x14ac:dyDescent="0.25">
      <c r="A414">
        <v>413</v>
      </c>
      <c r="B414" s="4">
        <v>1</v>
      </c>
      <c r="C414" s="2">
        <v>2</v>
      </c>
      <c r="G414" s="5" t="s">
        <v>234</v>
      </c>
      <c r="H414" s="3" t="s">
        <v>233</v>
      </c>
    </row>
    <row r="415" spans="1:8" x14ac:dyDescent="0.25">
      <c r="A415">
        <v>414</v>
      </c>
      <c r="B415" s="4">
        <v>1</v>
      </c>
      <c r="C415" s="2">
        <v>2</v>
      </c>
      <c r="G415" s="5" t="s">
        <v>234</v>
      </c>
      <c r="H415" s="3" t="s">
        <v>233</v>
      </c>
    </row>
    <row r="416" spans="1:8" x14ac:dyDescent="0.25">
      <c r="A416">
        <v>415</v>
      </c>
      <c r="B416" s="4">
        <v>1</v>
      </c>
      <c r="C416" s="2">
        <v>2</v>
      </c>
      <c r="G416" s="5" t="s">
        <v>234</v>
      </c>
      <c r="H416" s="3" t="s">
        <v>233</v>
      </c>
    </row>
    <row r="417" spans="1:8" x14ac:dyDescent="0.25">
      <c r="A417">
        <v>416</v>
      </c>
      <c r="B417" s="4">
        <v>1</v>
      </c>
      <c r="C417" s="2">
        <v>2</v>
      </c>
      <c r="G417" s="5" t="s">
        <v>234</v>
      </c>
      <c r="H417" s="3" t="s">
        <v>233</v>
      </c>
    </row>
    <row r="418" spans="1:8" x14ac:dyDescent="0.25">
      <c r="A418">
        <v>417</v>
      </c>
      <c r="B418" s="4">
        <v>1</v>
      </c>
      <c r="C418" s="2">
        <v>2</v>
      </c>
      <c r="G418" s="5" t="s">
        <v>234</v>
      </c>
      <c r="H418" s="3" t="s">
        <v>233</v>
      </c>
    </row>
    <row r="419" spans="1:8" x14ac:dyDescent="0.25">
      <c r="A419">
        <v>418</v>
      </c>
      <c r="B419" s="4">
        <v>1</v>
      </c>
      <c r="C419" s="2">
        <v>2</v>
      </c>
      <c r="G419" s="5" t="s">
        <v>234</v>
      </c>
    </row>
    <row r="420" spans="1:8" x14ac:dyDescent="0.25">
      <c r="A420">
        <v>419</v>
      </c>
      <c r="B420" s="4">
        <v>1</v>
      </c>
      <c r="C420" s="2">
        <v>2</v>
      </c>
      <c r="G420" s="5" t="s">
        <v>234</v>
      </c>
    </row>
    <row r="421" spans="1:8" x14ac:dyDescent="0.25">
      <c r="A421">
        <v>420</v>
      </c>
      <c r="B421" s="4">
        <v>1</v>
      </c>
      <c r="C421" s="2">
        <v>2</v>
      </c>
      <c r="G421" s="5" t="s">
        <v>234</v>
      </c>
    </row>
    <row r="422" spans="1:8" x14ac:dyDescent="0.25">
      <c r="A422">
        <v>421</v>
      </c>
      <c r="B422" s="4">
        <v>1</v>
      </c>
      <c r="C422" s="2">
        <v>2</v>
      </c>
      <c r="G422" s="5" t="s">
        <v>234</v>
      </c>
    </row>
    <row r="423" spans="1:8" x14ac:dyDescent="0.25">
      <c r="A423">
        <v>422</v>
      </c>
      <c r="B423" s="4">
        <v>1</v>
      </c>
      <c r="C423" s="2">
        <v>2</v>
      </c>
      <c r="G423" s="5" t="s">
        <v>234</v>
      </c>
    </row>
    <row r="424" spans="1:8" x14ac:dyDescent="0.25">
      <c r="A424">
        <v>423</v>
      </c>
      <c r="B424" s="4">
        <v>1</v>
      </c>
      <c r="C424" s="2">
        <v>2</v>
      </c>
      <c r="G424" s="5" t="s">
        <v>234</v>
      </c>
    </row>
    <row r="425" spans="1:8" x14ac:dyDescent="0.25">
      <c r="A425">
        <v>424</v>
      </c>
      <c r="B425" s="4">
        <v>1</v>
      </c>
      <c r="G425" s="5" t="s">
        <v>234</v>
      </c>
    </row>
    <row r="426" spans="1:8" x14ac:dyDescent="0.25">
      <c r="A426">
        <v>425</v>
      </c>
      <c r="B426" s="4">
        <v>1</v>
      </c>
      <c r="G426" s="5" t="s">
        <v>234</v>
      </c>
    </row>
    <row r="427" spans="1:8" x14ac:dyDescent="0.25">
      <c r="A427">
        <v>426</v>
      </c>
      <c r="B427" s="4">
        <v>1</v>
      </c>
      <c r="G427" s="5" t="s">
        <v>234</v>
      </c>
    </row>
    <row r="428" spans="1:8" x14ac:dyDescent="0.25">
      <c r="A428">
        <v>427</v>
      </c>
      <c r="B428" s="4">
        <v>1</v>
      </c>
      <c r="G428" s="5" t="s">
        <v>234</v>
      </c>
    </row>
    <row r="429" spans="1:8" x14ac:dyDescent="0.25">
      <c r="A429">
        <v>428</v>
      </c>
      <c r="B429" s="4">
        <v>1</v>
      </c>
      <c r="E429" s="3">
        <v>4</v>
      </c>
      <c r="G429" s="5" t="s">
        <v>234</v>
      </c>
    </row>
    <row r="430" spans="1:8" x14ac:dyDescent="0.25">
      <c r="A430">
        <v>429</v>
      </c>
      <c r="B430" s="4">
        <v>1</v>
      </c>
      <c r="E430" s="3">
        <v>4</v>
      </c>
      <c r="G430" s="5" t="s">
        <v>234</v>
      </c>
    </row>
    <row r="431" spans="1:8" x14ac:dyDescent="0.25">
      <c r="A431">
        <v>430</v>
      </c>
      <c r="B431" s="4">
        <v>1</v>
      </c>
      <c r="E431" s="3">
        <v>4</v>
      </c>
      <c r="G431" s="5" t="s">
        <v>234</v>
      </c>
    </row>
    <row r="432" spans="1:8" x14ac:dyDescent="0.25">
      <c r="A432">
        <v>431</v>
      </c>
      <c r="B432" s="4">
        <v>1</v>
      </c>
      <c r="E432" s="3">
        <v>4</v>
      </c>
      <c r="G432" s="5" t="s">
        <v>234</v>
      </c>
    </row>
    <row r="433" spans="1:8" x14ac:dyDescent="0.25">
      <c r="A433">
        <v>432</v>
      </c>
      <c r="B433" s="4">
        <v>1</v>
      </c>
      <c r="E433" s="3">
        <v>4</v>
      </c>
      <c r="G433" s="5" t="s">
        <v>234</v>
      </c>
    </row>
    <row r="434" spans="1:8" x14ac:dyDescent="0.25">
      <c r="A434">
        <v>433</v>
      </c>
      <c r="B434" s="4">
        <v>1</v>
      </c>
      <c r="E434" s="3">
        <v>4</v>
      </c>
      <c r="G434" s="5" t="s">
        <v>234</v>
      </c>
    </row>
    <row r="435" spans="1:8" x14ac:dyDescent="0.25">
      <c r="A435">
        <v>434</v>
      </c>
      <c r="B435" s="4">
        <v>1</v>
      </c>
      <c r="E435" s="3">
        <v>4</v>
      </c>
      <c r="G435" s="5" t="s">
        <v>234</v>
      </c>
    </row>
    <row r="436" spans="1:8" x14ac:dyDescent="0.25">
      <c r="A436">
        <v>435</v>
      </c>
      <c r="B436" s="4">
        <v>1</v>
      </c>
      <c r="G436" s="5" t="s">
        <v>234</v>
      </c>
    </row>
    <row r="437" spans="1:8" x14ac:dyDescent="0.25">
      <c r="A437">
        <v>436</v>
      </c>
      <c r="B437" s="4">
        <v>1</v>
      </c>
      <c r="G437" s="5" t="s">
        <v>234</v>
      </c>
    </row>
    <row r="438" spans="1:8" x14ac:dyDescent="0.25">
      <c r="A438">
        <v>437</v>
      </c>
      <c r="B438" s="4">
        <v>1</v>
      </c>
      <c r="H438" s="3" t="s">
        <v>233</v>
      </c>
    </row>
    <row r="439" spans="1:8" x14ac:dyDescent="0.25">
      <c r="A439">
        <v>438</v>
      </c>
      <c r="B439" s="4">
        <v>1</v>
      </c>
      <c r="H439" s="3" t="s">
        <v>233</v>
      </c>
    </row>
    <row r="440" spans="1:8" x14ac:dyDescent="0.25">
      <c r="A440">
        <v>439</v>
      </c>
      <c r="B440" s="4">
        <v>1</v>
      </c>
      <c r="C440" s="2">
        <v>2</v>
      </c>
      <c r="H440" s="3" t="s">
        <v>233</v>
      </c>
    </row>
    <row r="441" spans="1:8" x14ac:dyDescent="0.25">
      <c r="A441">
        <v>440</v>
      </c>
      <c r="B441" s="4">
        <v>1</v>
      </c>
      <c r="C441" s="2">
        <v>2</v>
      </c>
      <c r="H441" s="3" t="s">
        <v>233</v>
      </c>
    </row>
    <row r="442" spans="1:8" x14ac:dyDescent="0.25">
      <c r="A442">
        <v>441</v>
      </c>
      <c r="B442" s="4">
        <v>1</v>
      </c>
      <c r="C442" s="2">
        <v>2</v>
      </c>
      <c r="H442" s="3" t="s">
        <v>233</v>
      </c>
    </row>
    <row r="443" spans="1:8" x14ac:dyDescent="0.25">
      <c r="A443">
        <v>442</v>
      </c>
      <c r="B443" s="4">
        <v>1</v>
      </c>
      <c r="C443" s="2">
        <v>2</v>
      </c>
    </row>
    <row r="444" spans="1:8" x14ac:dyDescent="0.25">
      <c r="A444">
        <v>443</v>
      </c>
      <c r="B444" s="4">
        <v>1</v>
      </c>
      <c r="C444" s="2">
        <v>2</v>
      </c>
    </row>
    <row r="445" spans="1:8" x14ac:dyDescent="0.25">
      <c r="A445">
        <v>444</v>
      </c>
      <c r="B445" s="4">
        <v>1</v>
      </c>
      <c r="C445" s="2">
        <v>2</v>
      </c>
    </row>
    <row r="446" spans="1:8" x14ac:dyDescent="0.25">
      <c r="A446">
        <v>445</v>
      </c>
      <c r="B446" s="4">
        <v>1</v>
      </c>
      <c r="C446" s="2">
        <v>2</v>
      </c>
      <c r="E446" s="3">
        <v>4</v>
      </c>
    </row>
    <row r="447" spans="1:8" x14ac:dyDescent="0.25">
      <c r="A447">
        <v>446</v>
      </c>
      <c r="C447" s="2">
        <v>2</v>
      </c>
      <c r="E447" s="3">
        <v>4</v>
      </c>
    </row>
    <row r="448" spans="1:8" x14ac:dyDescent="0.25">
      <c r="A448">
        <v>447</v>
      </c>
      <c r="C448" s="2">
        <v>2</v>
      </c>
      <c r="E448" s="3">
        <v>4</v>
      </c>
      <c r="F448" t="s">
        <v>22</v>
      </c>
    </row>
    <row r="449" spans="1:6" x14ac:dyDescent="0.25">
      <c r="A449">
        <v>448</v>
      </c>
    </row>
    <row r="450" spans="1:6" x14ac:dyDescent="0.25">
      <c r="A450">
        <v>449</v>
      </c>
      <c r="F450" t="s">
        <v>22</v>
      </c>
    </row>
    <row r="451" spans="1:6" x14ac:dyDescent="0.25">
      <c r="A451">
        <v>450</v>
      </c>
      <c r="B451" s="4">
        <v>1</v>
      </c>
    </row>
    <row r="452" spans="1:6" x14ac:dyDescent="0.25">
      <c r="A452">
        <v>451</v>
      </c>
      <c r="B452" s="4">
        <v>1</v>
      </c>
    </row>
    <row r="453" spans="1:6" x14ac:dyDescent="0.25">
      <c r="A453">
        <v>452</v>
      </c>
      <c r="B453" s="4">
        <v>1</v>
      </c>
    </row>
    <row r="454" spans="1:6" x14ac:dyDescent="0.25">
      <c r="A454">
        <v>453</v>
      </c>
      <c r="B454" s="4">
        <v>1</v>
      </c>
    </row>
    <row r="455" spans="1:6" x14ac:dyDescent="0.25">
      <c r="A455">
        <v>454</v>
      </c>
      <c r="B455" s="4">
        <v>1</v>
      </c>
    </row>
    <row r="456" spans="1:6" x14ac:dyDescent="0.25">
      <c r="A456">
        <v>455</v>
      </c>
      <c r="B456" s="4">
        <v>1</v>
      </c>
    </row>
    <row r="457" spans="1:6" x14ac:dyDescent="0.25">
      <c r="A457">
        <v>456</v>
      </c>
      <c r="B457" s="4">
        <v>1</v>
      </c>
    </row>
    <row r="458" spans="1:6" x14ac:dyDescent="0.25">
      <c r="A458">
        <v>457</v>
      </c>
      <c r="B458" s="4">
        <v>1</v>
      </c>
    </row>
    <row r="459" spans="1:6" x14ac:dyDescent="0.25">
      <c r="A459">
        <v>458</v>
      </c>
      <c r="B459" s="4">
        <v>1</v>
      </c>
    </row>
    <row r="460" spans="1:6" x14ac:dyDescent="0.25">
      <c r="A460">
        <v>459</v>
      </c>
      <c r="B460" s="4">
        <v>1</v>
      </c>
    </row>
    <row r="461" spans="1:6" x14ac:dyDescent="0.25">
      <c r="A461">
        <v>460</v>
      </c>
      <c r="B461" s="4">
        <v>1</v>
      </c>
    </row>
    <row r="462" spans="1:6" x14ac:dyDescent="0.25">
      <c r="A462">
        <v>461</v>
      </c>
      <c r="B462" s="4">
        <v>1</v>
      </c>
    </row>
    <row r="463" spans="1:6" x14ac:dyDescent="0.25">
      <c r="A463">
        <v>462</v>
      </c>
      <c r="B463" s="4">
        <v>1</v>
      </c>
      <c r="E463" s="3">
        <v>4</v>
      </c>
    </row>
    <row r="464" spans="1:6" x14ac:dyDescent="0.25">
      <c r="A464">
        <v>463</v>
      </c>
      <c r="B464" s="4">
        <v>1</v>
      </c>
      <c r="E464" s="3">
        <v>4</v>
      </c>
    </row>
    <row r="465" spans="1:5" x14ac:dyDescent="0.25">
      <c r="A465">
        <v>464</v>
      </c>
      <c r="B465" s="4">
        <v>1</v>
      </c>
      <c r="E465" s="3">
        <v>4</v>
      </c>
    </row>
    <row r="466" spans="1:5" x14ac:dyDescent="0.25">
      <c r="A466">
        <v>465</v>
      </c>
      <c r="B466" s="4">
        <v>1</v>
      </c>
      <c r="E466" s="3">
        <v>4</v>
      </c>
    </row>
    <row r="467" spans="1:5" x14ac:dyDescent="0.25">
      <c r="A467">
        <v>466</v>
      </c>
      <c r="B467" s="4">
        <v>1</v>
      </c>
      <c r="E467" s="3">
        <v>4</v>
      </c>
    </row>
    <row r="468" spans="1:5" x14ac:dyDescent="0.25">
      <c r="A468">
        <v>467</v>
      </c>
      <c r="B468" s="4">
        <v>1</v>
      </c>
      <c r="E468" s="3">
        <v>4</v>
      </c>
    </row>
    <row r="469" spans="1:5" x14ac:dyDescent="0.25">
      <c r="A469">
        <v>468</v>
      </c>
      <c r="B469" s="4">
        <v>1</v>
      </c>
      <c r="E469" s="3">
        <v>4</v>
      </c>
    </row>
    <row r="470" spans="1:5" x14ac:dyDescent="0.25">
      <c r="A470">
        <v>469</v>
      </c>
      <c r="B470" s="4">
        <v>1</v>
      </c>
      <c r="E470" s="3">
        <v>4</v>
      </c>
    </row>
    <row r="471" spans="1:5" x14ac:dyDescent="0.25">
      <c r="A471">
        <v>470</v>
      </c>
      <c r="B471" s="4">
        <v>1</v>
      </c>
      <c r="C471" s="2">
        <v>2</v>
      </c>
      <c r="E471" s="3">
        <v>4</v>
      </c>
    </row>
    <row r="472" spans="1:5" x14ac:dyDescent="0.25">
      <c r="A472">
        <v>471</v>
      </c>
      <c r="B472" s="4">
        <v>1</v>
      </c>
      <c r="C472" s="2">
        <v>2</v>
      </c>
      <c r="E472" s="3">
        <v>4</v>
      </c>
    </row>
    <row r="473" spans="1:5" x14ac:dyDescent="0.25">
      <c r="A473">
        <v>472</v>
      </c>
      <c r="B473" s="4">
        <v>1</v>
      </c>
      <c r="C473" s="2">
        <v>2</v>
      </c>
      <c r="E473" s="3">
        <v>4</v>
      </c>
    </row>
    <row r="474" spans="1:5" x14ac:dyDescent="0.25">
      <c r="A474">
        <v>473</v>
      </c>
      <c r="C474" s="2">
        <v>2</v>
      </c>
      <c r="E474" s="3">
        <v>4</v>
      </c>
    </row>
    <row r="475" spans="1:5" x14ac:dyDescent="0.25">
      <c r="A475">
        <v>474</v>
      </c>
      <c r="C475" s="2">
        <v>2</v>
      </c>
      <c r="E475" s="3">
        <v>4</v>
      </c>
    </row>
    <row r="476" spans="1:5" x14ac:dyDescent="0.25">
      <c r="A476">
        <v>475</v>
      </c>
      <c r="C476" s="2">
        <v>2</v>
      </c>
      <c r="E476" s="3">
        <v>4</v>
      </c>
    </row>
    <row r="477" spans="1:5" x14ac:dyDescent="0.25">
      <c r="A477">
        <v>476</v>
      </c>
      <c r="C477" s="2">
        <v>2</v>
      </c>
      <c r="E477" s="3">
        <v>4</v>
      </c>
    </row>
    <row r="478" spans="1:5" x14ac:dyDescent="0.25">
      <c r="A478">
        <v>477</v>
      </c>
      <c r="C478" s="2">
        <v>2</v>
      </c>
      <c r="E478" s="3">
        <v>4</v>
      </c>
    </row>
    <row r="479" spans="1:5" x14ac:dyDescent="0.25">
      <c r="A479">
        <v>478</v>
      </c>
      <c r="C479" s="2">
        <v>2</v>
      </c>
      <c r="E479" s="3">
        <v>4</v>
      </c>
    </row>
    <row r="480" spans="1:5" x14ac:dyDescent="0.25">
      <c r="A480">
        <v>479</v>
      </c>
      <c r="C480" s="2">
        <v>2</v>
      </c>
      <c r="D480" s="5">
        <v>3</v>
      </c>
      <c r="E480" s="3">
        <v>4</v>
      </c>
    </row>
    <row r="481" spans="1:5" x14ac:dyDescent="0.25">
      <c r="A481">
        <v>480</v>
      </c>
      <c r="C481" s="2">
        <v>2</v>
      </c>
      <c r="D481" s="5">
        <v>3</v>
      </c>
      <c r="E481" s="3">
        <v>4</v>
      </c>
    </row>
    <row r="482" spans="1:5" x14ac:dyDescent="0.25">
      <c r="A482">
        <v>481</v>
      </c>
      <c r="C482" s="2">
        <v>2</v>
      </c>
      <c r="D482" s="5">
        <v>3</v>
      </c>
      <c r="E482" s="3">
        <v>4</v>
      </c>
    </row>
    <row r="483" spans="1:5" x14ac:dyDescent="0.25">
      <c r="A483">
        <v>482</v>
      </c>
      <c r="C483" s="2">
        <v>2</v>
      </c>
      <c r="D483" s="5">
        <v>3</v>
      </c>
      <c r="E483" s="3">
        <v>4</v>
      </c>
    </row>
    <row r="484" spans="1:5" x14ac:dyDescent="0.25">
      <c r="A484">
        <v>483</v>
      </c>
      <c r="C484" s="2">
        <v>2</v>
      </c>
      <c r="D484" s="5">
        <v>3</v>
      </c>
      <c r="E484" s="3">
        <v>4</v>
      </c>
    </row>
    <row r="485" spans="1:5" x14ac:dyDescent="0.25">
      <c r="A485">
        <v>484</v>
      </c>
      <c r="C485" s="2">
        <v>2</v>
      </c>
      <c r="D485" s="5">
        <v>3</v>
      </c>
      <c r="E485" s="3">
        <v>4</v>
      </c>
    </row>
    <row r="486" spans="1:5" x14ac:dyDescent="0.25">
      <c r="A486">
        <v>485</v>
      </c>
      <c r="C486" s="2">
        <v>2</v>
      </c>
      <c r="D486" s="5">
        <v>3</v>
      </c>
      <c r="E486" s="3">
        <v>4</v>
      </c>
    </row>
    <row r="487" spans="1:5" x14ac:dyDescent="0.25">
      <c r="A487">
        <v>486</v>
      </c>
      <c r="C487" s="2">
        <v>2</v>
      </c>
      <c r="D487" s="5">
        <v>3</v>
      </c>
    </row>
    <row r="488" spans="1:5" x14ac:dyDescent="0.25">
      <c r="A488">
        <v>487</v>
      </c>
      <c r="C488" s="2">
        <v>2</v>
      </c>
      <c r="D488" s="5">
        <v>3</v>
      </c>
    </row>
    <row r="489" spans="1:5" x14ac:dyDescent="0.25">
      <c r="A489">
        <v>488</v>
      </c>
      <c r="C489" s="2">
        <v>2</v>
      </c>
      <c r="D489" s="5">
        <v>3</v>
      </c>
    </row>
    <row r="490" spans="1:5" x14ac:dyDescent="0.25">
      <c r="A490">
        <v>489</v>
      </c>
      <c r="B490" s="4">
        <v>1</v>
      </c>
      <c r="C490" s="2">
        <v>2</v>
      </c>
      <c r="D490" s="5">
        <v>3</v>
      </c>
    </row>
    <row r="491" spans="1:5" x14ac:dyDescent="0.25">
      <c r="A491">
        <v>490</v>
      </c>
      <c r="B491" s="4">
        <v>1</v>
      </c>
      <c r="C491" s="2">
        <v>2</v>
      </c>
      <c r="D491" s="5">
        <v>3</v>
      </c>
    </row>
    <row r="492" spans="1:5" x14ac:dyDescent="0.25">
      <c r="A492">
        <v>491</v>
      </c>
      <c r="B492" s="4">
        <v>1</v>
      </c>
      <c r="D492" s="5">
        <v>3</v>
      </c>
    </row>
    <row r="493" spans="1:5" x14ac:dyDescent="0.25">
      <c r="A493">
        <v>492</v>
      </c>
      <c r="B493" s="4">
        <v>1</v>
      </c>
      <c r="D493" s="5">
        <v>3</v>
      </c>
    </row>
    <row r="494" spans="1:5" x14ac:dyDescent="0.25">
      <c r="A494">
        <v>493</v>
      </c>
      <c r="B494" s="4">
        <v>1</v>
      </c>
      <c r="D494" s="5">
        <v>3</v>
      </c>
    </row>
    <row r="495" spans="1:5" x14ac:dyDescent="0.25">
      <c r="A495">
        <v>494</v>
      </c>
      <c r="B495" s="4">
        <v>1</v>
      </c>
      <c r="D495" s="5">
        <v>3</v>
      </c>
    </row>
    <row r="496" spans="1:5" x14ac:dyDescent="0.25">
      <c r="A496">
        <v>495</v>
      </c>
      <c r="B496" s="4">
        <v>1</v>
      </c>
      <c r="D496" s="5">
        <v>3</v>
      </c>
    </row>
    <row r="497" spans="1:5" x14ac:dyDescent="0.25">
      <c r="A497">
        <v>496</v>
      </c>
      <c r="B497" s="4">
        <v>1</v>
      </c>
      <c r="D497" s="5">
        <v>3</v>
      </c>
    </row>
    <row r="498" spans="1:5" x14ac:dyDescent="0.25">
      <c r="A498">
        <v>497</v>
      </c>
      <c r="B498" s="4">
        <v>1</v>
      </c>
      <c r="D498" s="5">
        <v>3</v>
      </c>
      <c r="E498" s="3">
        <v>4</v>
      </c>
    </row>
    <row r="499" spans="1:5" x14ac:dyDescent="0.25">
      <c r="A499">
        <v>498</v>
      </c>
      <c r="B499" s="4">
        <v>1</v>
      </c>
      <c r="D499" s="5">
        <v>3</v>
      </c>
      <c r="E499" s="3">
        <v>4</v>
      </c>
    </row>
    <row r="500" spans="1:5" x14ac:dyDescent="0.25">
      <c r="A500">
        <v>499</v>
      </c>
      <c r="B500" s="4">
        <v>1</v>
      </c>
      <c r="D500" s="5">
        <v>3</v>
      </c>
      <c r="E500" s="3">
        <v>4</v>
      </c>
    </row>
    <row r="501" spans="1:5" x14ac:dyDescent="0.25">
      <c r="A501">
        <v>500</v>
      </c>
      <c r="B501" s="4">
        <v>1</v>
      </c>
      <c r="D501" s="5">
        <v>3</v>
      </c>
      <c r="E501" s="3">
        <v>4</v>
      </c>
    </row>
    <row r="502" spans="1:5" x14ac:dyDescent="0.25">
      <c r="A502">
        <v>501</v>
      </c>
      <c r="B502" s="4">
        <v>1</v>
      </c>
      <c r="E502" s="3">
        <v>4</v>
      </c>
    </row>
    <row r="503" spans="1:5" x14ac:dyDescent="0.25">
      <c r="A503">
        <v>502</v>
      </c>
      <c r="B503" s="4">
        <v>1</v>
      </c>
      <c r="E503" s="3">
        <v>4</v>
      </c>
    </row>
    <row r="504" spans="1:5" x14ac:dyDescent="0.25">
      <c r="A504">
        <v>503</v>
      </c>
      <c r="B504" s="4">
        <v>1</v>
      </c>
      <c r="E504" s="3">
        <v>4</v>
      </c>
    </row>
    <row r="505" spans="1:5" x14ac:dyDescent="0.25">
      <c r="A505">
        <v>504</v>
      </c>
      <c r="B505" s="4">
        <v>1</v>
      </c>
      <c r="E505" s="3">
        <v>4</v>
      </c>
    </row>
    <row r="506" spans="1:5" x14ac:dyDescent="0.25">
      <c r="A506">
        <v>505</v>
      </c>
      <c r="B506" s="4">
        <v>1</v>
      </c>
      <c r="E506" s="3">
        <v>4</v>
      </c>
    </row>
    <row r="507" spans="1:5" x14ac:dyDescent="0.25">
      <c r="A507">
        <v>506</v>
      </c>
      <c r="B507" s="4">
        <v>1</v>
      </c>
      <c r="C507" s="2">
        <v>2</v>
      </c>
      <c r="E507" s="3">
        <v>4</v>
      </c>
    </row>
    <row r="508" spans="1:5" x14ac:dyDescent="0.25">
      <c r="A508">
        <v>507</v>
      </c>
      <c r="C508" s="2">
        <v>2</v>
      </c>
      <c r="E508" s="3">
        <v>4</v>
      </c>
    </row>
    <row r="509" spans="1:5" x14ac:dyDescent="0.25">
      <c r="A509">
        <v>508</v>
      </c>
      <c r="C509" s="2">
        <v>2</v>
      </c>
      <c r="E509" s="3">
        <v>4</v>
      </c>
    </row>
    <row r="510" spans="1:5" x14ac:dyDescent="0.25">
      <c r="A510">
        <v>509</v>
      </c>
      <c r="C510" s="2">
        <v>2</v>
      </c>
      <c r="E510" s="3">
        <v>4</v>
      </c>
    </row>
    <row r="511" spans="1:5" x14ac:dyDescent="0.25">
      <c r="A511">
        <v>510</v>
      </c>
      <c r="C511" s="2">
        <v>2</v>
      </c>
      <c r="E511" s="3">
        <v>4</v>
      </c>
    </row>
    <row r="512" spans="1:5" x14ac:dyDescent="0.25">
      <c r="A512">
        <v>511</v>
      </c>
      <c r="C512" s="2">
        <v>2</v>
      </c>
      <c r="E512" s="3">
        <v>4</v>
      </c>
    </row>
    <row r="513" spans="1:5" x14ac:dyDescent="0.25">
      <c r="A513">
        <v>512</v>
      </c>
      <c r="C513" s="2">
        <v>2</v>
      </c>
      <c r="D513" s="5">
        <v>3</v>
      </c>
      <c r="E513" s="3">
        <v>4</v>
      </c>
    </row>
    <row r="514" spans="1:5" x14ac:dyDescent="0.25">
      <c r="A514">
        <v>513</v>
      </c>
      <c r="C514" s="2">
        <v>2</v>
      </c>
      <c r="D514" s="5">
        <v>3</v>
      </c>
      <c r="E514" s="3">
        <v>4</v>
      </c>
    </row>
    <row r="515" spans="1:5" x14ac:dyDescent="0.25">
      <c r="A515">
        <v>514</v>
      </c>
      <c r="C515" s="2">
        <v>2</v>
      </c>
      <c r="D515" s="5">
        <v>3</v>
      </c>
      <c r="E515" s="3">
        <v>4</v>
      </c>
    </row>
    <row r="516" spans="1:5" x14ac:dyDescent="0.25">
      <c r="A516">
        <v>515</v>
      </c>
      <c r="C516" s="2">
        <v>2</v>
      </c>
      <c r="D516" s="5">
        <v>3</v>
      </c>
      <c r="E516" s="3">
        <v>4</v>
      </c>
    </row>
    <row r="517" spans="1:5" x14ac:dyDescent="0.25">
      <c r="A517">
        <v>516</v>
      </c>
      <c r="C517" s="2">
        <v>2</v>
      </c>
      <c r="D517" s="5">
        <v>3</v>
      </c>
    </row>
    <row r="518" spans="1:5" x14ac:dyDescent="0.25">
      <c r="A518">
        <v>517</v>
      </c>
      <c r="C518" s="2">
        <v>2</v>
      </c>
      <c r="D518" s="5">
        <v>3</v>
      </c>
    </row>
    <row r="519" spans="1:5" x14ac:dyDescent="0.25">
      <c r="A519">
        <v>518</v>
      </c>
      <c r="C519" s="2">
        <v>2</v>
      </c>
      <c r="D519" s="5">
        <v>3</v>
      </c>
    </row>
    <row r="520" spans="1:5" x14ac:dyDescent="0.25">
      <c r="A520">
        <v>519</v>
      </c>
      <c r="C520" s="2">
        <v>2</v>
      </c>
      <c r="D520" s="5">
        <v>3</v>
      </c>
    </row>
    <row r="521" spans="1:5" x14ac:dyDescent="0.25">
      <c r="A521">
        <v>520</v>
      </c>
      <c r="C521" s="2">
        <v>2</v>
      </c>
      <c r="D521" s="5">
        <v>3</v>
      </c>
    </row>
    <row r="522" spans="1:5" x14ac:dyDescent="0.25">
      <c r="A522">
        <v>521</v>
      </c>
      <c r="B522" s="4">
        <v>1</v>
      </c>
      <c r="C522" s="2">
        <v>2</v>
      </c>
      <c r="D522" s="5">
        <v>3</v>
      </c>
    </row>
    <row r="523" spans="1:5" x14ac:dyDescent="0.25">
      <c r="A523">
        <v>522</v>
      </c>
      <c r="B523" s="4">
        <v>1</v>
      </c>
      <c r="D523" s="5">
        <v>3</v>
      </c>
    </row>
    <row r="524" spans="1:5" x14ac:dyDescent="0.25">
      <c r="A524">
        <v>523</v>
      </c>
      <c r="B524" s="4">
        <v>1</v>
      </c>
      <c r="D524" s="5">
        <v>3</v>
      </c>
    </row>
    <row r="525" spans="1:5" x14ac:dyDescent="0.25">
      <c r="A525">
        <v>524</v>
      </c>
      <c r="B525" s="4">
        <v>1</v>
      </c>
      <c r="D525" s="5">
        <v>3</v>
      </c>
    </row>
    <row r="526" spans="1:5" x14ac:dyDescent="0.25">
      <c r="A526">
        <v>525</v>
      </c>
      <c r="B526" s="4">
        <v>1</v>
      </c>
      <c r="D526" s="5">
        <v>3</v>
      </c>
    </row>
    <row r="527" spans="1:5" x14ac:dyDescent="0.25">
      <c r="A527">
        <v>526</v>
      </c>
      <c r="B527" s="4">
        <v>1</v>
      </c>
      <c r="D527" s="5">
        <v>3</v>
      </c>
    </row>
    <row r="528" spans="1:5" x14ac:dyDescent="0.25">
      <c r="A528">
        <v>527</v>
      </c>
      <c r="B528" s="4">
        <v>1</v>
      </c>
      <c r="D528" s="5">
        <v>3</v>
      </c>
    </row>
    <row r="529" spans="1:5" x14ac:dyDescent="0.25">
      <c r="A529">
        <v>528</v>
      </c>
      <c r="B529" s="4">
        <v>1</v>
      </c>
      <c r="D529" s="5">
        <v>3</v>
      </c>
    </row>
    <row r="530" spans="1:5" x14ac:dyDescent="0.25">
      <c r="A530">
        <v>529</v>
      </c>
      <c r="B530" s="4">
        <v>1</v>
      </c>
      <c r="D530" s="5">
        <v>3</v>
      </c>
      <c r="E530" s="3">
        <v>4</v>
      </c>
    </row>
    <row r="531" spans="1:5" x14ac:dyDescent="0.25">
      <c r="A531">
        <v>530</v>
      </c>
      <c r="B531" s="4">
        <v>1</v>
      </c>
      <c r="E531" s="3">
        <v>4</v>
      </c>
    </row>
    <row r="532" spans="1:5" x14ac:dyDescent="0.25">
      <c r="A532">
        <v>531</v>
      </c>
      <c r="B532" s="4">
        <v>1</v>
      </c>
      <c r="E532" s="3">
        <v>4</v>
      </c>
    </row>
    <row r="533" spans="1:5" x14ac:dyDescent="0.25">
      <c r="A533">
        <v>532</v>
      </c>
      <c r="B533" s="4">
        <v>1</v>
      </c>
      <c r="E533" s="3">
        <v>4</v>
      </c>
    </row>
    <row r="534" spans="1:5" x14ac:dyDescent="0.25">
      <c r="A534">
        <v>533</v>
      </c>
      <c r="B534" s="4">
        <v>1</v>
      </c>
      <c r="E534" s="3">
        <v>4</v>
      </c>
    </row>
    <row r="535" spans="1:5" x14ac:dyDescent="0.25">
      <c r="A535">
        <v>534</v>
      </c>
      <c r="B535" s="4">
        <v>1</v>
      </c>
      <c r="E535" s="3">
        <v>4</v>
      </c>
    </row>
    <row r="536" spans="1:5" x14ac:dyDescent="0.25">
      <c r="A536">
        <v>535</v>
      </c>
      <c r="B536" s="4">
        <v>1</v>
      </c>
      <c r="E536" s="3">
        <v>4</v>
      </c>
    </row>
    <row r="537" spans="1:5" x14ac:dyDescent="0.25">
      <c r="A537">
        <v>536</v>
      </c>
      <c r="C537" s="2">
        <v>2</v>
      </c>
      <c r="E537" s="3">
        <v>4</v>
      </c>
    </row>
    <row r="538" spans="1:5" x14ac:dyDescent="0.25">
      <c r="A538">
        <v>537</v>
      </c>
      <c r="C538" s="2">
        <v>2</v>
      </c>
      <c r="E538" s="3">
        <v>4</v>
      </c>
    </row>
    <row r="539" spans="1:5" x14ac:dyDescent="0.25">
      <c r="A539">
        <v>538</v>
      </c>
      <c r="C539" s="2">
        <v>2</v>
      </c>
      <c r="E539" s="3">
        <v>4</v>
      </c>
    </row>
    <row r="540" spans="1:5" x14ac:dyDescent="0.25">
      <c r="A540">
        <v>539</v>
      </c>
      <c r="C540" s="2">
        <v>2</v>
      </c>
      <c r="E540" s="3">
        <v>4</v>
      </c>
    </row>
    <row r="541" spans="1:5" x14ac:dyDescent="0.25">
      <c r="A541">
        <v>540</v>
      </c>
      <c r="C541" s="2">
        <v>2</v>
      </c>
      <c r="E541" s="3">
        <v>4</v>
      </c>
    </row>
    <row r="542" spans="1:5" x14ac:dyDescent="0.25">
      <c r="A542">
        <v>541</v>
      </c>
      <c r="C542" s="2">
        <v>2</v>
      </c>
      <c r="E542" s="3">
        <v>4</v>
      </c>
    </row>
    <row r="543" spans="1:5" x14ac:dyDescent="0.25">
      <c r="A543">
        <v>542</v>
      </c>
      <c r="C543" s="2">
        <v>2</v>
      </c>
      <c r="D543" s="5">
        <v>3</v>
      </c>
      <c r="E543" s="3">
        <v>4</v>
      </c>
    </row>
    <row r="544" spans="1:5" x14ac:dyDescent="0.25">
      <c r="A544">
        <v>543</v>
      </c>
      <c r="C544" s="2">
        <v>2</v>
      </c>
      <c r="D544" s="5">
        <v>3</v>
      </c>
      <c r="E544" s="3">
        <v>4</v>
      </c>
    </row>
    <row r="545" spans="1:5" x14ac:dyDescent="0.25">
      <c r="A545">
        <v>544</v>
      </c>
      <c r="C545" s="2">
        <v>2</v>
      </c>
      <c r="D545" s="5">
        <v>3</v>
      </c>
      <c r="E545" s="3">
        <v>4</v>
      </c>
    </row>
    <row r="546" spans="1:5" x14ac:dyDescent="0.25">
      <c r="A546">
        <v>545</v>
      </c>
      <c r="C546" s="2">
        <v>2</v>
      </c>
      <c r="D546" s="5">
        <v>3</v>
      </c>
      <c r="E546" s="3">
        <v>4</v>
      </c>
    </row>
    <row r="547" spans="1:5" x14ac:dyDescent="0.25">
      <c r="A547">
        <v>546</v>
      </c>
      <c r="C547" s="2">
        <v>2</v>
      </c>
      <c r="D547" s="5">
        <v>3</v>
      </c>
    </row>
    <row r="548" spans="1:5" x14ac:dyDescent="0.25">
      <c r="A548">
        <v>547</v>
      </c>
      <c r="C548" s="2">
        <v>2</v>
      </c>
      <c r="D548" s="5">
        <v>3</v>
      </c>
    </row>
    <row r="549" spans="1:5" x14ac:dyDescent="0.25">
      <c r="A549">
        <v>548</v>
      </c>
      <c r="C549" s="2">
        <v>2</v>
      </c>
      <c r="D549" s="5">
        <v>3</v>
      </c>
    </row>
    <row r="550" spans="1:5" x14ac:dyDescent="0.25">
      <c r="A550">
        <v>549</v>
      </c>
      <c r="C550" s="2">
        <v>2</v>
      </c>
      <c r="D550" s="5">
        <v>3</v>
      </c>
    </row>
    <row r="551" spans="1:5" x14ac:dyDescent="0.25">
      <c r="A551">
        <v>550</v>
      </c>
      <c r="C551" s="2">
        <v>2</v>
      </c>
      <c r="D551" s="5">
        <v>3</v>
      </c>
    </row>
    <row r="552" spans="1:5" x14ac:dyDescent="0.25">
      <c r="A552">
        <v>551</v>
      </c>
      <c r="B552" s="4">
        <v>1</v>
      </c>
      <c r="D552" s="5">
        <v>3</v>
      </c>
    </row>
    <row r="553" spans="1:5" x14ac:dyDescent="0.25">
      <c r="A553">
        <v>552</v>
      </c>
      <c r="B553" s="4">
        <v>1</v>
      </c>
      <c r="D553" s="5">
        <v>3</v>
      </c>
    </row>
    <row r="554" spans="1:5" x14ac:dyDescent="0.25">
      <c r="A554">
        <v>553</v>
      </c>
      <c r="B554" s="4">
        <v>1</v>
      </c>
      <c r="D554" s="5">
        <v>3</v>
      </c>
    </row>
    <row r="555" spans="1:5" x14ac:dyDescent="0.25">
      <c r="A555">
        <v>554</v>
      </c>
      <c r="B555" s="4">
        <v>1</v>
      </c>
      <c r="D555" s="5">
        <v>3</v>
      </c>
    </row>
    <row r="556" spans="1:5" x14ac:dyDescent="0.25">
      <c r="A556">
        <v>555</v>
      </c>
      <c r="B556" s="4">
        <v>1</v>
      </c>
      <c r="D556" s="5">
        <v>3</v>
      </c>
    </row>
    <row r="557" spans="1:5" x14ac:dyDescent="0.25">
      <c r="A557">
        <v>556</v>
      </c>
      <c r="B557" s="4">
        <v>1</v>
      </c>
      <c r="D557" s="5">
        <v>3</v>
      </c>
    </row>
    <row r="558" spans="1:5" x14ac:dyDescent="0.25">
      <c r="A558">
        <v>557</v>
      </c>
      <c r="B558" s="4">
        <v>1</v>
      </c>
      <c r="D558" s="5">
        <v>3</v>
      </c>
    </row>
    <row r="559" spans="1:5" x14ac:dyDescent="0.25">
      <c r="A559">
        <v>558</v>
      </c>
      <c r="B559" s="4">
        <v>1</v>
      </c>
      <c r="D559" s="5">
        <v>3</v>
      </c>
    </row>
    <row r="560" spans="1:5" x14ac:dyDescent="0.25">
      <c r="A560">
        <v>559</v>
      </c>
      <c r="B560" s="4">
        <v>1</v>
      </c>
      <c r="D560" s="5">
        <v>3</v>
      </c>
      <c r="E560" s="3">
        <v>4</v>
      </c>
    </row>
    <row r="561" spans="1:5" x14ac:dyDescent="0.25">
      <c r="A561">
        <v>560</v>
      </c>
      <c r="B561" s="4">
        <v>1</v>
      </c>
      <c r="E561" s="3">
        <v>4</v>
      </c>
    </row>
    <row r="562" spans="1:5" x14ac:dyDescent="0.25">
      <c r="A562">
        <v>561</v>
      </c>
      <c r="B562" s="4">
        <v>1</v>
      </c>
      <c r="E562" s="3">
        <v>4</v>
      </c>
    </row>
    <row r="563" spans="1:5" x14ac:dyDescent="0.25">
      <c r="A563">
        <v>562</v>
      </c>
      <c r="B563" s="4">
        <v>1</v>
      </c>
      <c r="E563" s="3">
        <v>4</v>
      </c>
    </row>
    <row r="564" spans="1:5" x14ac:dyDescent="0.25">
      <c r="A564">
        <v>563</v>
      </c>
      <c r="B564" s="4">
        <v>1</v>
      </c>
      <c r="E564" s="3">
        <v>4</v>
      </c>
    </row>
    <row r="565" spans="1:5" x14ac:dyDescent="0.25">
      <c r="A565">
        <v>564</v>
      </c>
      <c r="B565" s="4">
        <v>1</v>
      </c>
      <c r="E565" s="3">
        <v>4</v>
      </c>
    </row>
    <row r="566" spans="1:5" x14ac:dyDescent="0.25">
      <c r="A566">
        <v>565</v>
      </c>
      <c r="B566" s="4">
        <v>1</v>
      </c>
      <c r="C566" s="2">
        <v>2</v>
      </c>
      <c r="E566" s="3">
        <v>4</v>
      </c>
    </row>
    <row r="567" spans="1:5" x14ac:dyDescent="0.25">
      <c r="A567">
        <v>566</v>
      </c>
      <c r="C567" s="2">
        <v>2</v>
      </c>
      <c r="E567" s="3">
        <v>4</v>
      </c>
    </row>
    <row r="568" spans="1:5" x14ac:dyDescent="0.25">
      <c r="A568">
        <v>567</v>
      </c>
      <c r="C568" s="2">
        <v>2</v>
      </c>
      <c r="E568" s="3">
        <v>4</v>
      </c>
    </row>
    <row r="569" spans="1:5" x14ac:dyDescent="0.25">
      <c r="A569">
        <v>568</v>
      </c>
      <c r="C569" s="2">
        <v>2</v>
      </c>
      <c r="E569" s="3">
        <v>4</v>
      </c>
    </row>
    <row r="570" spans="1:5" x14ac:dyDescent="0.25">
      <c r="A570">
        <v>569</v>
      </c>
      <c r="C570" s="2">
        <v>2</v>
      </c>
      <c r="E570" s="3">
        <v>4</v>
      </c>
    </row>
    <row r="571" spans="1:5" x14ac:dyDescent="0.25">
      <c r="A571">
        <v>570</v>
      </c>
      <c r="C571" s="2">
        <v>2</v>
      </c>
      <c r="E571" s="3">
        <v>4</v>
      </c>
    </row>
    <row r="572" spans="1:5" x14ac:dyDescent="0.25">
      <c r="A572">
        <v>571</v>
      </c>
      <c r="C572" s="2">
        <v>2</v>
      </c>
      <c r="E572" s="3">
        <v>4</v>
      </c>
    </row>
    <row r="573" spans="1:5" x14ac:dyDescent="0.25">
      <c r="A573">
        <v>572</v>
      </c>
      <c r="C573" s="2">
        <v>2</v>
      </c>
      <c r="D573" s="5">
        <v>3</v>
      </c>
      <c r="E573" s="3">
        <v>4</v>
      </c>
    </row>
    <row r="574" spans="1:5" x14ac:dyDescent="0.25">
      <c r="A574">
        <v>573</v>
      </c>
      <c r="C574" s="2">
        <v>2</v>
      </c>
      <c r="D574" s="5">
        <v>3</v>
      </c>
      <c r="E574" s="3">
        <v>4</v>
      </c>
    </row>
    <row r="575" spans="1:5" x14ac:dyDescent="0.25">
      <c r="A575">
        <v>574</v>
      </c>
      <c r="C575" s="2">
        <v>2</v>
      </c>
      <c r="D575" s="5">
        <v>3</v>
      </c>
      <c r="E575" s="3">
        <v>4</v>
      </c>
    </row>
    <row r="576" spans="1:5" x14ac:dyDescent="0.25">
      <c r="A576">
        <v>575</v>
      </c>
      <c r="C576" s="2">
        <v>2</v>
      </c>
      <c r="D576" s="5">
        <v>3</v>
      </c>
      <c r="E576" s="3">
        <v>4</v>
      </c>
    </row>
    <row r="577" spans="1:8" x14ac:dyDescent="0.25">
      <c r="A577">
        <v>576</v>
      </c>
      <c r="C577" s="2">
        <v>2</v>
      </c>
      <c r="D577" s="5">
        <v>3</v>
      </c>
    </row>
    <row r="578" spans="1:8" x14ac:dyDescent="0.25">
      <c r="A578">
        <v>577</v>
      </c>
      <c r="C578" s="2">
        <v>2</v>
      </c>
      <c r="D578" s="5">
        <v>3</v>
      </c>
    </row>
    <row r="579" spans="1:8" x14ac:dyDescent="0.25">
      <c r="A579">
        <v>578</v>
      </c>
      <c r="C579" s="2">
        <v>2</v>
      </c>
      <c r="D579" s="5">
        <v>3</v>
      </c>
    </row>
    <row r="580" spans="1:8" x14ac:dyDescent="0.25">
      <c r="A580">
        <v>579</v>
      </c>
      <c r="C580" s="2">
        <v>2</v>
      </c>
      <c r="D580" s="5">
        <v>3</v>
      </c>
    </row>
    <row r="581" spans="1:8" x14ac:dyDescent="0.25">
      <c r="A581">
        <v>580</v>
      </c>
      <c r="B581" s="4">
        <v>1</v>
      </c>
      <c r="D581" s="5">
        <v>3</v>
      </c>
    </row>
    <row r="582" spans="1:8" x14ac:dyDescent="0.25">
      <c r="A582">
        <v>581</v>
      </c>
      <c r="B582" s="4">
        <v>1</v>
      </c>
      <c r="D582" s="5">
        <v>3</v>
      </c>
    </row>
    <row r="583" spans="1:8" x14ac:dyDescent="0.25">
      <c r="A583">
        <v>582</v>
      </c>
      <c r="B583" s="4">
        <v>1</v>
      </c>
      <c r="D583" s="5">
        <v>3</v>
      </c>
    </row>
    <row r="584" spans="1:8" x14ac:dyDescent="0.25">
      <c r="A584">
        <v>583</v>
      </c>
      <c r="B584" s="4">
        <v>1</v>
      </c>
      <c r="D584" s="5">
        <v>3</v>
      </c>
    </row>
    <row r="585" spans="1:8" x14ac:dyDescent="0.25">
      <c r="A585">
        <v>584</v>
      </c>
      <c r="B585" s="4">
        <v>1</v>
      </c>
      <c r="D585" s="5">
        <v>3</v>
      </c>
    </row>
    <row r="586" spans="1:8" x14ac:dyDescent="0.25">
      <c r="A586">
        <v>585</v>
      </c>
      <c r="B586" s="4">
        <v>1</v>
      </c>
      <c r="D586" s="5">
        <v>3</v>
      </c>
    </row>
    <row r="587" spans="1:8" x14ac:dyDescent="0.25">
      <c r="A587">
        <v>586</v>
      </c>
      <c r="B587" s="4">
        <v>1</v>
      </c>
      <c r="D587" s="5">
        <v>3</v>
      </c>
    </row>
    <row r="588" spans="1:8" x14ac:dyDescent="0.25">
      <c r="A588">
        <v>587</v>
      </c>
      <c r="B588" s="4">
        <v>1</v>
      </c>
      <c r="D588" s="5">
        <v>3</v>
      </c>
    </row>
    <row r="589" spans="1:8" x14ac:dyDescent="0.25">
      <c r="A589">
        <v>588</v>
      </c>
      <c r="B589" s="4">
        <v>1</v>
      </c>
      <c r="D589" s="5">
        <v>3</v>
      </c>
    </row>
    <row r="590" spans="1:8" x14ac:dyDescent="0.25">
      <c r="A590">
        <v>589</v>
      </c>
      <c r="B590" s="4">
        <v>1</v>
      </c>
      <c r="D590" s="5">
        <v>3</v>
      </c>
    </row>
    <row r="591" spans="1:8" x14ac:dyDescent="0.25">
      <c r="A591">
        <v>590</v>
      </c>
      <c r="B591" s="4">
        <v>1</v>
      </c>
      <c r="D591" s="5">
        <v>3</v>
      </c>
      <c r="H591" s="3" t="s">
        <v>233</v>
      </c>
    </row>
    <row r="592" spans="1:8" x14ac:dyDescent="0.25">
      <c r="A592">
        <v>591</v>
      </c>
      <c r="B592" s="4">
        <v>1</v>
      </c>
      <c r="H592" s="3" t="s">
        <v>233</v>
      </c>
    </row>
    <row r="593" spans="1:8" x14ac:dyDescent="0.25">
      <c r="A593">
        <v>592</v>
      </c>
      <c r="B593" s="4">
        <v>1</v>
      </c>
      <c r="H593" s="3" t="s">
        <v>233</v>
      </c>
    </row>
    <row r="594" spans="1:8" x14ac:dyDescent="0.25">
      <c r="A594">
        <v>593</v>
      </c>
      <c r="B594" s="4">
        <v>1</v>
      </c>
      <c r="H594" s="3" t="s">
        <v>233</v>
      </c>
    </row>
    <row r="595" spans="1:8" x14ac:dyDescent="0.25">
      <c r="A595">
        <v>594</v>
      </c>
      <c r="B595" s="4">
        <v>1</v>
      </c>
      <c r="C595" s="2">
        <v>2</v>
      </c>
      <c r="H595" s="3" t="s">
        <v>233</v>
      </c>
    </row>
    <row r="596" spans="1:8" x14ac:dyDescent="0.25">
      <c r="A596">
        <v>595</v>
      </c>
      <c r="B596" s="4">
        <v>1</v>
      </c>
      <c r="C596" s="2">
        <v>2</v>
      </c>
      <c r="H596" s="3" t="s">
        <v>233</v>
      </c>
    </row>
    <row r="597" spans="1:8" x14ac:dyDescent="0.25">
      <c r="A597">
        <v>596</v>
      </c>
      <c r="B597" s="4">
        <v>1</v>
      </c>
      <c r="C597" s="2">
        <v>2</v>
      </c>
      <c r="H597" s="3" t="s">
        <v>233</v>
      </c>
    </row>
    <row r="598" spans="1:8" x14ac:dyDescent="0.25">
      <c r="A598">
        <v>597</v>
      </c>
      <c r="B598" s="4">
        <v>1</v>
      </c>
      <c r="C598" s="2">
        <v>2</v>
      </c>
      <c r="H598" s="3" t="s">
        <v>233</v>
      </c>
    </row>
    <row r="599" spans="1:8" x14ac:dyDescent="0.25">
      <c r="A599">
        <v>598</v>
      </c>
      <c r="C599" s="2">
        <v>2</v>
      </c>
      <c r="H599" s="3" t="s">
        <v>233</v>
      </c>
    </row>
    <row r="600" spans="1:8" x14ac:dyDescent="0.25">
      <c r="A600">
        <v>599</v>
      </c>
      <c r="C600" s="2">
        <v>2</v>
      </c>
      <c r="H600" s="3" t="s">
        <v>233</v>
      </c>
    </row>
    <row r="601" spans="1:8" x14ac:dyDescent="0.25">
      <c r="A601">
        <v>600</v>
      </c>
      <c r="C601" s="2">
        <v>2</v>
      </c>
      <c r="D601" s="5">
        <v>3</v>
      </c>
      <c r="H601" s="3" t="s">
        <v>233</v>
      </c>
    </row>
    <row r="602" spans="1:8" x14ac:dyDescent="0.25">
      <c r="A602">
        <v>601</v>
      </c>
      <c r="C602" s="2">
        <v>2</v>
      </c>
      <c r="D602" s="5">
        <v>3</v>
      </c>
      <c r="H602" s="3" t="s">
        <v>233</v>
      </c>
    </row>
    <row r="603" spans="1:8" x14ac:dyDescent="0.25">
      <c r="A603">
        <v>602</v>
      </c>
      <c r="C603" s="2">
        <v>2</v>
      </c>
      <c r="D603" s="5">
        <v>3</v>
      </c>
      <c r="H603" s="3" t="s">
        <v>233</v>
      </c>
    </row>
    <row r="604" spans="1:8" x14ac:dyDescent="0.25">
      <c r="A604">
        <v>603</v>
      </c>
      <c r="C604" s="2">
        <v>2</v>
      </c>
      <c r="D604" s="5">
        <v>3</v>
      </c>
      <c r="H604" s="3" t="s">
        <v>233</v>
      </c>
    </row>
    <row r="605" spans="1:8" x14ac:dyDescent="0.25">
      <c r="A605">
        <v>604</v>
      </c>
      <c r="C605" s="2">
        <v>2</v>
      </c>
      <c r="D605" s="5">
        <v>3</v>
      </c>
      <c r="H605" s="3" t="s">
        <v>233</v>
      </c>
    </row>
    <row r="606" spans="1:8" x14ac:dyDescent="0.25">
      <c r="A606">
        <v>605</v>
      </c>
      <c r="C606" s="2">
        <v>2</v>
      </c>
      <c r="D606" s="5">
        <v>3</v>
      </c>
      <c r="H606" s="3" t="s">
        <v>233</v>
      </c>
    </row>
    <row r="607" spans="1:8" x14ac:dyDescent="0.25">
      <c r="A607">
        <v>606</v>
      </c>
      <c r="C607" s="2">
        <v>2</v>
      </c>
      <c r="D607" s="5">
        <v>3</v>
      </c>
      <c r="H607" s="3" t="s">
        <v>233</v>
      </c>
    </row>
    <row r="608" spans="1:8" x14ac:dyDescent="0.25">
      <c r="A608">
        <v>607</v>
      </c>
      <c r="C608" s="2">
        <v>2</v>
      </c>
      <c r="D608" s="5">
        <v>3</v>
      </c>
      <c r="H608" s="3" t="s">
        <v>233</v>
      </c>
    </row>
    <row r="609" spans="1:8" x14ac:dyDescent="0.25">
      <c r="A609">
        <v>608</v>
      </c>
      <c r="C609" s="2">
        <v>2</v>
      </c>
      <c r="D609" s="5">
        <v>3</v>
      </c>
      <c r="H609" s="3" t="s">
        <v>233</v>
      </c>
    </row>
    <row r="610" spans="1:8" x14ac:dyDescent="0.25">
      <c r="A610">
        <v>609</v>
      </c>
      <c r="C610" s="2">
        <v>2</v>
      </c>
      <c r="D610" s="5">
        <v>3</v>
      </c>
      <c r="H610" s="3" t="s">
        <v>233</v>
      </c>
    </row>
    <row r="611" spans="1:8" x14ac:dyDescent="0.25">
      <c r="A611">
        <v>610</v>
      </c>
      <c r="C611" s="2">
        <v>2</v>
      </c>
      <c r="D611" s="5">
        <v>3</v>
      </c>
    </row>
    <row r="612" spans="1:8" x14ac:dyDescent="0.25">
      <c r="A612">
        <v>611</v>
      </c>
      <c r="C612" s="2">
        <v>2</v>
      </c>
      <c r="D612" s="5">
        <v>3</v>
      </c>
    </row>
    <row r="613" spans="1:8" x14ac:dyDescent="0.25">
      <c r="A613">
        <v>612</v>
      </c>
      <c r="B613" s="4">
        <v>1</v>
      </c>
      <c r="C613" s="2">
        <v>2</v>
      </c>
      <c r="D613" s="5">
        <v>3</v>
      </c>
    </row>
    <row r="614" spans="1:8" x14ac:dyDescent="0.25">
      <c r="A614">
        <v>613</v>
      </c>
      <c r="B614" s="4">
        <v>1</v>
      </c>
      <c r="C614" s="2">
        <v>2</v>
      </c>
      <c r="D614" s="5">
        <v>3</v>
      </c>
    </row>
    <row r="615" spans="1:8" x14ac:dyDescent="0.25">
      <c r="A615">
        <v>614</v>
      </c>
      <c r="B615" s="4">
        <v>1</v>
      </c>
      <c r="C615" s="2">
        <v>2</v>
      </c>
      <c r="D615" s="5">
        <v>3</v>
      </c>
    </row>
    <row r="616" spans="1:8" x14ac:dyDescent="0.25">
      <c r="A616">
        <v>615</v>
      </c>
      <c r="B616" s="4">
        <v>1</v>
      </c>
      <c r="D616" s="5">
        <v>3</v>
      </c>
    </row>
    <row r="617" spans="1:8" x14ac:dyDescent="0.25">
      <c r="A617">
        <v>616</v>
      </c>
      <c r="B617" s="4">
        <v>1</v>
      </c>
      <c r="D617" s="5">
        <v>3</v>
      </c>
    </row>
    <row r="618" spans="1:8" x14ac:dyDescent="0.25">
      <c r="A618">
        <v>617</v>
      </c>
      <c r="B618" s="4">
        <v>1</v>
      </c>
      <c r="D618" s="5">
        <v>3</v>
      </c>
    </row>
    <row r="619" spans="1:8" x14ac:dyDescent="0.25">
      <c r="A619">
        <v>618</v>
      </c>
      <c r="B619" s="4">
        <v>1</v>
      </c>
      <c r="D619" s="5">
        <v>3</v>
      </c>
    </row>
    <row r="620" spans="1:8" x14ac:dyDescent="0.25">
      <c r="A620">
        <v>619</v>
      </c>
      <c r="B620" s="4">
        <v>1</v>
      </c>
      <c r="D620" s="5">
        <v>3</v>
      </c>
    </row>
    <row r="621" spans="1:8" x14ac:dyDescent="0.25">
      <c r="A621">
        <v>620</v>
      </c>
      <c r="B621" s="4">
        <v>1</v>
      </c>
      <c r="D621" s="5">
        <v>3</v>
      </c>
    </row>
    <row r="622" spans="1:8" x14ac:dyDescent="0.25">
      <c r="A622">
        <v>621</v>
      </c>
      <c r="B622" s="4">
        <v>1</v>
      </c>
      <c r="D622" s="5">
        <v>3</v>
      </c>
    </row>
    <row r="623" spans="1:8" x14ac:dyDescent="0.25">
      <c r="A623">
        <v>622</v>
      </c>
      <c r="B623" s="4">
        <v>1</v>
      </c>
      <c r="D623" s="5">
        <v>3</v>
      </c>
      <c r="E623" s="3">
        <v>4</v>
      </c>
    </row>
    <row r="624" spans="1:8" x14ac:dyDescent="0.25">
      <c r="A624">
        <v>623</v>
      </c>
      <c r="B624" s="4">
        <v>1</v>
      </c>
      <c r="D624" s="5">
        <v>3</v>
      </c>
      <c r="E624" s="3">
        <v>4</v>
      </c>
    </row>
    <row r="625" spans="1:5" x14ac:dyDescent="0.25">
      <c r="A625">
        <v>624</v>
      </c>
      <c r="B625" s="4">
        <v>1</v>
      </c>
      <c r="D625" s="5">
        <v>3</v>
      </c>
      <c r="E625" s="3">
        <v>4</v>
      </c>
    </row>
    <row r="626" spans="1:5" x14ac:dyDescent="0.25">
      <c r="A626">
        <v>625</v>
      </c>
      <c r="B626" s="4">
        <v>1</v>
      </c>
      <c r="E626" s="3">
        <v>4</v>
      </c>
    </row>
    <row r="627" spans="1:5" x14ac:dyDescent="0.25">
      <c r="A627">
        <v>626</v>
      </c>
      <c r="B627" s="4">
        <v>1</v>
      </c>
      <c r="E627" s="3">
        <v>4</v>
      </c>
    </row>
    <row r="628" spans="1:5" x14ac:dyDescent="0.25">
      <c r="A628">
        <v>627</v>
      </c>
      <c r="B628" s="4">
        <v>1</v>
      </c>
      <c r="E628" s="3">
        <v>4</v>
      </c>
    </row>
    <row r="629" spans="1:5" x14ac:dyDescent="0.25">
      <c r="A629">
        <v>628</v>
      </c>
      <c r="B629" s="4">
        <v>1</v>
      </c>
      <c r="E629" s="3">
        <v>4</v>
      </c>
    </row>
    <row r="630" spans="1:5" x14ac:dyDescent="0.25">
      <c r="A630">
        <v>629</v>
      </c>
      <c r="B630" s="4">
        <v>1</v>
      </c>
      <c r="E630" s="3">
        <v>4</v>
      </c>
    </row>
    <row r="631" spans="1:5" x14ac:dyDescent="0.25">
      <c r="A631">
        <v>630</v>
      </c>
      <c r="B631" s="4">
        <v>1</v>
      </c>
      <c r="E631" s="3">
        <v>4</v>
      </c>
    </row>
    <row r="632" spans="1:5" x14ac:dyDescent="0.25">
      <c r="A632">
        <v>631</v>
      </c>
      <c r="B632" s="4">
        <v>1</v>
      </c>
      <c r="C632" s="2">
        <v>2</v>
      </c>
      <c r="E632" s="3">
        <v>4</v>
      </c>
    </row>
    <row r="633" spans="1:5" x14ac:dyDescent="0.25">
      <c r="A633">
        <v>632</v>
      </c>
      <c r="B633" s="4">
        <v>1</v>
      </c>
      <c r="C633" s="2">
        <v>2</v>
      </c>
      <c r="E633" s="3">
        <v>4</v>
      </c>
    </row>
    <row r="634" spans="1:5" x14ac:dyDescent="0.25">
      <c r="A634">
        <v>633</v>
      </c>
      <c r="B634" s="4">
        <v>1</v>
      </c>
      <c r="C634" s="2">
        <v>2</v>
      </c>
      <c r="E634" s="3">
        <v>4</v>
      </c>
    </row>
    <row r="635" spans="1:5" x14ac:dyDescent="0.25">
      <c r="A635">
        <v>634</v>
      </c>
      <c r="B635" s="4">
        <v>1</v>
      </c>
      <c r="C635" s="2">
        <v>2</v>
      </c>
      <c r="E635" s="3">
        <v>4</v>
      </c>
    </row>
    <row r="636" spans="1:5" x14ac:dyDescent="0.25">
      <c r="A636">
        <v>635</v>
      </c>
      <c r="B636" s="4">
        <v>1</v>
      </c>
      <c r="C636" s="2">
        <v>2</v>
      </c>
      <c r="E636" s="3">
        <v>4</v>
      </c>
    </row>
    <row r="637" spans="1:5" x14ac:dyDescent="0.25">
      <c r="A637">
        <v>636</v>
      </c>
      <c r="C637" s="2">
        <v>2</v>
      </c>
      <c r="E637" s="3">
        <v>4</v>
      </c>
    </row>
    <row r="638" spans="1:5" x14ac:dyDescent="0.25">
      <c r="A638">
        <v>637</v>
      </c>
      <c r="C638" s="2">
        <v>2</v>
      </c>
      <c r="E638" s="3">
        <v>4</v>
      </c>
    </row>
    <row r="639" spans="1:5" x14ac:dyDescent="0.25">
      <c r="A639">
        <v>638</v>
      </c>
      <c r="C639" s="2">
        <v>2</v>
      </c>
      <c r="E639" s="3">
        <v>4</v>
      </c>
    </row>
    <row r="640" spans="1:5" x14ac:dyDescent="0.25">
      <c r="A640">
        <v>639</v>
      </c>
      <c r="C640" s="2">
        <v>2</v>
      </c>
      <c r="E640" s="3">
        <v>4</v>
      </c>
    </row>
    <row r="641" spans="1:5" x14ac:dyDescent="0.25">
      <c r="A641">
        <v>640</v>
      </c>
      <c r="C641" s="2">
        <v>2</v>
      </c>
      <c r="D641" s="5">
        <v>3</v>
      </c>
      <c r="E641" s="3">
        <v>4</v>
      </c>
    </row>
    <row r="642" spans="1:5" x14ac:dyDescent="0.25">
      <c r="A642">
        <v>641</v>
      </c>
      <c r="C642" s="2">
        <v>2</v>
      </c>
      <c r="D642" s="5">
        <v>3</v>
      </c>
      <c r="E642" s="3">
        <v>4</v>
      </c>
    </row>
    <row r="643" spans="1:5" x14ac:dyDescent="0.25">
      <c r="A643">
        <v>642</v>
      </c>
      <c r="C643" s="2">
        <v>2</v>
      </c>
      <c r="D643" s="5">
        <v>3</v>
      </c>
      <c r="E643" s="3">
        <v>4</v>
      </c>
    </row>
    <row r="644" spans="1:5" x14ac:dyDescent="0.25">
      <c r="A644">
        <v>643</v>
      </c>
      <c r="C644" s="2">
        <v>2</v>
      </c>
      <c r="D644" s="5">
        <v>3</v>
      </c>
      <c r="E644" s="3">
        <v>4</v>
      </c>
    </row>
    <row r="645" spans="1:5" x14ac:dyDescent="0.25">
      <c r="A645">
        <v>644</v>
      </c>
      <c r="C645" s="2">
        <v>2</v>
      </c>
      <c r="D645" s="5">
        <v>3</v>
      </c>
      <c r="E645" s="3">
        <v>4</v>
      </c>
    </row>
    <row r="646" spans="1:5" x14ac:dyDescent="0.25">
      <c r="A646">
        <v>645</v>
      </c>
      <c r="C646" s="2">
        <v>2</v>
      </c>
      <c r="D646" s="5">
        <v>3</v>
      </c>
      <c r="E646" s="3">
        <v>4</v>
      </c>
    </row>
    <row r="647" spans="1:5" x14ac:dyDescent="0.25">
      <c r="A647">
        <v>646</v>
      </c>
      <c r="C647" s="2">
        <v>2</v>
      </c>
      <c r="D647" s="5">
        <v>3</v>
      </c>
      <c r="E647" s="3">
        <v>4</v>
      </c>
    </row>
    <row r="648" spans="1:5" x14ac:dyDescent="0.25">
      <c r="A648">
        <v>647</v>
      </c>
      <c r="C648" s="2">
        <v>2</v>
      </c>
      <c r="D648" s="5">
        <v>3</v>
      </c>
      <c r="E648" s="3">
        <v>4</v>
      </c>
    </row>
    <row r="649" spans="1:5" x14ac:dyDescent="0.25">
      <c r="A649">
        <v>648</v>
      </c>
      <c r="C649" s="2">
        <v>2</v>
      </c>
      <c r="D649" s="5">
        <v>3</v>
      </c>
      <c r="E649" s="3">
        <v>4</v>
      </c>
    </row>
    <row r="650" spans="1:5" x14ac:dyDescent="0.25">
      <c r="A650">
        <v>649</v>
      </c>
      <c r="C650" s="2">
        <v>2</v>
      </c>
      <c r="D650" s="5">
        <v>3</v>
      </c>
      <c r="E650" s="3">
        <v>4</v>
      </c>
    </row>
    <row r="651" spans="1:5" x14ac:dyDescent="0.25">
      <c r="A651">
        <v>650</v>
      </c>
      <c r="C651" s="2">
        <v>2</v>
      </c>
      <c r="D651" s="5">
        <v>3</v>
      </c>
    </row>
    <row r="652" spans="1:5" x14ac:dyDescent="0.25">
      <c r="A652">
        <v>651</v>
      </c>
      <c r="C652" s="2">
        <v>2</v>
      </c>
      <c r="D652" s="5">
        <v>3</v>
      </c>
    </row>
    <row r="653" spans="1:5" x14ac:dyDescent="0.25">
      <c r="A653">
        <v>652</v>
      </c>
      <c r="B653" s="4">
        <v>1</v>
      </c>
      <c r="C653" s="2">
        <v>2</v>
      </c>
      <c r="D653" s="5">
        <v>3</v>
      </c>
    </row>
    <row r="654" spans="1:5" x14ac:dyDescent="0.25">
      <c r="A654">
        <v>653</v>
      </c>
      <c r="B654" s="4">
        <v>1</v>
      </c>
      <c r="C654" s="2">
        <v>2</v>
      </c>
      <c r="D654" s="5">
        <v>3</v>
      </c>
    </row>
    <row r="655" spans="1:5" x14ac:dyDescent="0.25">
      <c r="A655">
        <v>654</v>
      </c>
      <c r="B655" s="4">
        <v>1</v>
      </c>
      <c r="D655" s="5">
        <v>3</v>
      </c>
    </row>
    <row r="656" spans="1:5" x14ac:dyDescent="0.25">
      <c r="A656">
        <v>655</v>
      </c>
      <c r="B656" s="4">
        <v>1</v>
      </c>
      <c r="D656" s="5">
        <v>3</v>
      </c>
    </row>
    <row r="657" spans="1:5" x14ac:dyDescent="0.25">
      <c r="A657">
        <v>656</v>
      </c>
      <c r="B657" s="4">
        <v>1</v>
      </c>
      <c r="D657" s="5">
        <v>3</v>
      </c>
    </row>
    <row r="658" spans="1:5" x14ac:dyDescent="0.25">
      <c r="A658">
        <v>657</v>
      </c>
      <c r="B658" s="4">
        <v>1</v>
      </c>
      <c r="D658" s="5">
        <v>3</v>
      </c>
    </row>
    <row r="659" spans="1:5" x14ac:dyDescent="0.25">
      <c r="A659">
        <v>658</v>
      </c>
      <c r="B659" s="4">
        <v>1</v>
      </c>
      <c r="D659" s="5">
        <v>3</v>
      </c>
    </row>
    <row r="660" spans="1:5" x14ac:dyDescent="0.25">
      <c r="A660">
        <v>659</v>
      </c>
      <c r="B660" s="4">
        <v>1</v>
      </c>
      <c r="D660" s="5">
        <v>3</v>
      </c>
    </row>
    <row r="661" spans="1:5" x14ac:dyDescent="0.25">
      <c r="A661">
        <v>660</v>
      </c>
      <c r="B661" s="4">
        <v>1</v>
      </c>
      <c r="D661" s="5">
        <v>3</v>
      </c>
    </row>
    <row r="662" spans="1:5" x14ac:dyDescent="0.25">
      <c r="A662">
        <v>661</v>
      </c>
      <c r="B662" s="4">
        <v>1</v>
      </c>
      <c r="D662" s="5">
        <v>3</v>
      </c>
    </row>
    <row r="663" spans="1:5" x14ac:dyDescent="0.25">
      <c r="A663">
        <v>662</v>
      </c>
      <c r="B663" s="4">
        <v>1</v>
      </c>
      <c r="D663" s="5">
        <v>3</v>
      </c>
    </row>
    <row r="664" spans="1:5" x14ac:dyDescent="0.25">
      <c r="A664">
        <v>663</v>
      </c>
      <c r="B664" s="4">
        <v>1</v>
      </c>
      <c r="E664" s="3">
        <v>4</v>
      </c>
    </row>
    <row r="665" spans="1:5" x14ac:dyDescent="0.25">
      <c r="A665">
        <v>664</v>
      </c>
      <c r="B665" s="4">
        <v>1</v>
      </c>
      <c r="E665" s="3">
        <v>4</v>
      </c>
    </row>
    <row r="666" spans="1:5" x14ac:dyDescent="0.25">
      <c r="A666">
        <v>665</v>
      </c>
      <c r="B666" s="4">
        <v>1</v>
      </c>
      <c r="E666" s="3">
        <v>4</v>
      </c>
    </row>
    <row r="667" spans="1:5" x14ac:dyDescent="0.25">
      <c r="A667">
        <v>666</v>
      </c>
      <c r="B667" s="4">
        <v>1</v>
      </c>
      <c r="E667" s="3">
        <v>4</v>
      </c>
    </row>
    <row r="668" spans="1:5" x14ac:dyDescent="0.25">
      <c r="A668">
        <v>667</v>
      </c>
      <c r="B668" s="4">
        <v>1</v>
      </c>
      <c r="E668" s="3">
        <v>4</v>
      </c>
    </row>
    <row r="669" spans="1:5" x14ac:dyDescent="0.25">
      <c r="A669">
        <v>668</v>
      </c>
      <c r="B669" s="4">
        <v>1</v>
      </c>
      <c r="E669" s="3">
        <v>4</v>
      </c>
    </row>
    <row r="670" spans="1:5" x14ac:dyDescent="0.25">
      <c r="A670">
        <v>669</v>
      </c>
      <c r="B670" s="4">
        <v>1</v>
      </c>
      <c r="E670" s="3">
        <v>4</v>
      </c>
    </row>
    <row r="671" spans="1:5" x14ac:dyDescent="0.25">
      <c r="A671">
        <v>670</v>
      </c>
      <c r="B671" s="4">
        <v>1</v>
      </c>
      <c r="E671" s="3">
        <v>4</v>
      </c>
    </row>
    <row r="672" spans="1:5" x14ac:dyDescent="0.25">
      <c r="A672">
        <v>671</v>
      </c>
      <c r="B672" s="4">
        <v>1</v>
      </c>
      <c r="E672" s="3">
        <v>4</v>
      </c>
    </row>
    <row r="673" spans="1:5" x14ac:dyDescent="0.25">
      <c r="A673">
        <v>672</v>
      </c>
      <c r="C673" s="2">
        <v>2</v>
      </c>
      <c r="E673" s="3">
        <v>4</v>
      </c>
    </row>
    <row r="674" spans="1:5" x14ac:dyDescent="0.25">
      <c r="A674">
        <v>673</v>
      </c>
      <c r="C674" s="2">
        <v>2</v>
      </c>
      <c r="E674" s="3">
        <v>4</v>
      </c>
    </row>
    <row r="675" spans="1:5" x14ac:dyDescent="0.25">
      <c r="A675">
        <v>674</v>
      </c>
      <c r="C675" s="2">
        <v>2</v>
      </c>
      <c r="E675" s="3">
        <v>4</v>
      </c>
    </row>
    <row r="676" spans="1:5" x14ac:dyDescent="0.25">
      <c r="A676">
        <v>675</v>
      </c>
      <c r="C676" s="2">
        <v>2</v>
      </c>
      <c r="D676" s="5">
        <v>3</v>
      </c>
      <c r="E676" s="3">
        <v>4</v>
      </c>
    </row>
    <row r="677" spans="1:5" x14ac:dyDescent="0.25">
      <c r="A677">
        <v>676</v>
      </c>
      <c r="C677" s="2">
        <v>2</v>
      </c>
      <c r="D677" s="5">
        <v>3</v>
      </c>
      <c r="E677" s="3">
        <v>4</v>
      </c>
    </row>
    <row r="678" spans="1:5" x14ac:dyDescent="0.25">
      <c r="A678">
        <v>677</v>
      </c>
      <c r="C678" s="2">
        <v>2</v>
      </c>
      <c r="D678" s="5">
        <v>3</v>
      </c>
      <c r="E678" s="3">
        <v>4</v>
      </c>
    </row>
    <row r="679" spans="1:5" x14ac:dyDescent="0.25">
      <c r="A679">
        <v>678</v>
      </c>
      <c r="C679" s="2">
        <v>2</v>
      </c>
      <c r="D679" s="5">
        <v>3</v>
      </c>
      <c r="E679" s="3">
        <v>4</v>
      </c>
    </row>
    <row r="680" spans="1:5" x14ac:dyDescent="0.25">
      <c r="A680">
        <v>679</v>
      </c>
      <c r="C680" s="2">
        <v>2</v>
      </c>
      <c r="D680" s="5">
        <v>3</v>
      </c>
      <c r="E680" s="3">
        <v>4</v>
      </c>
    </row>
    <row r="681" spans="1:5" x14ac:dyDescent="0.25">
      <c r="A681">
        <v>680</v>
      </c>
      <c r="C681" s="2">
        <v>2</v>
      </c>
      <c r="D681" s="5">
        <v>3</v>
      </c>
      <c r="E681" s="3">
        <v>4</v>
      </c>
    </row>
    <row r="682" spans="1:5" x14ac:dyDescent="0.25">
      <c r="A682">
        <v>681</v>
      </c>
      <c r="C682" s="2">
        <v>2</v>
      </c>
      <c r="D682" s="5">
        <v>3</v>
      </c>
      <c r="E682" s="3">
        <v>4</v>
      </c>
    </row>
    <row r="683" spans="1:5" x14ac:dyDescent="0.25">
      <c r="A683">
        <v>682</v>
      </c>
      <c r="C683" s="2">
        <v>2</v>
      </c>
      <c r="D683" s="5">
        <v>3</v>
      </c>
      <c r="E683" s="3">
        <v>4</v>
      </c>
    </row>
    <row r="684" spans="1:5" x14ac:dyDescent="0.25">
      <c r="A684">
        <v>683</v>
      </c>
      <c r="C684" s="2">
        <v>2</v>
      </c>
      <c r="D684" s="5">
        <v>3</v>
      </c>
    </row>
    <row r="685" spans="1:5" x14ac:dyDescent="0.25">
      <c r="A685">
        <v>684</v>
      </c>
      <c r="C685" s="2">
        <v>2</v>
      </c>
      <c r="D685" s="5">
        <v>3</v>
      </c>
    </row>
    <row r="686" spans="1:5" x14ac:dyDescent="0.25">
      <c r="A686">
        <v>685</v>
      </c>
      <c r="C686" s="2">
        <v>2</v>
      </c>
      <c r="D686" s="5">
        <v>3</v>
      </c>
    </row>
    <row r="687" spans="1:5" x14ac:dyDescent="0.25">
      <c r="A687">
        <v>686</v>
      </c>
      <c r="C687" s="2">
        <v>2</v>
      </c>
      <c r="D687" s="5">
        <v>3</v>
      </c>
    </row>
    <row r="688" spans="1:5" x14ac:dyDescent="0.25">
      <c r="A688">
        <v>687</v>
      </c>
      <c r="C688" s="2">
        <v>2</v>
      </c>
      <c r="D688" s="5">
        <v>3</v>
      </c>
    </row>
    <row r="689" spans="1:5" x14ac:dyDescent="0.25">
      <c r="A689">
        <v>688</v>
      </c>
      <c r="B689" s="4">
        <v>1</v>
      </c>
      <c r="C689" s="2">
        <v>2</v>
      </c>
      <c r="D689" s="5">
        <v>3</v>
      </c>
    </row>
    <row r="690" spans="1:5" x14ac:dyDescent="0.25">
      <c r="A690">
        <v>689</v>
      </c>
      <c r="B690" s="4">
        <v>1</v>
      </c>
      <c r="D690" s="5">
        <v>3</v>
      </c>
    </row>
    <row r="691" spans="1:5" x14ac:dyDescent="0.25">
      <c r="A691">
        <v>690</v>
      </c>
      <c r="B691" s="4">
        <v>1</v>
      </c>
      <c r="D691" s="5">
        <v>3</v>
      </c>
    </row>
    <row r="692" spans="1:5" x14ac:dyDescent="0.25">
      <c r="A692">
        <v>691</v>
      </c>
      <c r="B692" s="4">
        <v>1</v>
      </c>
      <c r="D692" s="5">
        <v>3</v>
      </c>
    </row>
    <row r="693" spans="1:5" x14ac:dyDescent="0.25">
      <c r="A693">
        <v>692</v>
      </c>
      <c r="B693" s="4">
        <v>1</v>
      </c>
      <c r="D693" s="5">
        <v>3</v>
      </c>
    </row>
    <row r="694" spans="1:5" x14ac:dyDescent="0.25">
      <c r="A694">
        <v>693</v>
      </c>
      <c r="B694" s="4">
        <v>1</v>
      </c>
      <c r="D694" s="5">
        <v>3</v>
      </c>
    </row>
    <row r="695" spans="1:5" x14ac:dyDescent="0.25">
      <c r="A695">
        <v>694</v>
      </c>
      <c r="B695" s="4">
        <v>1</v>
      </c>
    </row>
    <row r="696" spans="1:5" x14ac:dyDescent="0.25">
      <c r="A696">
        <v>695</v>
      </c>
      <c r="B696" s="4">
        <v>1</v>
      </c>
    </row>
    <row r="697" spans="1:5" x14ac:dyDescent="0.25">
      <c r="A697">
        <v>696</v>
      </c>
      <c r="B697" s="4">
        <v>1</v>
      </c>
      <c r="E697" s="3">
        <v>4</v>
      </c>
    </row>
    <row r="698" spans="1:5" x14ac:dyDescent="0.25">
      <c r="A698">
        <v>697</v>
      </c>
      <c r="B698" s="4">
        <v>1</v>
      </c>
      <c r="E698" s="3">
        <v>4</v>
      </c>
    </row>
    <row r="699" spans="1:5" x14ac:dyDescent="0.25">
      <c r="A699">
        <v>698</v>
      </c>
      <c r="B699" s="4">
        <v>1</v>
      </c>
      <c r="E699" s="3">
        <v>4</v>
      </c>
    </row>
    <row r="700" spans="1:5" x14ac:dyDescent="0.25">
      <c r="A700">
        <v>699</v>
      </c>
      <c r="B700" s="4">
        <v>1</v>
      </c>
      <c r="E700" s="3">
        <v>4</v>
      </c>
    </row>
    <row r="701" spans="1:5" x14ac:dyDescent="0.25">
      <c r="A701">
        <v>700</v>
      </c>
      <c r="B701" s="4">
        <v>1</v>
      </c>
      <c r="E701" s="3">
        <v>4</v>
      </c>
    </row>
    <row r="702" spans="1:5" x14ac:dyDescent="0.25">
      <c r="A702">
        <v>701</v>
      </c>
      <c r="B702" s="4">
        <v>1</v>
      </c>
      <c r="E702" s="3">
        <v>4</v>
      </c>
    </row>
    <row r="703" spans="1:5" x14ac:dyDescent="0.25">
      <c r="A703">
        <v>702</v>
      </c>
      <c r="B703" s="4">
        <v>1</v>
      </c>
      <c r="E703" s="3">
        <v>4</v>
      </c>
    </row>
    <row r="704" spans="1:5" x14ac:dyDescent="0.25">
      <c r="A704">
        <v>703</v>
      </c>
      <c r="B704" s="4">
        <v>1</v>
      </c>
      <c r="E704" s="3">
        <v>4</v>
      </c>
    </row>
    <row r="705" spans="1:5" x14ac:dyDescent="0.25">
      <c r="A705">
        <v>704</v>
      </c>
      <c r="E705" s="3">
        <v>4</v>
      </c>
    </row>
    <row r="706" spans="1:5" x14ac:dyDescent="0.25">
      <c r="A706">
        <v>705</v>
      </c>
      <c r="C706" s="2">
        <v>2</v>
      </c>
      <c r="E706" s="3">
        <v>4</v>
      </c>
    </row>
    <row r="707" spans="1:5" x14ac:dyDescent="0.25">
      <c r="A707">
        <v>706</v>
      </c>
      <c r="C707" s="2">
        <v>2</v>
      </c>
      <c r="D707" s="5">
        <v>3</v>
      </c>
      <c r="E707" s="3">
        <v>4</v>
      </c>
    </row>
    <row r="708" spans="1:5" x14ac:dyDescent="0.25">
      <c r="A708">
        <v>707</v>
      </c>
      <c r="C708" s="2">
        <v>2</v>
      </c>
      <c r="D708" s="5">
        <v>3</v>
      </c>
      <c r="E708" s="3">
        <v>4</v>
      </c>
    </row>
    <row r="709" spans="1:5" x14ac:dyDescent="0.25">
      <c r="A709">
        <v>708</v>
      </c>
      <c r="C709" s="2">
        <v>2</v>
      </c>
      <c r="D709" s="5">
        <v>3</v>
      </c>
      <c r="E709" s="3">
        <v>4</v>
      </c>
    </row>
    <row r="710" spans="1:5" x14ac:dyDescent="0.25">
      <c r="A710">
        <v>709</v>
      </c>
      <c r="C710" s="2">
        <v>2</v>
      </c>
      <c r="D710" s="5">
        <v>3</v>
      </c>
      <c r="E710" s="3">
        <v>4</v>
      </c>
    </row>
    <row r="711" spans="1:5" x14ac:dyDescent="0.25">
      <c r="A711">
        <v>710</v>
      </c>
      <c r="C711" s="2">
        <v>2</v>
      </c>
      <c r="D711" s="5">
        <v>3</v>
      </c>
      <c r="E711" s="3">
        <v>4</v>
      </c>
    </row>
    <row r="712" spans="1:5" x14ac:dyDescent="0.25">
      <c r="A712">
        <v>711</v>
      </c>
      <c r="C712" s="2">
        <v>2</v>
      </c>
      <c r="D712" s="5">
        <v>3</v>
      </c>
      <c r="E712" s="3">
        <v>4</v>
      </c>
    </row>
    <row r="713" spans="1:5" x14ac:dyDescent="0.25">
      <c r="A713">
        <v>712</v>
      </c>
      <c r="C713" s="2">
        <v>2</v>
      </c>
      <c r="D713" s="5">
        <v>3</v>
      </c>
      <c r="E713" s="3">
        <v>4</v>
      </c>
    </row>
    <row r="714" spans="1:5" x14ac:dyDescent="0.25">
      <c r="A714">
        <v>713</v>
      </c>
      <c r="C714" s="2">
        <v>2</v>
      </c>
      <c r="D714" s="5">
        <v>3</v>
      </c>
      <c r="E714" s="3">
        <v>4</v>
      </c>
    </row>
    <row r="715" spans="1:5" x14ac:dyDescent="0.25">
      <c r="A715">
        <v>714</v>
      </c>
      <c r="C715" s="2">
        <v>2</v>
      </c>
      <c r="D715" s="5">
        <v>3</v>
      </c>
    </row>
    <row r="716" spans="1:5" x14ac:dyDescent="0.25">
      <c r="A716">
        <v>715</v>
      </c>
      <c r="C716" s="2">
        <v>2</v>
      </c>
      <c r="D716" s="5">
        <v>3</v>
      </c>
    </row>
    <row r="717" spans="1:5" x14ac:dyDescent="0.25">
      <c r="A717">
        <v>716</v>
      </c>
      <c r="C717" s="2">
        <v>2</v>
      </c>
      <c r="D717" s="5">
        <v>3</v>
      </c>
    </row>
    <row r="718" spans="1:5" x14ac:dyDescent="0.25">
      <c r="A718">
        <v>717</v>
      </c>
      <c r="C718" s="2">
        <v>2</v>
      </c>
      <c r="D718" s="5">
        <v>3</v>
      </c>
    </row>
    <row r="719" spans="1:5" x14ac:dyDescent="0.25">
      <c r="A719">
        <v>718</v>
      </c>
      <c r="C719" s="2">
        <v>2</v>
      </c>
      <c r="D719" s="5">
        <v>3</v>
      </c>
    </row>
    <row r="720" spans="1:5" x14ac:dyDescent="0.25">
      <c r="A720">
        <v>719</v>
      </c>
      <c r="B720" s="4">
        <v>1</v>
      </c>
      <c r="C720" s="2">
        <v>2</v>
      </c>
      <c r="D720" s="5">
        <v>3</v>
      </c>
    </row>
    <row r="721" spans="1:8" x14ac:dyDescent="0.25">
      <c r="A721">
        <v>720</v>
      </c>
      <c r="B721" s="4">
        <v>1</v>
      </c>
      <c r="D721" s="5">
        <v>3</v>
      </c>
    </row>
    <row r="722" spans="1:8" x14ac:dyDescent="0.25">
      <c r="A722">
        <v>721</v>
      </c>
      <c r="B722" s="4">
        <v>1</v>
      </c>
      <c r="D722" s="5">
        <v>3</v>
      </c>
    </row>
    <row r="723" spans="1:8" x14ac:dyDescent="0.25">
      <c r="A723">
        <v>722</v>
      </c>
      <c r="B723" s="4">
        <v>1</v>
      </c>
      <c r="D723" s="5">
        <v>3</v>
      </c>
    </row>
    <row r="724" spans="1:8" x14ac:dyDescent="0.25">
      <c r="A724">
        <v>723</v>
      </c>
      <c r="B724" s="4">
        <v>1</v>
      </c>
    </row>
    <row r="725" spans="1:8" x14ac:dyDescent="0.25">
      <c r="A725">
        <v>724</v>
      </c>
      <c r="B725" s="4">
        <v>1</v>
      </c>
    </row>
    <row r="726" spans="1:8" x14ac:dyDescent="0.25">
      <c r="A726">
        <v>725</v>
      </c>
      <c r="B726" s="4">
        <v>1</v>
      </c>
      <c r="H726" s="3" t="s">
        <v>233</v>
      </c>
    </row>
    <row r="727" spans="1:8" x14ac:dyDescent="0.25">
      <c r="A727">
        <v>726</v>
      </c>
      <c r="B727" s="4">
        <v>1</v>
      </c>
      <c r="H727" s="3" t="s">
        <v>233</v>
      </c>
    </row>
    <row r="728" spans="1:8" x14ac:dyDescent="0.25">
      <c r="A728">
        <v>727</v>
      </c>
      <c r="B728" s="4">
        <v>1</v>
      </c>
      <c r="H728" s="3" t="s">
        <v>233</v>
      </c>
    </row>
    <row r="729" spans="1:8" x14ac:dyDescent="0.25">
      <c r="A729">
        <v>728</v>
      </c>
      <c r="B729" s="4">
        <v>1</v>
      </c>
      <c r="H729" s="3" t="s">
        <v>233</v>
      </c>
    </row>
    <row r="730" spans="1:8" x14ac:dyDescent="0.25">
      <c r="A730">
        <v>729</v>
      </c>
      <c r="B730" s="4">
        <v>1</v>
      </c>
      <c r="H730" s="3" t="s">
        <v>233</v>
      </c>
    </row>
    <row r="731" spans="1:8" x14ac:dyDescent="0.25">
      <c r="A731">
        <v>730</v>
      </c>
      <c r="B731" s="4">
        <v>1</v>
      </c>
      <c r="H731" s="3" t="s">
        <v>233</v>
      </c>
    </row>
    <row r="732" spans="1:8" x14ac:dyDescent="0.25">
      <c r="A732">
        <v>731</v>
      </c>
      <c r="B732" s="4">
        <v>1</v>
      </c>
      <c r="H732" s="3" t="s">
        <v>233</v>
      </c>
    </row>
    <row r="733" spans="1:8" x14ac:dyDescent="0.25">
      <c r="A733">
        <v>732</v>
      </c>
      <c r="B733" s="4">
        <v>1</v>
      </c>
      <c r="H733" s="3" t="s">
        <v>233</v>
      </c>
    </row>
    <row r="734" spans="1:8" x14ac:dyDescent="0.25">
      <c r="A734">
        <v>733</v>
      </c>
      <c r="B734" s="4">
        <v>1</v>
      </c>
      <c r="H734" s="3" t="s">
        <v>233</v>
      </c>
    </row>
    <row r="735" spans="1:8" x14ac:dyDescent="0.25">
      <c r="A735">
        <v>734</v>
      </c>
      <c r="B735" s="4">
        <v>1</v>
      </c>
      <c r="C735" s="2">
        <v>2</v>
      </c>
      <c r="H735" s="3" t="s">
        <v>233</v>
      </c>
    </row>
    <row r="736" spans="1:8" x14ac:dyDescent="0.25">
      <c r="A736">
        <v>735</v>
      </c>
      <c r="C736" s="2">
        <v>2</v>
      </c>
      <c r="H736" s="3" t="s">
        <v>233</v>
      </c>
    </row>
    <row r="737" spans="1:8" x14ac:dyDescent="0.25">
      <c r="A737">
        <v>736</v>
      </c>
      <c r="C737" s="2">
        <v>2</v>
      </c>
      <c r="D737" s="5">
        <v>3</v>
      </c>
      <c r="H737" s="3" t="s">
        <v>233</v>
      </c>
    </row>
    <row r="738" spans="1:8" x14ac:dyDescent="0.25">
      <c r="A738">
        <v>737</v>
      </c>
      <c r="C738" s="2">
        <v>2</v>
      </c>
      <c r="D738" s="5">
        <v>3</v>
      </c>
      <c r="H738" s="3" t="s">
        <v>233</v>
      </c>
    </row>
    <row r="739" spans="1:8" x14ac:dyDescent="0.25">
      <c r="A739">
        <v>738</v>
      </c>
      <c r="C739" s="2">
        <v>2</v>
      </c>
      <c r="D739" s="5">
        <v>3</v>
      </c>
      <c r="H739" s="3" t="s">
        <v>233</v>
      </c>
    </row>
    <row r="740" spans="1:8" x14ac:dyDescent="0.25">
      <c r="A740">
        <v>739</v>
      </c>
      <c r="C740" s="2">
        <v>2</v>
      </c>
      <c r="D740" s="5">
        <v>3</v>
      </c>
    </row>
    <row r="741" spans="1:8" x14ac:dyDescent="0.25">
      <c r="A741">
        <v>740</v>
      </c>
      <c r="C741" s="2">
        <v>2</v>
      </c>
      <c r="D741" s="5">
        <v>3</v>
      </c>
    </row>
    <row r="742" spans="1:8" x14ac:dyDescent="0.25">
      <c r="A742">
        <v>741</v>
      </c>
      <c r="C742" s="2">
        <v>2</v>
      </c>
      <c r="D742" s="5">
        <v>3</v>
      </c>
    </row>
    <row r="743" spans="1:8" x14ac:dyDescent="0.25">
      <c r="A743">
        <v>742</v>
      </c>
      <c r="C743" s="2">
        <v>2</v>
      </c>
      <c r="D743" s="5">
        <v>3</v>
      </c>
    </row>
    <row r="744" spans="1:8" x14ac:dyDescent="0.25">
      <c r="A744">
        <v>743</v>
      </c>
      <c r="C744" s="2">
        <v>2</v>
      </c>
      <c r="D744" s="5">
        <v>3</v>
      </c>
    </row>
    <row r="745" spans="1:8" x14ac:dyDescent="0.25">
      <c r="A745">
        <v>744</v>
      </c>
      <c r="C745" s="2">
        <v>2</v>
      </c>
      <c r="D745" s="5">
        <v>3</v>
      </c>
    </row>
    <row r="746" spans="1:8" x14ac:dyDescent="0.25">
      <c r="A746">
        <v>745</v>
      </c>
      <c r="C746" s="2">
        <v>2</v>
      </c>
      <c r="D746" s="5">
        <v>3</v>
      </c>
    </row>
    <row r="747" spans="1:8" x14ac:dyDescent="0.25">
      <c r="A747">
        <v>746</v>
      </c>
      <c r="C747" s="2">
        <v>2</v>
      </c>
      <c r="D747" s="5">
        <v>3</v>
      </c>
    </row>
    <row r="748" spans="1:8" x14ac:dyDescent="0.25">
      <c r="A748">
        <v>747</v>
      </c>
      <c r="C748" s="2">
        <v>2</v>
      </c>
      <c r="D748" s="5">
        <v>3</v>
      </c>
    </row>
    <row r="749" spans="1:8" x14ac:dyDescent="0.25">
      <c r="A749">
        <v>748</v>
      </c>
      <c r="C749" s="2">
        <v>2</v>
      </c>
      <c r="D749" s="5">
        <v>3</v>
      </c>
    </row>
    <row r="750" spans="1:8" x14ac:dyDescent="0.25">
      <c r="A750">
        <v>749</v>
      </c>
      <c r="C750" s="2">
        <v>2</v>
      </c>
      <c r="D750" s="5">
        <v>3</v>
      </c>
    </row>
    <row r="751" spans="1:8" x14ac:dyDescent="0.25">
      <c r="A751">
        <v>750</v>
      </c>
      <c r="B751" s="4">
        <v>1</v>
      </c>
      <c r="D751" s="5">
        <v>3</v>
      </c>
    </row>
    <row r="752" spans="1:8" x14ac:dyDescent="0.25">
      <c r="A752">
        <v>751</v>
      </c>
      <c r="B752" s="4">
        <v>1</v>
      </c>
      <c r="D752" s="5">
        <v>3</v>
      </c>
    </row>
    <row r="753" spans="1:5" x14ac:dyDescent="0.25">
      <c r="A753">
        <v>752</v>
      </c>
      <c r="B753" s="4">
        <v>1</v>
      </c>
      <c r="D753" s="5">
        <v>3</v>
      </c>
    </row>
    <row r="754" spans="1:5" x14ac:dyDescent="0.25">
      <c r="A754">
        <v>753</v>
      </c>
      <c r="B754" s="4">
        <v>1</v>
      </c>
      <c r="D754" s="5">
        <v>3</v>
      </c>
    </row>
    <row r="755" spans="1:5" x14ac:dyDescent="0.25">
      <c r="A755">
        <v>754</v>
      </c>
      <c r="B755" s="4">
        <v>1</v>
      </c>
    </row>
    <row r="756" spans="1:5" x14ac:dyDescent="0.25">
      <c r="A756">
        <v>755</v>
      </c>
      <c r="B756" s="4">
        <v>1</v>
      </c>
      <c r="E756" s="3">
        <v>4</v>
      </c>
    </row>
    <row r="757" spans="1:5" x14ac:dyDescent="0.25">
      <c r="A757">
        <v>756</v>
      </c>
      <c r="B757" s="4">
        <v>1</v>
      </c>
      <c r="E757" s="3">
        <v>4</v>
      </c>
    </row>
    <row r="758" spans="1:5" x14ac:dyDescent="0.25">
      <c r="A758">
        <v>757</v>
      </c>
      <c r="B758" s="4">
        <v>1</v>
      </c>
      <c r="E758" s="3">
        <v>4</v>
      </c>
    </row>
    <row r="759" spans="1:5" x14ac:dyDescent="0.25">
      <c r="A759">
        <v>758</v>
      </c>
      <c r="B759" s="4">
        <v>1</v>
      </c>
      <c r="E759" s="3">
        <v>4</v>
      </c>
    </row>
    <row r="760" spans="1:5" x14ac:dyDescent="0.25">
      <c r="A760">
        <v>759</v>
      </c>
      <c r="B760" s="4">
        <v>1</v>
      </c>
      <c r="E760" s="3">
        <v>4</v>
      </c>
    </row>
    <row r="761" spans="1:5" x14ac:dyDescent="0.25">
      <c r="A761">
        <v>760</v>
      </c>
      <c r="B761" s="4">
        <v>1</v>
      </c>
      <c r="E761" s="3">
        <v>4</v>
      </c>
    </row>
    <row r="762" spans="1:5" x14ac:dyDescent="0.25">
      <c r="A762">
        <v>761</v>
      </c>
      <c r="B762" s="4">
        <v>1</v>
      </c>
      <c r="E762" s="3">
        <v>4</v>
      </c>
    </row>
    <row r="763" spans="1:5" x14ac:dyDescent="0.25">
      <c r="A763">
        <v>762</v>
      </c>
      <c r="B763" s="4">
        <v>1</v>
      </c>
      <c r="E763" s="3">
        <v>4</v>
      </c>
    </row>
    <row r="764" spans="1:5" x14ac:dyDescent="0.25">
      <c r="A764">
        <v>763</v>
      </c>
      <c r="B764" s="4">
        <v>1</v>
      </c>
      <c r="E764" s="3">
        <v>4</v>
      </c>
    </row>
    <row r="765" spans="1:5" x14ac:dyDescent="0.25">
      <c r="A765">
        <v>764</v>
      </c>
      <c r="B765" s="4">
        <v>1</v>
      </c>
      <c r="E765" s="3">
        <v>4</v>
      </c>
    </row>
    <row r="766" spans="1:5" x14ac:dyDescent="0.25">
      <c r="A766">
        <v>765</v>
      </c>
      <c r="B766" s="4">
        <v>1</v>
      </c>
      <c r="C766" s="2">
        <v>2</v>
      </c>
      <c r="E766" s="3">
        <v>4</v>
      </c>
    </row>
    <row r="767" spans="1:5" x14ac:dyDescent="0.25">
      <c r="A767">
        <v>766</v>
      </c>
      <c r="B767" s="4">
        <v>1</v>
      </c>
      <c r="C767" s="2">
        <v>2</v>
      </c>
      <c r="E767" s="3">
        <v>4</v>
      </c>
    </row>
    <row r="768" spans="1:5" x14ac:dyDescent="0.25">
      <c r="A768">
        <v>767</v>
      </c>
      <c r="C768" s="2">
        <v>2</v>
      </c>
      <c r="D768" s="5">
        <v>3</v>
      </c>
      <c r="E768" s="3">
        <v>4</v>
      </c>
    </row>
    <row r="769" spans="1:5" x14ac:dyDescent="0.25">
      <c r="A769">
        <v>768</v>
      </c>
      <c r="C769" s="2">
        <v>2</v>
      </c>
      <c r="D769" s="5">
        <v>3</v>
      </c>
      <c r="E769" s="3">
        <v>4</v>
      </c>
    </row>
    <row r="770" spans="1:5" x14ac:dyDescent="0.25">
      <c r="A770">
        <v>769</v>
      </c>
      <c r="C770" s="2">
        <v>2</v>
      </c>
      <c r="D770" s="5">
        <v>3</v>
      </c>
      <c r="E770" s="3">
        <v>4</v>
      </c>
    </row>
    <row r="771" spans="1:5" x14ac:dyDescent="0.25">
      <c r="A771">
        <v>770</v>
      </c>
      <c r="C771" s="2">
        <v>2</v>
      </c>
      <c r="D771" s="5">
        <v>3</v>
      </c>
      <c r="E771" s="3">
        <v>4</v>
      </c>
    </row>
    <row r="772" spans="1:5" x14ac:dyDescent="0.25">
      <c r="A772">
        <v>771</v>
      </c>
      <c r="C772" s="2">
        <v>2</v>
      </c>
      <c r="D772" s="5">
        <v>3</v>
      </c>
      <c r="E772" s="3">
        <v>4</v>
      </c>
    </row>
    <row r="773" spans="1:5" x14ac:dyDescent="0.25">
      <c r="A773">
        <v>772</v>
      </c>
      <c r="C773" s="2">
        <v>2</v>
      </c>
      <c r="D773" s="5">
        <v>3</v>
      </c>
      <c r="E773" s="3">
        <v>4</v>
      </c>
    </row>
    <row r="774" spans="1:5" x14ac:dyDescent="0.25">
      <c r="A774">
        <v>773</v>
      </c>
      <c r="C774" s="2">
        <v>2</v>
      </c>
      <c r="D774" s="5">
        <v>3</v>
      </c>
      <c r="E774" s="3">
        <v>4</v>
      </c>
    </row>
    <row r="775" spans="1:5" x14ac:dyDescent="0.25">
      <c r="A775">
        <v>774</v>
      </c>
      <c r="C775" s="2">
        <v>2</v>
      </c>
      <c r="D775" s="5">
        <v>3</v>
      </c>
      <c r="E775" s="3">
        <v>4</v>
      </c>
    </row>
    <row r="776" spans="1:5" x14ac:dyDescent="0.25">
      <c r="A776">
        <v>775</v>
      </c>
      <c r="C776" s="2">
        <v>2</v>
      </c>
      <c r="D776" s="5">
        <v>3</v>
      </c>
    </row>
    <row r="777" spans="1:5" x14ac:dyDescent="0.25">
      <c r="A777">
        <v>776</v>
      </c>
      <c r="C777" s="2">
        <v>2</v>
      </c>
      <c r="D777" s="5">
        <v>3</v>
      </c>
    </row>
    <row r="778" spans="1:5" x14ac:dyDescent="0.25">
      <c r="A778">
        <v>777</v>
      </c>
      <c r="C778" s="2">
        <v>2</v>
      </c>
      <c r="D778" s="5">
        <v>3</v>
      </c>
    </row>
    <row r="779" spans="1:5" x14ac:dyDescent="0.25">
      <c r="A779">
        <v>778</v>
      </c>
      <c r="C779" s="2">
        <v>2</v>
      </c>
      <c r="D779" s="5">
        <v>3</v>
      </c>
    </row>
    <row r="780" spans="1:5" x14ac:dyDescent="0.25">
      <c r="A780">
        <v>779</v>
      </c>
      <c r="C780" s="2">
        <v>2</v>
      </c>
      <c r="D780" s="5">
        <v>3</v>
      </c>
    </row>
    <row r="781" spans="1:5" x14ac:dyDescent="0.25">
      <c r="A781">
        <v>780</v>
      </c>
      <c r="C781" s="2">
        <v>2</v>
      </c>
      <c r="D781" s="5">
        <v>3</v>
      </c>
    </row>
    <row r="782" spans="1:5" x14ac:dyDescent="0.25">
      <c r="A782">
        <v>781</v>
      </c>
      <c r="B782" s="4">
        <v>1</v>
      </c>
      <c r="D782" s="5">
        <v>3</v>
      </c>
    </row>
    <row r="783" spans="1:5" x14ac:dyDescent="0.25">
      <c r="A783">
        <v>782</v>
      </c>
      <c r="B783" s="4">
        <v>1</v>
      </c>
      <c r="D783" s="5">
        <v>3</v>
      </c>
    </row>
    <row r="784" spans="1:5" x14ac:dyDescent="0.25">
      <c r="A784">
        <v>783</v>
      </c>
      <c r="B784" s="4">
        <v>1</v>
      </c>
      <c r="D784" s="5">
        <v>3</v>
      </c>
    </row>
    <row r="785" spans="1:8" x14ac:dyDescent="0.25">
      <c r="A785">
        <v>784</v>
      </c>
      <c r="B785" s="4">
        <v>1</v>
      </c>
      <c r="D785" s="5">
        <v>3</v>
      </c>
    </row>
    <row r="786" spans="1:8" x14ac:dyDescent="0.25">
      <c r="A786">
        <v>785</v>
      </c>
      <c r="B786" s="4">
        <v>1</v>
      </c>
    </row>
    <row r="787" spans="1:8" x14ac:dyDescent="0.25">
      <c r="A787">
        <v>786</v>
      </c>
      <c r="B787" s="4">
        <v>1</v>
      </c>
      <c r="H787" s="3" t="s">
        <v>233</v>
      </c>
    </row>
    <row r="788" spans="1:8" x14ac:dyDescent="0.25">
      <c r="A788">
        <v>787</v>
      </c>
      <c r="B788" s="4">
        <v>1</v>
      </c>
      <c r="H788" s="3" t="s">
        <v>233</v>
      </c>
    </row>
    <row r="789" spans="1:8" x14ac:dyDescent="0.25">
      <c r="A789">
        <v>788</v>
      </c>
      <c r="B789" s="4">
        <v>1</v>
      </c>
      <c r="H789" s="3" t="s">
        <v>233</v>
      </c>
    </row>
    <row r="790" spans="1:8" x14ac:dyDescent="0.25">
      <c r="A790">
        <v>789</v>
      </c>
      <c r="B790" s="4">
        <v>1</v>
      </c>
      <c r="H790" s="3" t="s">
        <v>233</v>
      </c>
    </row>
    <row r="791" spans="1:8" x14ac:dyDescent="0.25">
      <c r="A791">
        <v>790</v>
      </c>
      <c r="B791" s="4">
        <v>1</v>
      </c>
      <c r="H791" s="3" t="s">
        <v>233</v>
      </c>
    </row>
    <row r="792" spans="1:8" x14ac:dyDescent="0.25">
      <c r="A792">
        <v>791</v>
      </c>
      <c r="B792" s="4">
        <v>1</v>
      </c>
      <c r="H792" s="3" t="s">
        <v>233</v>
      </c>
    </row>
    <row r="793" spans="1:8" x14ac:dyDescent="0.25">
      <c r="A793">
        <v>792</v>
      </c>
      <c r="B793" s="4">
        <v>1</v>
      </c>
      <c r="H793" s="3" t="s">
        <v>233</v>
      </c>
    </row>
    <row r="794" spans="1:8" x14ac:dyDescent="0.25">
      <c r="A794">
        <v>793</v>
      </c>
      <c r="B794" s="4">
        <v>1</v>
      </c>
      <c r="H794" s="3" t="s">
        <v>233</v>
      </c>
    </row>
    <row r="795" spans="1:8" x14ac:dyDescent="0.25">
      <c r="A795">
        <v>794</v>
      </c>
      <c r="B795" s="4">
        <v>1</v>
      </c>
      <c r="H795" s="3" t="s">
        <v>233</v>
      </c>
    </row>
    <row r="796" spans="1:8" x14ac:dyDescent="0.25">
      <c r="A796">
        <v>795</v>
      </c>
      <c r="B796" s="4">
        <v>1</v>
      </c>
      <c r="H796" s="3" t="s">
        <v>233</v>
      </c>
    </row>
    <row r="797" spans="1:8" x14ac:dyDescent="0.25">
      <c r="A797">
        <v>796</v>
      </c>
      <c r="B797" s="4">
        <v>1</v>
      </c>
      <c r="C797" s="2">
        <v>2</v>
      </c>
      <c r="D797" s="5">
        <v>3</v>
      </c>
      <c r="H797" s="3" t="s">
        <v>233</v>
      </c>
    </row>
    <row r="798" spans="1:8" x14ac:dyDescent="0.25">
      <c r="A798">
        <v>797</v>
      </c>
      <c r="B798" s="4">
        <v>1</v>
      </c>
      <c r="C798" s="2">
        <v>2</v>
      </c>
      <c r="D798" s="5">
        <v>3</v>
      </c>
      <c r="H798" s="3" t="s">
        <v>233</v>
      </c>
    </row>
    <row r="799" spans="1:8" x14ac:dyDescent="0.25">
      <c r="A799">
        <v>798</v>
      </c>
      <c r="C799" s="2">
        <v>2</v>
      </c>
      <c r="D799" s="5">
        <v>3</v>
      </c>
      <c r="H799" s="3" t="s">
        <v>233</v>
      </c>
    </row>
    <row r="800" spans="1:8" x14ac:dyDescent="0.25">
      <c r="A800">
        <v>799</v>
      </c>
      <c r="C800" s="2">
        <v>2</v>
      </c>
      <c r="D800" s="5">
        <v>3</v>
      </c>
      <c r="H800" s="3" t="s">
        <v>233</v>
      </c>
    </row>
    <row r="801" spans="1:8" x14ac:dyDescent="0.25">
      <c r="A801">
        <v>800</v>
      </c>
      <c r="C801" s="2">
        <v>2</v>
      </c>
      <c r="D801" s="5">
        <v>3</v>
      </c>
      <c r="H801" s="3" t="s">
        <v>233</v>
      </c>
    </row>
    <row r="802" spans="1:8" x14ac:dyDescent="0.25">
      <c r="A802">
        <v>801</v>
      </c>
      <c r="C802" s="2">
        <v>2</v>
      </c>
      <c r="D802" s="5">
        <v>3</v>
      </c>
      <c r="H802" s="3" t="s">
        <v>233</v>
      </c>
    </row>
    <row r="803" spans="1:8" x14ac:dyDescent="0.25">
      <c r="A803">
        <v>802</v>
      </c>
      <c r="C803" s="2">
        <v>2</v>
      </c>
      <c r="D803" s="5">
        <v>3</v>
      </c>
      <c r="H803" s="3" t="s">
        <v>233</v>
      </c>
    </row>
    <row r="804" spans="1:8" x14ac:dyDescent="0.25">
      <c r="A804">
        <v>803</v>
      </c>
      <c r="C804" s="2">
        <v>2</v>
      </c>
      <c r="D804" s="5">
        <v>3</v>
      </c>
    </row>
    <row r="805" spans="1:8" x14ac:dyDescent="0.25">
      <c r="A805">
        <v>804</v>
      </c>
      <c r="C805" s="2">
        <v>2</v>
      </c>
      <c r="D805" s="5">
        <v>3</v>
      </c>
    </row>
    <row r="806" spans="1:8" x14ac:dyDescent="0.25">
      <c r="A806">
        <v>805</v>
      </c>
      <c r="C806" s="2">
        <v>2</v>
      </c>
      <c r="D806" s="5">
        <v>3</v>
      </c>
    </row>
    <row r="807" spans="1:8" x14ac:dyDescent="0.25">
      <c r="A807">
        <v>806</v>
      </c>
      <c r="C807" s="2">
        <v>2</v>
      </c>
      <c r="D807" s="5">
        <v>3</v>
      </c>
    </row>
    <row r="808" spans="1:8" x14ac:dyDescent="0.25">
      <c r="A808">
        <v>807</v>
      </c>
      <c r="C808" s="2">
        <v>2</v>
      </c>
      <c r="D808" s="5">
        <v>3</v>
      </c>
    </row>
    <row r="809" spans="1:8" x14ac:dyDescent="0.25">
      <c r="A809">
        <v>808</v>
      </c>
      <c r="C809" s="2">
        <v>2</v>
      </c>
      <c r="D809" s="5">
        <v>3</v>
      </c>
    </row>
    <row r="810" spans="1:8" x14ac:dyDescent="0.25">
      <c r="A810">
        <v>809</v>
      </c>
      <c r="C810" s="2">
        <v>2</v>
      </c>
      <c r="D810" s="5">
        <v>3</v>
      </c>
    </row>
    <row r="811" spans="1:8" x14ac:dyDescent="0.25">
      <c r="A811">
        <v>810</v>
      </c>
      <c r="C811" s="2">
        <v>2</v>
      </c>
      <c r="D811" s="5">
        <v>3</v>
      </c>
    </row>
    <row r="812" spans="1:8" x14ac:dyDescent="0.25">
      <c r="A812">
        <v>811</v>
      </c>
      <c r="C812" s="2">
        <v>2</v>
      </c>
      <c r="D812" s="5">
        <v>3</v>
      </c>
    </row>
    <row r="813" spans="1:8" x14ac:dyDescent="0.25">
      <c r="A813">
        <v>812</v>
      </c>
      <c r="B813" s="4">
        <v>1</v>
      </c>
      <c r="C813" s="2">
        <v>2</v>
      </c>
      <c r="D813" s="5">
        <v>3</v>
      </c>
    </row>
    <row r="814" spans="1:8" x14ac:dyDescent="0.25">
      <c r="A814">
        <v>813</v>
      </c>
      <c r="B814" s="4">
        <v>1</v>
      </c>
      <c r="D814" s="5">
        <v>3</v>
      </c>
    </row>
    <row r="815" spans="1:8" x14ac:dyDescent="0.25">
      <c r="A815">
        <v>814</v>
      </c>
      <c r="B815" s="4">
        <v>1</v>
      </c>
      <c r="D815" s="5">
        <v>3</v>
      </c>
    </row>
    <row r="816" spans="1:8" x14ac:dyDescent="0.25">
      <c r="A816">
        <v>815</v>
      </c>
      <c r="B816" s="4">
        <v>1</v>
      </c>
      <c r="D816" s="5">
        <v>3</v>
      </c>
    </row>
    <row r="817" spans="1:7" x14ac:dyDescent="0.25">
      <c r="A817">
        <v>816</v>
      </c>
      <c r="B817" s="4">
        <v>1</v>
      </c>
      <c r="D817" s="5">
        <v>3</v>
      </c>
    </row>
    <row r="818" spans="1:7" x14ac:dyDescent="0.25">
      <c r="A818">
        <v>817</v>
      </c>
      <c r="B818" s="4">
        <v>1</v>
      </c>
      <c r="D818" s="5">
        <v>3</v>
      </c>
    </row>
    <row r="819" spans="1:7" x14ac:dyDescent="0.25">
      <c r="A819">
        <v>818</v>
      </c>
      <c r="B819" s="4">
        <v>1</v>
      </c>
    </row>
    <row r="820" spans="1:7" x14ac:dyDescent="0.25">
      <c r="A820">
        <v>819</v>
      </c>
      <c r="B820" s="4">
        <v>1</v>
      </c>
    </row>
    <row r="821" spans="1:7" x14ac:dyDescent="0.25">
      <c r="A821">
        <v>820</v>
      </c>
      <c r="B821" s="4">
        <v>1</v>
      </c>
      <c r="E821" s="3">
        <v>4</v>
      </c>
    </row>
    <row r="822" spans="1:7" x14ac:dyDescent="0.25">
      <c r="A822">
        <v>821</v>
      </c>
      <c r="B822" s="4">
        <v>1</v>
      </c>
      <c r="E822" s="3">
        <v>4</v>
      </c>
    </row>
    <row r="823" spans="1:7" x14ac:dyDescent="0.25">
      <c r="A823">
        <v>822</v>
      </c>
      <c r="B823" s="4">
        <v>1</v>
      </c>
      <c r="E823" s="3">
        <v>4</v>
      </c>
    </row>
    <row r="824" spans="1:7" x14ac:dyDescent="0.25">
      <c r="A824">
        <v>823</v>
      </c>
      <c r="B824" s="4">
        <v>1</v>
      </c>
      <c r="E824" s="3">
        <v>4</v>
      </c>
    </row>
    <row r="825" spans="1:7" x14ac:dyDescent="0.25">
      <c r="A825">
        <v>824</v>
      </c>
      <c r="B825" s="4">
        <v>1</v>
      </c>
      <c r="E825" s="3">
        <v>4</v>
      </c>
    </row>
    <row r="826" spans="1:7" x14ac:dyDescent="0.25">
      <c r="A826">
        <v>825</v>
      </c>
      <c r="B826" s="4">
        <v>1</v>
      </c>
      <c r="E826" s="3">
        <v>4</v>
      </c>
    </row>
    <row r="827" spans="1:7" x14ac:dyDescent="0.25">
      <c r="A827">
        <v>826</v>
      </c>
      <c r="B827" s="4">
        <v>1</v>
      </c>
      <c r="E827" s="3">
        <v>4</v>
      </c>
    </row>
    <row r="828" spans="1:7" x14ac:dyDescent="0.25">
      <c r="A828">
        <v>827</v>
      </c>
      <c r="B828" s="4">
        <v>1</v>
      </c>
      <c r="E828" s="3">
        <v>4</v>
      </c>
    </row>
    <row r="829" spans="1:7" x14ac:dyDescent="0.25">
      <c r="A829">
        <v>828</v>
      </c>
      <c r="B829" s="4">
        <v>1</v>
      </c>
      <c r="E829" s="3">
        <v>4</v>
      </c>
    </row>
    <row r="830" spans="1:7" x14ac:dyDescent="0.25">
      <c r="A830">
        <v>829</v>
      </c>
      <c r="B830" s="4">
        <v>1</v>
      </c>
      <c r="E830" s="3">
        <v>4</v>
      </c>
    </row>
    <row r="831" spans="1:7" x14ac:dyDescent="0.25">
      <c r="A831">
        <v>830</v>
      </c>
      <c r="B831" s="4">
        <v>1</v>
      </c>
      <c r="E831" s="3">
        <v>4</v>
      </c>
    </row>
    <row r="832" spans="1:7" x14ac:dyDescent="0.25">
      <c r="A832">
        <v>831</v>
      </c>
      <c r="B832" s="4">
        <v>1</v>
      </c>
      <c r="C832" s="2">
        <v>2</v>
      </c>
      <c r="E832" s="3">
        <v>4</v>
      </c>
      <c r="G832" s="5" t="s">
        <v>234</v>
      </c>
    </row>
    <row r="833" spans="1:7" x14ac:dyDescent="0.25">
      <c r="A833">
        <v>832</v>
      </c>
      <c r="B833" s="4">
        <v>1</v>
      </c>
      <c r="C833" s="2">
        <v>2</v>
      </c>
      <c r="E833" s="3">
        <v>4</v>
      </c>
      <c r="G833" s="5" t="s">
        <v>234</v>
      </c>
    </row>
    <row r="834" spans="1:7" x14ac:dyDescent="0.25">
      <c r="A834">
        <v>833</v>
      </c>
      <c r="B834" s="4">
        <v>1</v>
      </c>
      <c r="C834" s="2">
        <v>2</v>
      </c>
      <c r="E834" s="3">
        <v>4</v>
      </c>
      <c r="G834" s="5" t="s">
        <v>234</v>
      </c>
    </row>
    <row r="835" spans="1:7" x14ac:dyDescent="0.25">
      <c r="A835">
        <v>834</v>
      </c>
      <c r="C835" s="2">
        <v>2</v>
      </c>
      <c r="E835" s="3">
        <v>4</v>
      </c>
      <c r="G835" s="5" t="s">
        <v>234</v>
      </c>
    </row>
    <row r="836" spans="1:7" x14ac:dyDescent="0.25">
      <c r="A836">
        <v>835</v>
      </c>
      <c r="C836" s="2">
        <v>2</v>
      </c>
      <c r="E836" s="3">
        <v>4</v>
      </c>
      <c r="G836" s="5" t="s">
        <v>234</v>
      </c>
    </row>
    <row r="837" spans="1:7" x14ac:dyDescent="0.25">
      <c r="A837">
        <v>836</v>
      </c>
      <c r="C837" s="2">
        <v>2</v>
      </c>
      <c r="E837" s="3">
        <v>4</v>
      </c>
      <c r="G837" s="5" t="s">
        <v>234</v>
      </c>
    </row>
    <row r="838" spans="1:7" x14ac:dyDescent="0.25">
      <c r="A838">
        <v>837</v>
      </c>
      <c r="C838" s="2">
        <v>2</v>
      </c>
      <c r="E838" s="3">
        <v>4</v>
      </c>
      <c r="G838" s="5" t="s">
        <v>234</v>
      </c>
    </row>
    <row r="839" spans="1:7" x14ac:dyDescent="0.25">
      <c r="A839">
        <v>838</v>
      </c>
      <c r="C839" s="2">
        <v>2</v>
      </c>
      <c r="E839" s="3">
        <v>4</v>
      </c>
      <c r="G839" s="5" t="s">
        <v>234</v>
      </c>
    </row>
    <row r="840" spans="1:7" x14ac:dyDescent="0.25">
      <c r="A840">
        <v>839</v>
      </c>
      <c r="C840" s="2">
        <v>2</v>
      </c>
      <c r="E840" s="3">
        <v>4</v>
      </c>
      <c r="G840" s="5" t="s">
        <v>234</v>
      </c>
    </row>
    <row r="841" spans="1:7" x14ac:dyDescent="0.25">
      <c r="A841">
        <v>840</v>
      </c>
      <c r="C841" s="2">
        <v>2</v>
      </c>
      <c r="E841" s="3">
        <v>4</v>
      </c>
      <c r="G841" s="5" t="s">
        <v>234</v>
      </c>
    </row>
    <row r="842" spans="1:7" x14ac:dyDescent="0.25">
      <c r="A842">
        <v>841</v>
      </c>
      <c r="C842" s="2">
        <v>2</v>
      </c>
      <c r="E842" s="3">
        <v>4</v>
      </c>
      <c r="G842" s="5" t="s">
        <v>234</v>
      </c>
    </row>
    <row r="843" spans="1:7" x14ac:dyDescent="0.25">
      <c r="A843">
        <v>842</v>
      </c>
      <c r="C843" s="2">
        <v>2</v>
      </c>
      <c r="E843" s="3">
        <v>4</v>
      </c>
      <c r="G843" s="5" t="s">
        <v>234</v>
      </c>
    </row>
    <row r="844" spans="1:7" x14ac:dyDescent="0.25">
      <c r="A844">
        <v>843</v>
      </c>
      <c r="C844" s="2">
        <v>2</v>
      </c>
      <c r="E844" s="3">
        <v>4</v>
      </c>
      <c r="G844" s="5" t="s">
        <v>234</v>
      </c>
    </row>
    <row r="845" spans="1:7" x14ac:dyDescent="0.25">
      <c r="A845">
        <v>844</v>
      </c>
      <c r="C845" s="2">
        <v>2</v>
      </c>
      <c r="E845" s="3">
        <v>4</v>
      </c>
      <c r="G845" s="5" t="s">
        <v>234</v>
      </c>
    </row>
    <row r="846" spans="1:7" x14ac:dyDescent="0.25">
      <c r="A846">
        <v>845</v>
      </c>
      <c r="C846" s="2">
        <v>2</v>
      </c>
      <c r="E846" s="3">
        <v>4</v>
      </c>
      <c r="G846" s="5" t="s">
        <v>234</v>
      </c>
    </row>
    <row r="847" spans="1:7" x14ac:dyDescent="0.25">
      <c r="A847">
        <v>846</v>
      </c>
      <c r="C847" s="2">
        <v>2</v>
      </c>
      <c r="E847" s="3">
        <v>4</v>
      </c>
      <c r="G847" s="5" t="s">
        <v>234</v>
      </c>
    </row>
    <row r="848" spans="1:7" x14ac:dyDescent="0.25">
      <c r="A848">
        <v>847</v>
      </c>
      <c r="C848" s="2">
        <v>2</v>
      </c>
      <c r="E848" s="3">
        <v>4</v>
      </c>
      <c r="G848" s="5" t="s">
        <v>234</v>
      </c>
    </row>
    <row r="849" spans="1:8" x14ac:dyDescent="0.25">
      <c r="A849">
        <v>848</v>
      </c>
      <c r="B849" s="4">
        <v>1</v>
      </c>
      <c r="C849" s="2">
        <v>2</v>
      </c>
      <c r="E849" s="3">
        <v>4</v>
      </c>
      <c r="G849" s="5" t="s">
        <v>234</v>
      </c>
    </row>
    <row r="850" spans="1:8" x14ac:dyDescent="0.25">
      <c r="A850">
        <v>849</v>
      </c>
      <c r="B850" s="4">
        <v>1</v>
      </c>
      <c r="C850" s="2">
        <v>2</v>
      </c>
      <c r="G850" s="5" t="s">
        <v>234</v>
      </c>
    </row>
    <row r="851" spans="1:8" x14ac:dyDescent="0.25">
      <c r="A851">
        <v>850</v>
      </c>
      <c r="B851" s="4">
        <v>1</v>
      </c>
      <c r="C851" s="2">
        <v>2</v>
      </c>
      <c r="G851" s="5" t="s">
        <v>234</v>
      </c>
    </row>
    <row r="852" spans="1:8" x14ac:dyDescent="0.25">
      <c r="A852">
        <v>851</v>
      </c>
      <c r="B852" s="4">
        <v>1</v>
      </c>
      <c r="C852" s="2">
        <v>2</v>
      </c>
      <c r="G852" s="5" t="s">
        <v>234</v>
      </c>
    </row>
    <row r="853" spans="1:8" x14ac:dyDescent="0.25">
      <c r="A853">
        <v>852</v>
      </c>
      <c r="B853" s="4">
        <v>1</v>
      </c>
      <c r="C853" s="2">
        <v>2</v>
      </c>
      <c r="G853" s="5" t="s">
        <v>234</v>
      </c>
    </row>
    <row r="854" spans="1:8" x14ac:dyDescent="0.25">
      <c r="A854">
        <v>853</v>
      </c>
      <c r="B854" s="4">
        <v>1</v>
      </c>
      <c r="C854" s="2">
        <v>2</v>
      </c>
      <c r="G854" s="5" t="s">
        <v>234</v>
      </c>
    </row>
    <row r="855" spans="1:8" x14ac:dyDescent="0.25">
      <c r="A855">
        <v>854</v>
      </c>
      <c r="B855" s="4">
        <v>1</v>
      </c>
      <c r="G855" s="5" t="s">
        <v>234</v>
      </c>
    </row>
    <row r="856" spans="1:8" x14ac:dyDescent="0.25">
      <c r="A856">
        <v>855</v>
      </c>
      <c r="B856" s="4">
        <v>1</v>
      </c>
      <c r="F856" t="s">
        <v>22</v>
      </c>
      <c r="G856" s="5" t="s">
        <v>234</v>
      </c>
    </row>
    <row r="857" spans="1:8" x14ac:dyDescent="0.25">
      <c r="A857">
        <v>856</v>
      </c>
    </row>
    <row r="858" spans="1:8" x14ac:dyDescent="0.25">
      <c r="A858">
        <v>857</v>
      </c>
      <c r="F858" t="s">
        <v>22</v>
      </c>
    </row>
    <row r="859" spans="1:8" x14ac:dyDescent="0.25">
      <c r="A859">
        <v>858</v>
      </c>
      <c r="B859" s="4">
        <v>1</v>
      </c>
    </row>
    <row r="860" spans="1:8" x14ac:dyDescent="0.25">
      <c r="A860">
        <v>859</v>
      </c>
      <c r="B860" s="4">
        <v>1</v>
      </c>
    </row>
    <row r="861" spans="1:8" x14ac:dyDescent="0.25">
      <c r="A861">
        <v>860</v>
      </c>
      <c r="B861" s="4">
        <v>1</v>
      </c>
    </row>
    <row r="862" spans="1:8" x14ac:dyDescent="0.25">
      <c r="A862">
        <v>861</v>
      </c>
      <c r="B862" s="4">
        <v>1</v>
      </c>
      <c r="H862" s="3" t="s">
        <v>233</v>
      </c>
    </row>
    <row r="863" spans="1:8" x14ac:dyDescent="0.25">
      <c r="A863">
        <v>862</v>
      </c>
      <c r="B863" s="4">
        <v>1</v>
      </c>
      <c r="H863" s="3" t="s">
        <v>233</v>
      </c>
    </row>
    <row r="864" spans="1:8" x14ac:dyDescent="0.25">
      <c r="A864">
        <v>863</v>
      </c>
      <c r="B864" s="4">
        <v>1</v>
      </c>
      <c r="H864" s="3" t="s">
        <v>233</v>
      </c>
    </row>
    <row r="865" spans="1:8" x14ac:dyDescent="0.25">
      <c r="A865">
        <v>864</v>
      </c>
      <c r="B865" s="4">
        <v>1</v>
      </c>
      <c r="H865" s="3" t="s">
        <v>233</v>
      </c>
    </row>
    <row r="866" spans="1:8" x14ac:dyDescent="0.25">
      <c r="A866">
        <v>865</v>
      </c>
      <c r="B866" s="4">
        <v>1</v>
      </c>
      <c r="H866" s="3" t="s">
        <v>233</v>
      </c>
    </row>
    <row r="867" spans="1:8" x14ac:dyDescent="0.25">
      <c r="A867">
        <v>866</v>
      </c>
      <c r="B867" s="4">
        <v>1</v>
      </c>
      <c r="H867" s="3" t="s">
        <v>233</v>
      </c>
    </row>
    <row r="868" spans="1:8" x14ac:dyDescent="0.25">
      <c r="A868">
        <v>867</v>
      </c>
      <c r="B868" s="4">
        <v>1</v>
      </c>
      <c r="H868" s="3" t="s">
        <v>233</v>
      </c>
    </row>
    <row r="869" spans="1:8" x14ac:dyDescent="0.25">
      <c r="A869">
        <v>868</v>
      </c>
      <c r="B869" s="4">
        <v>1</v>
      </c>
      <c r="H869" s="3" t="s">
        <v>233</v>
      </c>
    </row>
    <row r="870" spans="1:8" x14ac:dyDescent="0.25">
      <c r="A870">
        <v>869</v>
      </c>
      <c r="B870" s="4">
        <v>1</v>
      </c>
      <c r="H870" s="3" t="s">
        <v>233</v>
      </c>
    </row>
    <row r="871" spans="1:8" x14ac:dyDescent="0.25">
      <c r="A871">
        <v>870</v>
      </c>
      <c r="B871" s="4">
        <v>1</v>
      </c>
      <c r="H871" s="3" t="s">
        <v>233</v>
      </c>
    </row>
    <row r="872" spans="1:8" x14ac:dyDescent="0.25">
      <c r="A872">
        <v>871</v>
      </c>
      <c r="B872" s="4">
        <v>1</v>
      </c>
      <c r="H872" s="3" t="s">
        <v>233</v>
      </c>
    </row>
    <row r="873" spans="1:8" x14ac:dyDescent="0.25">
      <c r="A873">
        <v>872</v>
      </c>
      <c r="B873" s="4">
        <v>1</v>
      </c>
      <c r="H873" s="3" t="s">
        <v>233</v>
      </c>
    </row>
    <row r="874" spans="1:8" x14ac:dyDescent="0.25">
      <c r="A874">
        <v>873</v>
      </c>
      <c r="B874" s="4">
        <v>1</v>
      </c>
      <c r="C874" s="2">
        <v>2</v>
      </c>
      <c r="H874" s="3" t="s">
        <v>233</v>
      </c>
    </row>
    <row r="875" spans="1:8" x14ac:dyDescent="0.25">
      <c r="A875">
        <v>874</v>
      </c>
      <c r="B875" s="4">
        <v>1</v>
      </c>
      <c r="C875" s="2">
        <v>2</v>
      </c>
      <c r="H875" s="3" t="s">
        <v>233</v>
      </c>
    </row>
    <row r="876" spans="1:8" x14ac:dyDescent="0.25">
      <c r="A876">
        <v>875</v>
      </c>
      <c r="B876" s="4">
        <v>1</v>
      </c>
      <c r="C876" s="2">
        <v>2</v>
      </c>
      <c r="H876" s="3" t="s">
        <v>233</v>
      </c>
    </row>
    <row r="877" spans="1:8" x14ac:dyDescent="0.25">
      <c r="A877">
        <v>876</v>
      </c>
      <c r="B877" s="4">
        <v>1</v>
      </c>
      <c r="C877" s="2">
        <v>2</v>
      </c>
      <c r="H877" s="3" t="s">
        <v>233</v>
      </c>
    </row>
    <row r="878" spans="1:8" x14ac:dyDescent="0.25">
      <c r="A878">
        <v>877</v>
      </c>
      <c r="B878" s="4">
        <v>1</v>
      </c>
      <c r="C878" s="2">
        <v>2</v>
      </c>
      <c r="H878" s="3" t="s">
        <v>233</v>
      </c>
    </row>
    <row r="879" spans="1:8" x14ac:dyDescent="0.25">
      <c r="A879">
        <v>878</v>
      </c>
      <c r="C879" s="2">
        <v>2</v>
      </c>
      <c r="H879" s="3" t="s">
        <v>233</v>
      </c>
    </row>
    <row r="880" spans="1:8" x14ac:dyDescent="0.25">
      <c r="A880">
        <v>879</v>
      </c>
      <c r="C880" s="2">
        <v>2</v>
      </c>
      <c r="G880" s="5" t="s">
        <v>234</v>
      </c>
      <c r="H880" s="3" t="s">
        <v>233</v>
      </c>
    </row>
    <row r="881" spans="1:7" x14ac:dyDescent="0.25">
      <c r="A881">
        <v>880</v>
      </c>
      <c r="C881" s="2">
        <v>2</v>
      </c>
      <c r="G881" s="5" t="s">
        <v>234</v>
      </c>
    </row>
    <row r="882" spans="1:7" x14ac:dyDescent="0.25">
      <c r="A882">
        <v>881</v>
      </c>
      <c r="C882" s="2">
        <v>2</v>
      </c>
      <c r="G882" s="5" t="s">
        <v>234</v>
      </c>
    </row>
    <row r="883" spans="1:7" x14ac:dyDescent="0.25">
      <c r="A883">
        <v>882</v>
      </c>
      <c r="C883" s="2">
        <v>2</v>
      </c>
      <c r="G883" s="5" t="s">
        <v>234</v>
      </c>
    </row>
    <row r="884" spans="1:7" x14ac:dyDescent="0.25">
      <c r="A884">
        <v>883</v>
      </c>
      <c r="C884" s="2">
        <v>2</v>
      </c>
      <c r="G884" s="5" t="s">
        <v>234</v>
      </c>
    </row>
    <row r="885" spans="1:7" x14ac:dyDescent="0.25">
      <c r="A885">
        <v>884</v>
      </c>
      <c r="C885" s="2">
        <v>2</v>
      </c>
      <c r="G885" s="5" t="s">
        <v>234</v>
      </c>
    </row>
    <row r="886" spans="1:7" x14ac:dyDescent="0.25">
      <c r="A886">
        <v>885</v>
      </c>
      <c r="C886" s="2">
        <v>2</v>
      </c>
      <c r="G886" s="5" t="s">
        <v>234</v>
      </c>
    </row>
    <row r="887" spans="1:7" x14ac:dyDescent="0.25">
      <c r="A887">
        <v>886</v>
      </c>
      <c r="C887" s="2">
        <v>2</v>
      </c>
      <c r="G887" s="5" t="s">
        <v>234</v>
      </c>
    </row>
    <row r="888" spans="1:7" x14ac:dyDescent="0.25">
      <c r="A888">
        <v>887</v>
      </c>
      <c r="C888" s="2">
        <v>2</v>
      </c>
      <c r="G888" s="5" t="s">
        <v>234</v>
      </c>
    </row>
    <row r="889" spans="1:7" x14ac:dyDescent="0.25">
      <c r="A889">
        <v>888</v>
      </c>
      <c r="C889" s="2">
        <v>2</v>
      </c>
      <c r="G889" s="5" t="s">
        <v>234</v>
      </c>
    </row>
    <row r="890" spans="1:7" x14ac:dyDescent="0.25">
      <c r="A890">
        <v>889</v>
      </c>
      <c r="B890" s="4">
        <v>1</v>
      </c>
      <c r="C890" s="2">
        <v>2</v>
      </c>
      <c r="G890" s="5" t="s">
        <v>234</v>
      </c>
    </row>
    <row r="891" spans="1:7" x14ac:dyDescent="0.25">
      <c r="A891">
        <v>890</v>
      </c>
      <c r="B891" s="4">
        <v>1</v>
      </c>
      <c r="C891" s="2">
        <v>2</v>
      </c>
      <c r="G891" s="5" t="s">
        <v>234</v>
      </c>
    </row>
    <row r="892" spans="1:7" x14ac:dyDescent="0.25">
      <c r="A892">
        <v>891</v>
      </c>
      <c r="B892" s="4">
        <v>1</v>
      </c>
      <c r="C892" s="2">
        <v>2</v>
      </c>
      <c r="G892" s="5" t="s">
        <v>234</v>
      </c>
    </row>
    <row r="893" spans="1:7" x14ac:dyDescent="0.25">
      <c r="A893">
        <v>892</v>
      </c>
      <c r="B893" s="4">
        <v>1</v>
      </c>
      <c r="G893" s="5" t="s">
        <v>234</v>
      </c>
    </row>
    <row r="894" spans="1:7" x14ac:dyDescent="0.25">
      <c r="A894">
        <v>893</v>
      </c>
      <c r="B894" s="4">
        <v>1</v>
      </c>
      <c r="G894" s="5" t="s">
        <v>234</v>
      </c>
    </row>
    <row r="895" spans="1:7" x14ac:dyDescent="0.25">
      <c r="A895">
        <v>894</v>
      </c>
      <c r="B895" s="4">
        <v>1</v>
      </c>
      <c r="G895" s="5" t="s">
        <v>234</v>
      </c>
    </row>
    <row r="896" spans="1:7" x14ac:dyDescent="0.25">
      <c r="A896">
        <v>895</v>
      </c>
      <c r="B896" s="4">
        <v>1</v>
      </c>
      <c r="E896" s="3">
        <v>4</v>
      </c>
      <c r="G896" s="5" t="s">
        <v>234</v>
      </c>
    </row>
    <row r="897" spans="1:7" x14ac:dyDescent="0.25">
      <c r="A897">
        <v>896</v>
      </c>
      <c r="B897" s="4">
        <v>1</v>
      </c>
      <c r="E897" s="3">
        <v>4</v>
      </c>
      <c r="G897" s="5" t="s">
        <v>234</v>
      </c>
    </row>
    <row r="898" spans="1:7" x14ac:dyDescent="0.25">
      <c r="A898">
        <v>897</v>
      </c>
      <c r="B898" s="4">
        <v>1</v>
      </c>
      <c r="E898" s="3">
        <v>4</v>
      </c>
      <c r="G898" s="5" t="s">
        <v>234</v>
      </c>
    </row>
    <row r="899" spans="1:7" x14ac:dyDescent="0.25">
      <c r="A899">
        <v>898</v>
      </c>
      <c r="B899" s="4">
        <v>1</v>
      </c>
      <c r="E899" s="3">
        <v>4</v>
      </c>
      <c r="G899" s="5" t="s">
        <v>234</v>
      </c>
    </row>
    <row r="900" spans="1:7" x14ac:dyDescent="0.25">
      <c r="A900">
        <v>899</v>
      </c>
      <c r="B900" s="4">
        <v>1</v>
      </c>
      <c r="E900" s="3">
        <v>4</v>
      </c>
      <c r="G900" s="5" t="s">
        <v>234</v>
      </c>
    </row>
    <row r="901" spans="1:7" x14ac:dyDescent="0.25">
      <c r="A901">
        <v>900</v>
      </c>
      <c r="B901" s="4">
        <v>1</v>
      </c>
      <c r="E901" s="3">
        <v>4</v>
      </c>
    </row>
    <row r="902" spans="1:7" x14ac:dyDescent="0.25">
      <c r="A902">
        <v>901</v>
      </c>
      <c r="B902" s="4">
        <v>1</v>
      </c>
      <c r="E902" s="3">
        <v>4</v>
      </c>
    </row>
    <row r="903" spans="1:7" x14ac:dyDescent="0.25">
      <c r="A903">
        <v>902</v>
      </c>
      <c r="B903" s="4">
        <v>1</v>
      </c>
      <c r="E903" s="3">
        <v>4</v>
      </c>
    </row>
    <row r="904" spans="1:7" x14ac:dyDescent="0.25">
      <c r="A904">
        <v>903</v>
      </c>
      <c r="B904" s="4">
        <v>1</v>
      </c>
      <c r="E904" s="3">
        <v>4</v>
      </c>
    </row>
    <row r="905" spans="1:7" x14ac:dyDescent="0.25">
      <c r="A905">
        <v>904</v>
      </c>
      <c r="B905" s="4">
        <v>1</v>
      </c>
      <c r="C905" s="2">
        <v>2</v>
      </c>
      <c r="E905" s="3">
        <v>4</v>
      </c>
    </row>
    <row r="906" spans="1:7" x14ac:dyDescent="0.25">
      <c r="A906">
        <v>905</v>
      </c>
      <c r="B906" s="4">
        <v>1</v>
      </c>
      <c r="C906" s="2">
        <v>2</v>
      </c>
      <c r="E906" s="3">
        <v>4</v>
      </c>
    </row>
    <row r="907" spans="1:7" x14ac:dyDescent="0.25">
      <c r="A907">
        <v>906</v>
      </c>
      <c r="B907" s="4">
        <v>1</v>
      </c>
      <c r="C907" s="2">
        <v>2</v>
      </c>
      <c r="E907" s="3">
        <v>4</v>
      </c>
    </row>
    <row r="908" spans="1:7" x14ac:dyDescent="0.25">
      <c r="A908">
        <v>907</v>
      </c>
      <c r="B908" s="4">
        <v>1</v>
      </c>
      <c r="C908" s="2">
        <v>2</v>
      </c>
      <c r="E908" s="3">
        <v>4</v>
      </c>
    </row>
    <row r="909" spans="1:7" x14ac:dyDescent="0.25">
      <c r="A909">
        <v>908</v>
      </c>
      <c r="B909" s="4">
        <v>1</v>
      </c>
      <c r="C909" s="2">
        <v>2</v>
      </c>
      <c r="E909" s="3">
        <v>4</v>
      </c>
    </row>
    <row r="910" spans="1:7" x14ac:dyDescent="0.25">
      <c r="A910">
        <v>909</v>
      </c>
      <c r="C910" s="2">
        <v>2</v>
      </c>
      <c r="E910" s="3">
        <v>4</v>
      </c>
    </row>
    <row r="911" spans="1:7" x14ac:dyDescent="0.25">
      <c r="A911">
        <v>910</v>
      </c>
      <c r="C911" s="2">
        <v>2</v>
      </c>
      <c r="E911" s="3">
        <v>4</v>
      </c>
    </row>
    <row r="912" spans="1:7" x14ac:dyDescent="0.25">
      <c r="A912">
        <v>911</v>
      </c>
      <c r="C912" s="2">
        <v>2</v>
      </c>
      <c r="E912" s="3">
        <v>4</v>
      </c>
    </row>
    <row r="913" spans="1:8" x14ac:dyDescent="0.25">
      <c r="A913">
        <v>912</v>
      </c>
      <c r="C913" s="2">
        <v>2</v>
      </c>
      <c r="D913" s="5">
        <v>3</v>
      </c>
      <c r="E913" s="3">
        <v>4</v>
      </c>
    </row>
    <row r="914" spans="1:8" x14ac:dyDescent="0.25">
      <c r="A914">
        <v>913</v>
      </c>
      <c r="C914" s="2">
        <v>2</v>
      </c>
      <c r="D914" s="5">
        <v>3</v>
      </c>
      <c r="E914" s="3">
        <v>4</v>
      </c>
    </row>
    <row r="915" spans="1:8" x14ac:dyDescent="0.25">
      <c r="A915">
        <v>914</v>
      </c>
      <c r="C915" s="2">
        <v>2</v>
      </c>
      <c r="D915" s="5">
        <v>3</v>
      </c>
      <c r="E915" s="3">
        <v>4</v>
      </c>
    </row>
    <row r="916" spans="1:8" x14ac:dyDescent="0.25">
      <c r="A916">
        <v>915</v>
      </c>
      <c r="C916" s="2">
        <v>2</v>
      </c>
      <c r="D916" s="5">
        <v>3</v>
      </c>
    </row>
    <row r="917" spans="1:8" x14ac:dyDescent="0.25">
      <c r="A917">
        <v>916</v>
      </c>
      <c r="C917" s="2">
        <v>2</v>
      </c>
      <c r="D917" s="5">
        <v>3</v>
      </c>
    </row>
    <row r="918" spans="1:8" x14ac:dyDescent="0.25">
      <c r="A918">
        <v>917</v>
      </c>
      <c r="C918" s="2">
        <v>2</v>
      </c>
      <c r="D918" s="5">
        <v>3</v>
      </c>
    </row>
    <row r="919" spans="1:8" x14ac:dyDescent="0.25">
      <c r="A919">
        <v>918</v>
      </c>
      <c r="C919" s="2">
        <v>2</v>
      </c>
      <c r="D919" s="5">
        <v>3</v>
      </c>
    </row>
    <row r="920" spans="1:8" x14ac:dyDescent="0.25">
      <c r="A920">
        <v>919</v>
      </c>
      <c r="C920" s="2">
        <v>2</v>
      </c>
      <c r="D920" s="5">
        <v>3</v>
      </c>
    </row>
    <row r="921" spans="1:8" x14ac:dyDescent="0.25">
      <c r="A921">
        <v>920</v>
      </c>
      <c r="B921" s="4">
        <v>1</v>
      </c>
      <c r="D921" s="5">
        <v>3</v>
      </c>
    </row>
    <row r="922" spans="1:8" x14ac:dyDescent="0.25">
      <c r="A922">
        <v>921</v>
      </c>
      <c r="B922" s="4">
        <v>1</v>
      </c>
      <c r="D922" s="5">
        <v>3</v>
      </c>
    </row>
    <row r="923" spans="1:8" x14ac:dyDescent="0.25">
      <c r="A923">
        <v>922</v>
      </c>
      <c r="B923" s="4">
        <v>1</v>
      </c>
      <c r="D923" s="5">
        <v>3</v>
      </c>
    </row>
    <row r="924" spans="1:8" x14ac:dyDescent="0.25">
      <c r="A924">
        <v>923</v>
      </c>
      <c r="B924" s="4">
        <v>1</v>
      </c>
      <c r="D924" s="5">
        <v>3</v>
      </c>
    </row>
    <row r="925" spans="1:8" x14ac:dyDescent="0.25">
      <c r="A925">
        <v>924</v>
      </c>
      <c r="B925" s="4">
        <v>1</v>
      </c>
      <c r="D925" s="5">
        <v>3</v>
      </c>
    </row>
    <row r="926" spans="1:8" x14ac:dyDescent="0.25">
      <c r="A926">
        <v>925</v>
      </c>
      <c r="B926" s="4">
        <v>1</v>
      </c>
      <c r="D926" s="5">
        <v>3</v>
      </c>
    </row>
    <row r="927" spans="1:8" x14ac:dyDescent="0.25">
      <c r="A927">
        <v>926</v>
      </c>
      <c r="B927" s="4">
        <v>1</v>
      </c>
      <c r="D927" s="5">
        <v>3</v>
      </c>
    </row>
    <row r="928" spans="1:8" x14ac:dyDescent="0.25">
      <c r="A928">
        <v>927</v>
      </c>
      <c r="B928" s="4">
        <v>1</v>
      </c>
      <c r="D928" s="5">
        <v>3</v>
      </c>
      <c r="H928" s="3" t="s">
        <v>233</v>
      </c>
    </row>
    <row r="929" spans="1:8" x14ac:dyDescent="0.25">
      <c r="A929">
        <v>928</v>
      </c>
      <c r="B929" s="4">
        <v>1</v>
      </c>
      <c r="D929" s="5">
        <v>3</v>
      </c>
      <c r="H929" s="3" t="s">
        <v>233</v>
      </c>
    </row>
    <row r="930" spans="1:8" x14ac:dyDescent="0.25">
      <c r="A930">
        <v>929</v>
      </c>
      <c r="B930" s="4">
        <v>1</v>
      </c>
      <c r="D930" s="5">
        <v>3</v>
      </c>
      <c r="H930" s="3" t="s">
        <v>233</v>
      </c>
    </row>
    <row r="931" spans="1:8" x14ac:dyDescent="0.25">
      <c r="A931">
        <v>930</v>
      </c>
      <c r="B931" s="4">
        <v>1</v>
      </c>
      <c r="C931" s="2">
        <v>2</v>
      </c>
      <c r="H931" s="3" t="s">
        <v>233</v>
      </c>
    </row>
    <row r="932" spans="1:8" x14ac:dyDescent="0.25">
      <c r="A932">
        <v>931</v>
      </c>
      <c r="B932" s="4">
        <v>1</v>
      </c>
      <c r="C932" s="2">
        <v>2</v>
      </c>
      <c r="H932" s="3" t="s">
        <v>233</v>
      </c>
    </row>
    <row r="933" spans="1:8" x14ac:dyDescent="0.25">
      <c r="A933">
        <v>932</v>
      </c>
      <c r="B933" s="4">
        <v>1</v>
      </c>
      <c r="C933" s="2">
        <v>2</v>
      </c>
      <c r="H933" s="3" t="s">
        <v>233</v>
      </c>
    </row>
    <row r="934" spans="1:8" x14ac:dyDescent="0.25">
      <c r="A934">
        <v>933</v>
      </c>
      <c r="B934" s="4">
        <v>1</v>
      </c>
      <c r="C934" s="2">
        <v>2</v>
      </c>
      <c r="H934" s="3" t="s">
        <v>233</v>
      </c>
    </row>
    <row r="935" spans="1:8" x14ac:dyDescent="0.25">
      <c r="A935">
        <v>934</v>
      </c>
      <c r="B935" s="4">
        <v>1</v>
      </c>
      <c r="C935" s="2">
        <v>2</v>
      </c>
      <c r="H935" s="3" t="s">
        <v>233</v>
      </c>
    </row>
    <row r="936" spans="1:8" x14ac:dyDescent="0.25">
      <c r="A936">
        <v>935</v>
      </c>
      <c r="C936" s="2">
        <v>2</v>
      </c>
      <c r="H936" s="3" t="s">
        <v>233</v>
      </c>
    </row>
    <row r="937" spans="1:8" x14ac:dyDescent="0.25">
      <c r="A937">
        <v>936</v>
      </c>
      <c r="C937" s="2">
        <v>2</v>
      </c>
      <c r="H937" s="3" t="s">
        <v>233</v>
      </c>
    </row>
    <row r="938" spans="1:8" x14ac:dyDescent="0.25">
      <c r="A938">
        <v>937</v>
      </c>
      <c r="C938" s="2">
        <v>2</v>
      </c>
      <c r="H938" s="3" t="s">
        <v>233</v>
      </c>
    </row>
    <row r="939" spans="1:8" x14ac:dyDescent="0.25">
      <c r="A939">
        <v>938</v>
      </c>
      <c r="C939" s="2">
        <v>2</v>
      </c>
      <c r="H939" s="3" t="s">
        <v>233</v>
      </c>
    </row>
    <row r="940" spans="1:8" x14ac:dyDescent="0.25">
      <c r="A940">
        <v>939</v>
      </c>
      <c r="C940" s="2">
        <v>2</v>
      </c>
      <c r="H940" s="3" t="s">
        <v>233</v>
      </c>
    </row>
    <row r="941" spans="1:8" x14ac:dyDescent="0.25">
      <c r="A941">
        <v>940</v>
      </c>
      <c r="C941" s="2">
        <v>2</v>
      </c>
      <c r="H941" s="3" t="s">
        <v>233</v>
      </c>
    </row>
    <row r="942" spans="1:8" x14ac:dyDescent="0.25">
      <c r="A942">
        <v>941</v>
      </c>
      <c r="C942" s="2">
        <v>2</v>
      </c>
      <c r="D942" s="5">
        <v>3</v>
      </c>
      <c r="H942" s="3" t="s">
        <v>233</v>
      </c>
    </row>
    <row r="943" spans="1:8" x14ac:dyDescent="0.25">
      <c r="A943">
        <v>942</v>
      </c>
      <c r="C943" s="2">
        <v>2</v>
      </c>
      <c r="D943" s="5">
        <v>3</v>
      </c>
    </row>
    <row r="944" spans="1:8" x14ac:dyDescent="0.25">
      <c r="A944">
        <v>943</v>
      </c>
      <c r="C944" s="2">
        <v>2</v>
      </c>
      <c r="D944" s="5">
        <v>3</v>
      </c>
    </row>
    <row r="945" spans="1:5" x14ac:dyDescent="0.25">
      <c r="A945">
        <v>944</v>
      </c>
      <c r="C945" s="2">
        <v>2</v>
      </c>
      <c r="D945" s="5">
        <v>3</v>
      </c>
    </row>
    <row r="946" spans="1:5" x14ac:dyDescent="0.25">
      <c r="A946">
        <v>945</v>
      </c>
      <c r="D946" s="5">
        <v>3</v>
      </c>
    </row>
    <row r="947" spans="1:5" x14ac:dyDescent="0.25">
      <c r="A947">
        <v>946</v>
      </c>
      <c r="D947" s="5">
        <v>3</v>
      </c>
    </row>
    <row r="948" spans="1:5" x14ac:dyDescent="0.25">
      <c r="A948">
        <v>947</v>
      </c>
      <c r="B948" s="4">
        <v>1</v>
      </c>
      <c r="D948" s="5">
        <v>3</v>
      </c>
    </row>
    <row r="949" spans="1:5" x14ac:dyDescent="0.25">
      <c r="A949">
        <v>948</v>
      </c>
      <c r="B949" s="4">
        <v>1</v>
      </c>
      <c r="D949" s="5">
        <v>3</v>
      </c>
    </row>
    <row r="950" spans="1:5" x14ac:dyDescent="0.25">
      <c r="A950">
        <v>949</v>
      </c>
      <c r="B950" s="4">
        <v>1</v>
      </c>
      <c r="D950" s="5">
        <v>3</v>
      </c>
    </row>
    <row r="951" spans="1:5" x14ac:dyDescent="0.25">
      <c r="A951">
        <v>950</v>
      </c>
      <c r="B951" s="4">
        <v>1</v>
      </c>
      <c r="D951" s="5">
        <v>3</v>
      </c>
    </row>
    <row r="952" spans="1:5" x14ac:dyDescent="0.25">
      <c r="A952">
        <v>951</v>
      </c>
      <c r="B952" s="4">
        <v>1</v>
      </c>
      <c r="D952" s="5">
        <v>3</v>
      </c>
    </row>
    <row r="953" spans="1:5" x14ac:dyDescent="0.25">
      <c r="A953">
        <v>952</v>
      </c>
      <c r="B953" s="4">
        <v>1</v>
      </c>
      <c r="D953" s="5">
        <v>3</v>
      </c>
    </row>
    <row r="954" spans="1:5" x14ac:dyDescent="0.25">
      <c r="A954">
        <v>953</v>
      </c>
      <c r="B954" s="4">
        <v>1</v>
      </c>
      <c r="D954" s="5">
        <v>3</v>
      </c>
    </row>
    <row r="955" spans="1:5" x14ac:dyDescent="0.25">
      <c r="A955">
        <v>954</v>
      </c>
      <c r="B955" s="4">
        <v>1</v>
      </c>
      <c r="D955" s="5">
        <v>3</v>
      </c>
    </row>
    <row r="956" spans="1:5" x14ac:dyDescent="0.25">
      <c r="A956">
        <v>955</v>
      </c>
      <c r="B956" s="4">
        <v>1</v>
      </c>
      <c r="D956" s="5">
        <v>3</v>
      </c>
    </row>
    <row r="957" spans="1:5" x14ac:dyDescent="0.25">
      <c r="A957">
        <v>956</v>
      </c>
      <c r="B957" s="4">
        <v>1</v>
      </c>
      <c r="D957" s="5">
        <v>3</v>
      </c>
      <c r="E957" s="3">
        <v>4</v>
      </c>
    </row>
    <row r="958" spans="1:5" x14ac:dyDescent="0.25">
      <c r="A958">
        <v>957</v>
      </c>
      <c r="B958" s="4">
        <v>1</v>
      </c>
      <c r="C958" s="2">
        <v>2</v>
      </c>
      <c r="D958" s="5">
        <v>3</v>
      </c>
      <c r="E958" s="3">
        <v>4</v>
      </c>
    </row>
    <row r="959" spans="1:5" x14ac:dyDescent="0.25">
      <c r="A959">
        <v>958</v>
      </c>
      <c r="B959" s="4">
        <v>1</v>
      </c>
      <c r="C959" s="2">
        <v>2</v>
      </c>
      <c r="E959" s="3">
        <v>4</v>
      </c>
    </row>
    <row r="960" spans="1:5" x14ac:dyDescent="0.25">
      <c r="A960">
        <v>959</v>
      </c>
      <c r="B960" s="4">
        <v>1</v>
      </c>
      <c r="C960" s="2">
        <v>2</v>
      </c>
      <c r="E960" s="3">
        <v>4</v>
      </c>
    </row>
    <row r="961" spans="1:5" x14ac:dyDescent="0.25">
      <c r="A961">
        <v>960</v>
      </c>
      <c r="B961" s="4">
        <v>1</v>
      </c>
      <c r="C961" s="2">
        <v>2</v>
      </c>
      <c r="E961" s="3">
        <v>4</v>
      </c>
    </row>
    <row r="962" spans="1:5" x14ac:dyDescent="0.25">
      <c r="A962">
        <v>961</v>
      </c>
      <c r="B962" s="4">
        <v>1</v>
      </c>
      <c r="C962" s="2">
        <v>2</v>
      </c>
      <c r="E962" s="3">
        <v>4</v>
      </c>
    </row>
    <row r="963" spans="1:5" x14ac:dyDescent="0.25">
      <c r="A963">
        <v>962</v>
      </c>
      <c r="C963" s="2">
        <v>2</v>
      </c>
      <c r="E963" s="3">
        <v>4</v>
      </c>
    </row>
    <row r="964" spans="1:5" x14ac:dyDescent="0.25">
      <c r="A964">
        <v>963</v>
      </c>
      <c r="C964" s="2">
        <v>2</v>
      </c>
      <c r="E964" s="3">
        <v>4</v>
      </c>
    </row>
    <row r="965" spans="1:5" x14ac:dyDescent="0.25">
      <c r="A965">
        <v>964</v>
      </c>
      <c r="C965" s="2">
        <v>2</v>
      </c>
      <c r="E965" s="3">
        <v>4</v>
      </c>
    </row>
    <row r="966" spans="1:5" x14ac:dyDescent="0.25">
      <c r="A966">
        <v>965</v>
      </c>
      <c r="C966" s="2">
        <v>2</v>
      </c>
      <c r="E966" s="3">
        <v>4</v>
      </c>
    </row>
    <row r="967" spans="1:5" x14ac:dyDescent="0.25">
      <c r="A967">
        <v>966</v>
      </c>
      <c r="C967" s="2">
        <v>2</v>
      </c>
      <c r="E967" s="3">
        <v>4</v>
      </c>
    </row>
    <row r="968" spans="1:5" x14ac:dyDescent="0.25">
      <c r="A968">
        <v>967</v>
      </c>
      <c r="C968" s="2">
        <v>2</v>
      </c>
      <c r="E968" s="3">
        <v>4</v>
      </c>
    </row>
    <row r="969" spans="1:5" x14ac:dyDescent="0.25">
      <c r="A969">
        <v>968</v>
      </c>
      <c r="C969" s="2">
        <v>2</v>
      </c>
      <c r="E969" s="3">
        <v>4</v>
      </c>
    </row>
    <row r="970" spans="1:5" x14ac:dyDescent="0.25">
      <c r="A970">
        <v>969</v>
      </c>
      <c r="C970" s="2">
        <v>2</v>
      </c>
      <c r="E970" s="3">
        <v>4</v>
      </c>
    </row>
    <row r="971" spans="1:5" x14ac:dyDescent="0.25">
      <c r="A971">
        <v>970</v>
      </c>
      <c r="C971" s="2">
        <v>2</v>
      </c>
      <c r="E971" s="3">
        <v>4</v>
      </c>
    </row>
    <row r="972" spans="1:5" x14ac:dyDescent="0.25">
      <c r="A972">
        <v>971</v>
      </c>
      <c r="C972" s="2">
        <v>2</v>
      </c>
      <c r="E972" s="3">
        <v>4</v>
      </c>
    </row>
    <row r="973" spans="1:5" x14ac:dyDescent="0.25">
      <c r="A973">
        <v>972</v>
      </c>
      <c r="C973" s="2">
        <v>2</v>
      </c>
      <c r="D973" s="5">
        <v>3</v>
      </c>
    </row>
    <row r="974" spans="1:5" x14ac:dyDescent="0.25">
      <c r="A974">
        <v>973</v>
      </c>
      <c r="B974" s="4">
        <v>1</v>
      </c>
      <c r="D974" s="5">
        <v>3</v>
      </c>
    </row>
    <row r="975" spans="1:5" x14ac:dyDescent="0.25">
      <c r="A975">
        <v>974</v>
      </c>
      <c r="B975" s="4">
        <v>1</v>
      </c>
      <c r="D975" s="5">
        <v>3</v>
      </c>
    </row>
    <row r="976" spans="1:5" x14ac:dyDescent="0.25">
      <c r="A976">
        <v>975</v>
      </c>
      <c r="B976" s="4">
        <v>1</v>
      </c>
      <c r="D976" s="5">
        <v>3</v>
      </c>
    </row>
    <row r="977" spans="1:5" x14ac:dyDescent="0.25">
      <c r="A977">
        <v>976</v>
      </c>
      <c r="B977" s="4">
        <v>1</v>
      </c>
      <c r="D977" s="5">
        <v>3</v>
      </c>
    </row>
    <row r="978" spans="1:5" x14ac:dyDescent="0.25">
      <c r="A978">
        <v>977</v>
      </c>
      <c r="B978" s="4">
        <v>1</v>
      </c>
      <c r="D978" s="5">
        <v>3</v>
      </c>
    </row>
    <row r="979" spans="1:5" x14ac:dyDescent="0.25">
      <c r="A979">
        <v>978</v>
      </c>
      <c r="B979" s="4">
        <v>1</v>
      </c>
      <c r="D979" s="5">
        <v>3</v>
      </c>
    </row>
    <row r="980" spans="1:5" x14ac:dyDescent="0.25">
      <c r="A980">
        <v>979</v>
      </c>
      <c r="B980" s="4">
        <v>1</v>
      </c>
      <c r="D980" s="5">
        <v>3</v>
      </c>
    </row>
    <row r="981" spans="1:5" x14ac:dyDescent="0.25">
      <c r="A981">
        <v>980</v>
      </c>
      <c r="B981" s="4">
        <v>1</v>
      </c>
      <c r="D981" s="5">
        <v>3</v>
      </c>
    </row>
    <row r="982" spans="1:5" x14ac:dyDescent="0.25">
      <c r="A982">
        <v>981</v>
      </c>
      <c r="B982" s="4">
        <v>1</v>
      </c>
      <c r="D982" s="5">
        <v>3</v>
      </c>
    </row>
    <row r="983" spans="1:5" x14ac:dyDescent="0.25">
      <c r="A983">
        <v>982</v>
      </c>
      <c r="B983" s="4">
        <v>1</v>
      </c>
      <c r="D983" s="5">
        <v>3</v>
      </c>
    </row>
    <row r="984" spans="1:5" x14ac:dyDescent="0.25">
      <c r="A984">
        <v>983</v>
      </c>
      <c r="B984" s="4">
        <v>1</v>
      </c>
      <c r="D984" s="5">
        <v>3</v>
      </c>
    </row>
    <row r="985" spans="1:5" x14ac:dyDescent="0.25">
      <c r="A985">
        <v>984</v>
      </c>
      <c r="B985" s="4">
        <v>1</v>
      </c>
      <c r="D985" s="5">
        <v>3</v>
      </c>
    </row>
    <row r="986" spans="1:5" x14ac:dyDescent="0.25">
      <c r="A986">
        <v>985</v>
      </c>
      <c r="B986" s="4">
        <v>1</v>
      </c>
      <c r="C986" s="2">
        <v>2</v>
      </c>
      <c r="D986" s="5">
        <v>3</v>
      </c>
    </row>
    <row r="987" spans="1:5" x14ac:dyDescent="0.25">
      <c r="A987">
        <v>986</v>
      </c>
      <c r="B987" s="4">
        <v>1</v>
      </c>
      <c r="C987" s="2">
        <v>2</v>
      </c>
      <c r="D987" s="5">
        <v>3</v>
      </c>
    </row>
    <row r="988" spans="1:5" x14ac:dyDescent="0.25">
      <c r="A988">
        <v>987</v>
      </c>
      <c r="B988" s="4">
        <v>1</v>
      </c>
      <c r="C988" s="2">
        <v>2</v>
      </c>
      <c r="D988" s="5">
        <v>3</v>
      </c>
    </row>
    <row r="989" spans="1:5" x14ac:dyDescent="0.25">
      <c r="A989">
        <v>988</v>
      </c>
      <c r="B989" s="4">
        <v>1</v>
      </c>
      <c r="C989" s="2">
        <v>2</v>
      </c>
      <c r="D989" s="5">
        <v>3</v>
      </c>
      <c r="E989" s="3">
        <v>4</v>
      </c>
    </row>
    <row r="990" spans="1:5" x14ac:dyDescent="0.25">
      <c r="A990">
        <v>989</v>
      </c>
      <c r="C990" s="2">
        <v>2</v>
      </c>
      <c r="D990" s="5">
        <v>3</v>
      </c>
      <c r="E990" s="3">
        <v>4</v>
      </c>
    </row>
    <row r="991" spans="1:5" x14ac:dyDescent="0.25">
      <c r="A991">
        <v>990</v>
      </c>
      <c r="C991" s="2">
        <v>2</v>
      </c>
      <c r="E991" s="3">
        <v>4</v>
      </c>
    </row>
    <row r="992" spans="1:5" x14ac:dyDescent="0.25">
      <c r="A992">
        <v>991</v>
      </c>
      <c r="C992" s="2">
        <v>2</v>
      </c>
      <c r="E992" s="3">
        <v>4</v>
      </c>
    </row>
    <row r="993" spans="1:5" x14ac:dyDescent="0.25">
      <c r="A993">
        <v>992</v>
      </c>
      <c r="C993" s="2">
        <v>2</v>
      </c>
      <c r="E993" s="3">
        <v>4</v>
      </c>
    </row>
    <row r="994" spans="1:5" x14ac:dyDescent="0.25">
      <c r="A994">
        <v>993</v>
      </c>
      <c r="C994" s="2">
        <v>2</v>
      </c>
      <c r="E994" s="3">
        <v>4</v>
      </c>
    </row>
    <row r="995" spans="1:5" x14ac:dyDescent="0.25">
      <c r="A995">
        <v>994</v>
      </c>
      <c r="C995" s="2">
        <v>2</v>
      </c>
      <c r="E995" s="3">
        <v>4</v>
      </c>
    </row>
    <row r="996" spans="1:5" x14ac:dyDescent="0.25">
      <c r="A996">
        <v>995</v>
      </c>
      <c r="C996" s="2">
        <v>2</v>
      </c>
      <c r="E996" s="3">
        <v>4</v>
      </c>
    </row>
    <row r="997" spans="1:5" x14ac:dyDescent="0.25">
      <c r="A997">
        <v>996</v>
      </c>
      <c r="C997" s="2">
        <v>2</v>
      </c>
      <c r="E997" s="3">
        <v>4</v>
      </c>
    </row>
    <row r="998" spans="1:5" x14ac:dyDescent="0.25">
      <c r="A998">
        <v>997</v>
      </c>
      <c r="C998" s="2">
        <v>2</v>
      </c>
      <c r="E998" s="3">
        <v>4</v>
      </c>
    </row>
    <row r="999" spans="1:5" x14ac:dyDescent="0.25">
      <c r="A999">
        <v>998</v>
      </c>
      <c r="C999" s="2">
        <v>2</v>
      </c>
      <c r="E999" s="3">
        <v>4</v>
      </c>
    </row>
    <row r="1000" spans="1:5" x14ac:dyDescent="0.25">
      <c r="A1000">
        <v>999</v>
      </c>
      <c r="C1000" s="2">
        <v>2</v>
      </c>
      <c r="E1000" s="3">
        <v>4</v>
      </c>
    </row>
    <row r="1001" spans="1:5" x14ac:dyDescent="0.25">
      <c r="A1001">
        <v>1000</v>
      </c>
      <c r="C1001" s="2">
        <v>2</v>
      </c>
      <c r="E1001" s="3">
        <v>4</v>
      </c>
    </row>
    <row r="1002" spans="1:5" x14ac:dyDescent="0.25">
      <c r="A1002">
        <v>1001</v>
      </c>
      <c r="B1002" s="4">
        <v>1</v>
      </c>
      <c r="E1002" s="3">
        <v>4</v>
      </c>
    </row>
    <row r="1003" spans="1:5" x14ac:dyDescent="0.25">
      <c r="A1003">
        <v>1002</v>
      </c>
      <c r="B1003" s="4">
        <v>1</v>
      </c>
      <c r="E1003" s="3">
        <v>4</v>
      </c>
    </row>
    <row r="1004" spans="1:5" x14ac:dyDescent="0.25">
      <c r="A1004">
        <v>1003</v>
      </c>
      <c r="B1004" s="4">
        <v>1</v>
      </c>
      <c r="E1004" s="3">
        <v>4</v>
      </c>
    </row>
    <row r="1005" spans="1:5" x14ac:dyDescent="0.25">
      <c r="A1005">
        <v>1004</v>
      </c>
      <c r="B1005" s="4">
        <v>1</v>
      </c>
      <c r="E1005" s="3">
        <v>4</v>
      </c>
    </row>
    <row r="1006" spans="1:5" x14ac:dyDescent="0.25">
      <c r="A1006">
        <v>1005</v>
      </c>
      <c r="B1006" s="4">
        <v>1</v>
      </c>
      <c r="E1006" s="3">
        <v>4</v>
      </c>
    </row>
    <row r="1007" spans="1:5" x14ac:dyDescent="0.25">
      <c r="A1007">
        <v>1006</v>
      </c>
      <c r="B1007" s="4">
        <v>1</v>
      </c>
      <c r="D1007" s="5">
        <v>3</v>
      </c>
    </row>
    <row r="1008" spans="1:5" x14ac:dyDescent="0.25">
      <c r="A1008">
        <v>1007</v>
      </c>
      <c r="B1008" s="4">
        <v>1</v>
      </c>
      <c r="D1008" s="5">
        <v>3</v>
      </c>
    </row>
    <row r="1009" spans="1:5" x14ac:dyDescent="0.25">
      <c r="A1009">
        <v>1008</v>
      </c>
      <c r="B1009" s="4">
        <v>1</v>
      </c>
      <c r="D1009" s="5">
        <v>3</v>
      </c>
    </row>
    <row r="1010" spans="1:5" x14ac:dyDescent="0.25">
      <c r="A1010">
        <v>1009</v>
      </c>
      <c r="B1010" s="4">
        <v>1</v>
      </c>
      <c r="D1010" s="5">
        <v>3</v>
      </c>
    </row>
    <row r="1011" spans="1:5" x14ac:dyDescent="0.25">
      <c r="A1011">
        <v>1010</v>
      </c>
      <c r="B1011" s="4">
        <v>1</v>
      </c>
      <c r="D1011" s="5">
        <v>3</v>
      </c>
    </row>
    <row r="1012" spans="1:5" x14ac:dyDescent="0.25">
      <c r="A1012">
        <v>1011</v>
      </c>
      <c r="B1012" s="4">
        <v>1</v>
      </c>
      <c r="D1012" s="5">
        <v>3</v>
      </c>
    </row>
    <row r="1013" spans="1:5" x14ac:dyDescent="0.25">
      <c r="A1013">
        <v>1012</v>
      </c>
      <c r="B1013" s="4">
        <v>1</v>
      </c>
      <c r="D1013" s="5">
        <v>3</v>
      </c>
    </row>
    <row r="1014" spans="1:5" x14ac:dyDescent="0.25">
      <c r="A1014">
        <v>1013</v>
      </c>
      <c r="B1014" s="4">
        <v>1</v>
      </c>
      <c r="C1014" s="2">
        <v>2</v>
      </c>
      <c r="D1014" s="5">
        <v>3</v>
      </c>
    </row>
    <row r="1015" spans="1:5" x14ac:dyDescent="0.25">
      <c r="A1015">
        <v>1014</v>
      </c>
      <c r="B1015" s="4">
        <v>1</v>
      </c>
      <c r="C1015" s="2">
        <v>2</v>
      </c>
      <c r="D1015" s="5">
        <v>3</v>
      </c>
    </row>
    <row r="1016" spans="1:5" x14ac:dyDescent="0.25">
      <c r="A1016">
        <v>1015</v>
      </c>
      <c r="B1016" s="4">
        <v>1</v>
      </c>
      <c r="C1016" s="2">
        <v>2</v>
      </c>
      <c r="D1016" s="5">
        <v>3</v>
      </c>
    </row>
    <row r="1017" spans="1:5" x14ac:dyDescent="0.25">
      <c r="A1017">
        <v>1016</v>
      </c>
      <c r="C1017" s="2">
        <v>2</v>
      </c>
      <c r="D1017" s="5">
        <v>3</v>
      </c>
    </row>
    <row r="1018" spans="1:5" x14ac:dyDescent="0.25">
      <c r="A1018">
        <v>1017</v>
      </c>
      <c r="C1018" s="2">
        <v>2</v>
      </c>
      <c r="D1018" s="5">
        <v>3</v>
      </c>
    </row>
    <row r="1019" spans="1:5" x14ac:dyDescent="0.25">
      <c r="A1019">
        <v>1018</v>
      </c>
      <c r="C1019" s="2">
        <v>2</v>
      </c>
      <c r="D1019" s="5">
        <v>3</v>
      </c>
    </row>
    <row r="1020" spans="1:5" x14ac:dyDescent="0.25">
      <c r="A1020">
        <v>1019</v>
      </c>
      <c r="C1020" s="2">
        <v>2</v>
      </c>
      <c r="D1020" s="5">
        <v>3</v>
      </c>
    </row>
    <row r="1021" spans="1:5" x14ac:dyDescent="0.25">
      <c r="A1021">
        <v>1020</v>
      </c>
      <c r="C1021" s="2">
        <v>2</v>
      </c>
      <c r="D1021" s="5">
        <v>3</v>
      </c>
    </row>
    <row r="1022" spans="1:5" x14ac:dyDescent="0.25">
      <c r="A1022">
        <v>1021</v>
      </c>
      <c r="C1022" s="2">
        <v>2</v>
      </c>
      <c r="D1022" s="5">
        <v>3</v>
      </c>
    </row>
    <row r="1023" spans="1:5" x14ac:dyDescent="0.25">
      <c r="A1023">
        <v>1022</v>
      </c>
      <c r="C1023" s="2">
        <v>2</v>
      </c>
      <c r="D1023" s="5">
        <v>3</v>
      </c>
      <c r="E1023" s="3">
        <v>4</v>
      </c>
    </row>
    <row r="1024" spans="1:5" x14ac:dyDescent="0.25">
      <c r="A1024">
        <v>1023</v>
      </c>
      <c r="C1024" s="2">
        <v>2</v>
      </c>
      <c r="D1024" s="5">
        <v>3</v>
      </c>
      <c r="E1024" s="3">
        <v>4</v>
      </c>
    </row>
    <row r="1025" spans="1:7" x14ac:dyDescent="0.25">
      <c r="A1025">
        <v>1024</v>
      </c>
      <c r="C1025" s="2">
        <v>2</v>
      </c>
      <c r="E1025" s="3">
        <v>4</v>
      </c>
    </row>
    <row r="1026" spans="1:7" x14ac:dyDescent="0.25">
      <c r="A1026">
        <v>1025</v>
      </c>
      <c r="C1026" s="2">
        <v>2</v>
      </c>
      <c r="E1026" s="3">
        <v>4</v>
      </c>
    </row>
    <row r="1027" spans="1:7" x14ac:dyDescent="0.25">
      <c r="A1027">
        <v>1026</v>
      </c>
      <c r="B1027" s="4">
        <v>1</v>
      </c>
      <c r="C1027" s="2">
        <v>2</v>
      </c>
      <c r="E1027" s="3">
        <v>4</v>
      </c>
    </row>
    <row r="1028" spans="1:7" x14ac:dyDescent="0.25">
      <c r="A1028">
        <v>1027</v>
      </c>
      <c r="B1028" s="4">
        <v>1</v>
      </c>
      <c r="C1028" s="2">
        <v>2</v>
      </c>
      <c r="E1028" s="3">
        <v>4</v>
      </c>
    </row>
    <row r="1029" spans="1:7" x14ac:dyDescent="0.25">
      <c r="A1029">
        <v>1028</v>
      </c>
      <c r="B1029" s="4">
        <v>1</v>
      </c>
      <c r="E1029" s="3">
        <v>4</v>
      </c>
    </row>
    <row r="1030" spans="1:7" x14ac:dyDescent="0.25">
      <c r="A1030">
        <v>1029</v>
      </c>
      <c r="B1030" s="4">
        <v>1</v>
      </c>
      <c r="E1030" s="3">
        <v>4</v>
      </c>
    </row>
    <row r="1031" spans="1:7" x14ac:dyDescent="0.25">
      <c r="A1031">
        <v>1030</v>
      </c>
      <c r="B1031" s="4">
        <v>1</v>
      </c>
      <c r="E1031" s="3">
        <v>4</v>
      </c>
    </row>
    <row r="1032" spans="1:7" x14ac:dyDescent="0.25">
      <c r="A1032">
        <v>1031</v>
      </c>
      <c r="B1032" s="4">
        <v>1</v>
      </c>
      <c r="E1032" s="3">
        <v>4</v>
      </c>
    </row>
    <row r="1033" spans="1:7" x14ac:dyDescent="0.25">
      <c r="A1033">
        <v>1032</v>
      </c>
      <c r="B1033" s="4">
        <v>1</v>
      </c>
      <c r="E1033" s="3">
        <v>4</v>
      </c>
    </row>
    <row r="1034" spans="1:7" x14ac:dyDescent="0.25">
      <c r="A1034">
        <v>1033</v>
      </c>
      <c r="B1034" s="4">
        <v>1</v>
      </c>
      <c r="E1034" s="3">
        <v>4</v>
      </c>
    </row>
    <row r="1035" spans="1:7" x14ac:dyDescent="0.25">
      <c r="A1035">
        <v>1034</v>
      </c>
      <c r="B1035" s="4">
        <v>1</v>
      </c>
      <c r="E1035" s="3">
        <v>4</v>
      </c>
    </row>
    <row r="1036" spans="1:7" x14ac:dyDescent="0.25">
      <c r="A1036">
        <v>1035</v>
      </c>
      <c r="B1036" s="4">
        <v>1</v>
      </c>
      <c r="E1036" s="3">
        <v>4</v>
      </c>
    </row>
    <row r="1037" spans="1:7" x14ac:dyDescent="0.25">
      <c r="A1037">
        <v>1036</v>
      </c>
      <c r="B1037" s="4">
        <v>1</v>
      </c>
      <c r="E1037" s="3">
        <v>4</v>
      </c>
    </row>
    <row r="1038" spans="1:7" x14ac:dyDescent="0.25">
      <c r="A1038">
        <v>1037</v>
      </c>
      <c r="B1038" s="4">
        <v>1</v>
      </c>
      <c r="E1038" s="3">
        <v>4</v>
      </c>
      <c r="G1038" s="5" t="s">
        <v>234</v>
      </c>
    </row>
    <row r="1039" spans="1:7" x14ac:dyDescent="0.25">
      <c r="A1039">
        <v>1038</v>
      </c>
      <c r="B1039" s="4">
        <v>1</v>
      </c>
      <c r="E1039" s="3">
        <v>4</v>
      </c>
      <c r="G1039" s="5" t="s">
        <v>234</v>
      </c>
    </row>
    <row r="1040" spans="1:7" x14ac:dyDescent="0.25">
      <c r="A1040">
        <v>1039</v>
      </c>
      <c r="B1040" s="4">
        <v>1</v>
      </c>
      <c r="G1040" s="5" t="s">
        <v>234</v>
      </c>
    </row>
    <row r="1041" spans="1:8" x14ac:dyDescent="0.25">
      <c r="A1041">
        <v>1040</v>
      </c>
      <c r="B1041" s="4">
        <v>1</v>
      </c>
      <c r="C1041" s="2">
        <v>2</v>
      </c>
      <c r="G1041" s="5" t="s">
        <v>234</v>
      </c>
    </row>
    <row r="1042" spans="1:8" x14ac:dyDescent="0.25">
      <c r="A1042">
        <v>1041</v>
      </c>
      <c r="C1042" s="2">
        <v>2</v>
      </c>
      <c r="G1042" s="5" t="s">
        <v>234</v>
      </c>
    </row>
    <row r="1043" spans="1:8" x14ac:dyDescent="0.25">
      <c r="A1043">
        <v>1042</v>
      </c>
      <c r="C1043" s="2">
        <v>2</v>
      </c>
      <c r="G1043" s="5" t="s">
        <v>234</v>
      </c>
    </row>
    <row r="1044" spans="1:8" x14ac:dyDescent="0.25">
      <c r="A1044">
        <v>1043</v>
      </c>
      <c r="C1044" s="2">
        <v>2</v>
      </c>
      <c r="G1044" s="5" t="s">
        <v>234</v>
      </c>
    </row>
    <row r="1045" spans="1:8" x14ac:dyDescent="0.25">
      <c r="A1045">
        <v>1044</v>
      </c>
      <c r="C1045" s="2">
        <v>2</v>
      </c>
      <c r="G1045" s="5" t="s">
        <v>234</v>
      </c>
    </row>
    <row r="1046" spans="1:8" x14ac:dyDescent="0.25">
      <c r="A1046">
        <v>1045</v>
      </c>
      <c r="C1046" s="2">
        <v>2</v>
      </c>
      <c r="G1046" s="5" t="s">
        <v>234</v>
      </c>
    </row>
    <row r="1047" spans="1:8" x14ac:dyDescent="0.25">
      <c r="A1047">
        <v>1046</v>
      </c>
      <c r="C1047" s="2">
        <v>2</v>
      </c>
      <c r="G1047" s="5" t="s">
        <v>234</v>
      </c>
    </row>
    <row r="1048" spans="1:8" x14ac:dyDescent="0.25">
      <c r="A1048">
        <v>1047</v>
      </c>
      <c r="C1048" s="2">
        <v>2</v>
      </c>
      <c r="G1048" s="5" t="s">
        <v>234</v>
      </c>
    </row>
    <row r="1049" spans="1:8" x14ac:dyDescent="0.25">
      <c r="A1049">
        <v>1048</v>
      </c>
      <c r="C1049" s="2">
        <v>2</v>
      </c>
      <c r="G1049" s="5" t="s">
        <v>234</v>
      </c>
    </row>
    <row r="1050" spans="1:8" x14ac:dyDescent="0.25">
      <c r="A1050">
        <v>1049</v>
      </c>
      <c r="C1050" s="2">
        <v>2</v>
      </c>
      <c r="G1050" s="5" t="s">
        <v>234</v>
      </c>
    </row>
    <row r="1051" spans="1:8" x14ac:dyDescent="0.25">
      <c r="A1051">
        <v>1050</v>
      </c>
      <c r="C1051" s="2">
        <v>2</v>
      </c>
      <c r="G1051" s="5" t="s">
        <v>234</v>
      </c>
    </row>
    <row r="1052" spans="1:8" x14ac:dyDescent="0.25">
      <c r="A1052">
        <v>1051</v>
      </c>
      <c r="C1052" s="2">
        <v>2</v>
      </c>
      <c r="G1052" s="5" t="s">
        <v>234</v>
      </c>
    </row>
    <row r="1053" spans="1:8" x14ac:dyDescent="0.25">
      <c r="A1053">
        <v>1052</v>
      </c>
      <c r="B1053" s="4">
        <v>1</v>
      </c>
      <c r="C1053" s="2">
        <v>2</v>
      </c>
      <c r="G1053" s="5" t="s">
        <v>234</v>
      </c>
    </row>
    <row r="1054" spans="1:8" x14ac:dyDescent="0.25">
      <c r="A1054">
        <v>1053</v>
      </c>
      <c r="B1054" s="4">
        <v>1</v>
      </c>
      <c r="C1054" s="2">
        <v>2</v>
      </c>
      <c r="G1054" s="5" t="s">
        <v>234</v>
      </c>
    </row>
    <row r="1055" spans="1:8" x14ac:dyDescent="0.25">
      <c r="A1055">
        <v>1054</v>
      </c>
      <c r="B1055" s="4">
        <v>1</v>
      </c>
      <c r="C1055" s="2">
        <v>2</v>
      </c>
      <c r="G1055" s="5" t="s">
        <v>234</v>
      </c>
    </row>
    <row r="1056" spans="1:8" x14ac:dyDescent="0.25">
      <c r="A1056">
        <v>1055</v>
      </c>
      <c r="B1056" s="4">
        <v>1</v>
      </c>
      <c r="C1056" s="2">
        <v>2</v>
      </c>
      <c r="H1056" s="3" t="s">
        <v>233</v>
      </c>
    </row>
    <row r="1057" spans="1:8" x14ac:dyDescent="0.25">
      <c r="A1057">
        <v>1056</v>
      </c>
      <c r="B1057" s="4">
        <v>1</v>
      </c>
      <c r="H1057" s="3" t="s">
        <v>233</v>
      </c>
    </row>
    <row r="1058" spans="1:8" x14ac:dyDescent="0.25">
      <c r="A1058">
        <v>1057</v>
      </c>
      <c r="B1058" s="4">
        <v>1</v>
      </c>
      <c r="H1058" s="3" t="s">
        <v>233</v>
      </c>
    </row>
    <row r="1059" spans="1:8" x14ac:dyDescent="0.25">
      <c r="A1059">
        <v>1058</v>
      </c>
      <c r="B1059" s="4">
        <v>1</v>
      </c>
      <c r="H1059" s="3" t="s">
        <v>233</v>
      </c>
    </row>
    <row r="1060" spans="1:8" x14ac:dyDescent="0.25">
      <c r="A1060">
        <v>1059</v>
      </c>
      <c r="B1060" s="4">
        <v>1</v>
      </c>
      <c r="H1060" s="3" t="s">
        <v>233</v>
      </c>
    </row>
    <row r="1061" spans="1:8" x14ac:dyDescent="0.25">
      <c r="A1061">
        <v>1060</v>
      </c>
      <c r="B1061" s="4">
        <v>1</v>
      </c>
      <c r="H1061" s="3" t="s">
        <v>233</v>
      </c>
    </row>
    <row r="1062" spans="1:8" x14ac:dyDescent="0.25">
      <c r="A1062">
        <v>1061</v>
      </c>
      <c r="B1062" s="4">
        <v>1</v>
      </c>
      <c r="H1062" s="3" t="s">
        <v>233</v>
      </c>
    </row>
    <row r="1063" spans="1:8" x14ac:dyDescent="0.25">
      <c r="A1063">
        <v>1062</v>
      </c>
      <c r="B1063" s="4">
        <v>1</v>
      </c>
      <c r="H1063" s="3" t="s">
        <v>233</v>
      </c>
    </row>
    <row r="1064" spans="1:8" x14ac:dyDescent="0.25">
      <c r="A1064">
        <v>1063</v>
      </c>
      <c r="B1064" s="4">
        <v>1</v>
      </c>
      <c r="H1064" s="3" t="s">
        <v>233</v>
      </c>
    </row>
    <row r="1065" spans="1:8" x14ac:dyDescent="0.25">
      <c r="A1065">
        <v>1064</v>
      </c>
      <c r="B1065" s="4">
        <v>1</v>
      </c>
      <c r="H1065" s="3" t="s">
        <v>233</v>
      </c>
    </row>
    <row r="1066" spans="1:8" x14ac:dyDescent="0.25">
      <c r="A1066">
        <v>1065</v>
      </c>
      <c r="B1066" s="4">
        <v>1</v>
      </c>
      <c r="H1066" s="3" t="s">
        <v>233</v>
      </c>
    </row>
    <row r="1067" spans="1:8" x14ac:dyDescent="0.25">
      <c r="A1067">
        <v>1066</v>
      </c>
      <c r="B1067" s="4">
        <v>1</v>
      </c>
      <c r="C1067" s="2">
        <v>2</v>
      </c>
      <c r="H1067" s="3" t="s">
        <v>233</v>
      </c>
    </row>
    <row r="1068" spans="1:8" x14ac:dyDescent="0.25">
      <c r="A1068">
        <v>1067</v>
      </c>
      <c r="B1068" s="4">
        <v>1</v>
      </c>
      <c r="C1068" s="2">
        <v>2</v>
      </c>
      <c r="H1068" s="3" t="s">
        <v>233</v>
      </c>
    </row>
    <row r="1069" spans="1:8" x14ac:dyDescent="0.25">
      <c r="A1069">
        <v>1068</v>
      </c>
      <c r="B1069" s="4">
        <v>1</v>
      </c>
      <c r="C1069" s="2">
        <v>2</v>
      </c>
      <c r="H1069" s="3" t="s">
        <v>233</v>
      </c>
    </row>
    <row r="1070" spans="1:8" x14ac:dyDescent="0.25">
      <c r="A1070">
        <v>1069</v>
      </c>
      <c r="C1070" s="2">
        <v>2</v>
      </c>
      <c r="D1070" s="5">
        <v>3</v>
      </c>
      <c r="H1070" s="3" t="s">
        <v>233</v>
      </c>
    </row>
    <row r="1071" spans="1:8" x14ac:dyDescent="0.25">
      <c r="A1071">
        <v>1070</v>
      </c>
      <c r="C1071" s="2">
        <v>2</v>
      </c>
      <c r="D1071" s="5">
        <v>3</v>
      </c>
      <c r="H1071" s="3" t="s">
        <v>233</v>
      </c>
    </row>
    <row r="1072" spans="1:8" x14ac:dyDescent="0.25">
      <c r="A1072">
        <v>1071</v>
      </c>
      <c r="C1072" s="2">
        <v>2</v>
      </c>
      <c r="D1072" s="5">
        <v>3</v>
      </c>
      <c r="H1072" s="3" t="s">
        <v>233</v>
      </c>
    </row>
    <row r="1073" spans="1:4" x14ac:dyDescent="0.25">
      <c r="A1073">
        <v>1072</v>
      </c>
      <c r="C1073" s="2">
        <v>2</v>
      </c>
      <c r="D1073" s="5">
        <v>3</v>
      </c>
    </row>
    <row r="1074" spans="1:4" x14ac:dyDescent="0.25">
      <c r="A1074">
        <v>1073</v>
      </c>
      <c r="C1074" s="2">
        <v>2</v>
      </c>
      <c r="D1074" s="5">
        <v>3</v>
      </c>
    </row>
    <row r="1075" spans="1:4" x14ac:dyDescent="0.25">
      <c r="A1075">
        <v>1074</v>
      </c>
      <c r="C1075" s="2">
        <v>2</v>
      </c>
      <c r="D1075" s="5">
        <v>3</v>
      </c>
    </row>
    <row r="1076" spans="1:4" x14ac:dyDescent="0.25">
      <c r="A1076">
        <v>1075</v>
      </c>
      <c r="C1076" s="2">
        <v>2</v>
      </c>
      <c r="D1076" s="5">
        <v>3</v>
      </c>
    </row>
    <row r="1077" spans="1:4" x14ac:dyDescent="0.25">
      <c r="A1077">
        <v>1076</v>
      </c>
      <c r="C1077" s="2">
        <v>2</v>
      </c>
      <c r="D1077" s="5">
        <v>3</v>
      </c>
    </row>
    <row r="1078" spans="1:4" x14ac:dyDescent="0.25">
      <c r="A1078">
        <v>1077</v>
      </c>
      <c r="C1078" s="2">
        <v>2</v>
      </c>
      <c r="D1078" s="5">
        <v>3</v>
      </c>
    </row>
    <row r="1079" spans="1:4" x14ac:dyDescent="0.25">
      <c r="A1079">
        <v>1078</v>
      </c>
      <c r="C1079" s="2">
        <v>2</v>
      </c>
      <c r="D1079" s="5">
        <v>3</v>
      </c>
    </row>
    <row r="1080" spans="1:4" x14ac:dyDescent="0.25">
      <c r="A1080">
        <v>1079</v>
      </c>
      <c r="C1080" s="2">
        <v>2</v>
      </c>
      <c r="D1080" s="5">
        <v>3</v>
      </c>
    </row>
    <row r="1081" spans="1:4" x14ac:dyDescent="0.25">
      <c r="A1081">
        <v>1080</v>
      </c>
      <c r="C1081" s="2">
        <v>2</v>
      </c>
      <c r="D1081" s="5">
        <v>3</v>
      </c>
    </row>
    <row r="1082" spans="1:4" x14ac:dyDescent="0.25">
      <c r="A1082">
        <v>1081</v>
      </c>
      <c r="C1082" s="2">
        <v>2</v>
      </c>
      <c r="D1082" s="5">
        <v>3</v>
      </c>
    </row>
    <row r="1083" spans="1:4" x14ac:dyDescent="0.25">
      <c r="A1083">
        <v>1082</v>
      </c>
      <c r="B1083" s="4">
        <v>1</v>
      </c>
      <c r="C1083" s="2">
        <v>2</v>
      </c>
      <c r="D1083" s="5">
        <v>3</v>
      </c>
    </row>
    <row r="1084" spans="1:4" x14ac:dyDescent="0.25">
      <c r="A1084">
        <v>1083</v>
      </c>
      <c r="B1084" s="4">
        <v>1</v>
      </c>
      <c r="D1084" s="5">
        <v>3</v>
      </c>
    </row>
    <row r="1085" spans="1:4" x14ac:dyDescent="0.25">
      <c r="A1085">
        <v>1084</v>
      </c>
      <c r="B1085" s="4">
        <v>1</v>
      </c>
      <c r="D1085" s="5">
        <v>3</v>
      </c>
    </row>
    <row r="1086" spans="1:4" x14ac:dyDescent="0.25">
      <c r="A1086">
        <v>1085</v>
      </c>
      <c r="B1086" s="4">
        <v>1</v>
      </c>
      <c r="D1086" s="5">
        <v>3</v>
      </c>
    </row>
    <row r="1087" spans="1:4" x14ac:dyDescent="0.25">
      <c r="A1087">
        <v>1086</v>
      </c>
      <c r="B1087" s="4">
        <v>1</v>
      </c>
      <c r="D1087" s="5">
        <v>3</v>
      </c>
    </row>
    <row r="1088" spans="1:4" x14ac:dyDescent="0.25">
      <c r="A1088">
        <v>1087</v>
      </c>
      <c r="B1088" s="4">
        <v>1</v>
      </c>
      <c r="D1088" s="5">
        <v>3</v>
      </c>
    </row>
    <row r="1089" spans="1:5" x14ac:dyDescent="0.25">
      <c r="A1089">
        <v>1088</v>
      </c>
      <c r="B1089" s="4">
        <v>1</v>
      </c>
      <c r="D1089" s="5">
        <v>3</v>
      </c>
    </row>
    <row r="1090" spans="1:5" x14ac:dyDescent="0.25">
      <c r="A1090">
        <v>1089</v>
      </c>
      <c r="B1090" s="4">
        <v>1</v>
      </c>
      <c r="E1090" s="3">
        <v>4</v>
      </c>
    </row>
    <row r="1091" spans="1:5" x14ac:dyDescent="0.25">
      <c r="A1091">
        <v>1090</v>
      </c>
      <c r="B1091" s="4">
        <v>1</v>
      </c>
      <c r="E1091" s="3">
        <v>4</v>
      </c>
    </row>
    <row r="1092" spans="1:5" x14ac:dyDescent="0.25">
      <c r="A1092">
        <v>1091</v>
      </c>
      <c r="B1092" s="4">
        <v>1</v>
      </c>
      <c r="E1092" s="3">
        <v>4</v>
      </c>
    </row>
    <row r="1093" spans="1:5" x14ac:dyDescent="0.25">
      <c r="A1093">
        <v>1092</v>
      </c>
      <c r="B1093" s="4">
        <v>1</v>
      </c>
      <c r="E1093" s="3">
        <v>4</v>
      </c>
    </row>
    <row r="1094" spans="1:5" x14ac:dyDescent="0.25">
      <c r="A1094">
        <v>1093</v>
      </c>
      <c r="B1094" s="4">
        <v>1</v>
      </c>
      <c r="E1094" s="3">
        <v>4</v>
      </c>
    </row>
    <row r="1095" spans="1:5" x14ac:dyDescent="0.25">
      <c r="A1095">
        <v>1094</v>
      </c>
      <c r="B1095" s="4">
        <v>1</v>
      </c>
      <c r="E1095" s="3">
        <v>4</v>
      </c>
    </row>
    <row r="1096" spans="1:5" x14ac:dyDescent="0.25">
      <c r="A1096">
        <v>1095</v>
      </c>
      <c r="B1096" s="4">
        <v>1</v>
      </c>
      <c r="E1096" s="3">
        <v>4</v>
      </c>
    </row>
    <row r="1097" spans="1:5" x14ac:dyDescent="0.25">
      <c r="A1097">
        <v>1096</v>
      </c>
      <c r="B1097" s="4">
        <v>1</v>
      </c>
      <c r="E1097" s="3">
        <v>4</v>
      </c>
    </row>
    <row r="1098" spans="1:5" x14ac:dyDescent="0.25">
      <c r="A1098">
        <v>1097</v>
      </c>
      <c r="B1098" s="4">
        <v>1</v>
      </c>
      <c r="C1098" s="2">
        <v>2</v>
      </c>
      <c r="E1098" s="3">
        <v>4</v>
      </c>
    </row>
    <row r="1099" spans="1:5" x14ac:dyDescent="0.25">
      <c r="A1099">
        <v>1098</v>
      </c>
      <c r="B1099" s="4">
        <v>1</v>
      </c>
      <c r="C1099" s="2">
        <v>2</v>
      </c>
      <c r="E1099" s="3">
        <v>4</v>
      </c>
    </row>
    <row r="1100" spans="1:5" x14ac:dyDescent="0.25">
      <c r="A1100">
        <v>1099</v>
      </c>
      <c r="B1100" s="4">
        <v>1</v>
      </c>
      <c r="C1100" s="2">
        <v>2</v>
      </c>
      <c r="E1100" s="3">
        <v>4</v>
      </c>
    </row>
    <row r="1101" spans="1:5" x14ac:dyDescent="0.25">
      <c r="A1101">
        <v>1100</v>
      </c>
      <c r="C1101" s="2">
        <v>2</v>
      </c>
      <c r="E1101" s="3">
        <v>4</v>
      </c>
    </row>
    <row r="1102" spans="1:5" x14ac:dyDescent="0.25">
      <c r="A1102">
        <v>1101</v>
      </c>
      <c r="C1102" s="2">
        <v>2</v>
      </c>
      <c r="E1102" s="3">
        <v>4</v>
      </c>
    </row>
    <row r="1103" spans="1:5" x14ac:dyDescent="0.25">
      <c r="A1103">
        <v>1102</v>
      </c>
      <c r="C1103" s="2">
        <v>2</v>
      </c>
      <c r="E1103" s="3">
        <v>4</v>
      </c>
    </row>
    <row r="1104" spans="1:5" x14ac:dyDescent="0.25">
      <c r="A1104">
        <v>1103</v>
      </c>
      <c r="C1104" s="2">
        <v>2</v>
      </c>
      <c r="D1104" s="5">
        <v>3</v>
      </c>
      <c r="E1104" s="3">
        <v>4</v>
      </c>
    </row>
    <row r="1105" spans="1:5" x14ac:dyDescent="0.25">
      <c r="A1105">
        <v>1104</v>
      </c>
      <c r="C1105" s="2">
        <v>2</v>
      </c>
      <c r="D1105" s="5">
        <v>3</v>
      </c>
      <c r="E1105" s="3">
        <v>4</v>
      </c>
    </row>
    <row r="1106" spans="1:5" x14ac:dyDescent="0.25">
      <c r="A1106">
        <v>1105</v>
      </c>
      <c r="C1106" s="2">
        <v>2</v>
      </c>
      <c r="D1106" s="5">
        <v>3</v>
      </c>
      <c r="E1106" s="3">
        <v>4</v>
      </c>
    </row>
    <row r="1107" spans="1:5" x14ac:dyDescent="0.25">
      <c r="A1107">
        <v>1106</v>
      </c>
      <c r="C1107" s="2">
        <v>2</v>
      </c>
      <c r="D1107" s="5">
        <v>3</v>
      </c>
      <c r="E1107" s="3">
        <v>4</v>
      </c>
    </row>
    <row r="1108" spans="1:5" x14ac:dyDescent="0.25">
      <c r="A1108">
        <v>1107</v>
      </c>
      <c r="C1108" s="2">
        <v>2</v>
      </c>
      <c r="D1108" s="5">
        <v>3</v>
      </c>
      <c r="E1108" s="3">
        <v>4</v>
      </c>
    </row>
    <row r="1109" spans="1:5" x14ac:dyDescent="0.25">
      <c r="A1109">
        <v>1108</v>
      </c>
      <c r="C1109" s="2">
        <v>2</v>
      </c>
      <c r="D1109" s="5">
        <v>3</v>
      </c>
      <c r="E1109" s="3">
        <v>4</v>
      </c>
    </row>
    <row r="1110" spans="1:5" x14ac:dyDescent="0.25">
      <c r="A1110">
        <v>1109</v>
      </c>
      <c r="C1110" s="2">
        <v>2</v>
      </c>
      <c r="D1110" s="5">
        <v>3</v>
      </c>
    </row>
    <row r="1111" spans="1:5" x14ac:dyDescent="0.25">
      <c r="A1111">
        <v>1110</v>
      </c>
      <c r="C1111" s="2">
        <v>2</v>
      </c>
      <c r="D1111" s="5">
        <v>3</v>
      </c>
    </row>
    <row r="1112" spans="1:5" x14ac:dyDescent="0.25">
      <c r="A1112">
        <v>1111</v>
      </c>
      <c r="C1112" s="2">
        <v>2</v>
      </c>
      <c r="D1112" s="5">
        <v>3</v>
      </c>
    </row>
    <row r="1113" spans="1:5" x14ac:dyDescent="0.25">
      <c r="A1113">
        <v>1112</v>
      </c>
      <c r="C1113" s="2">
        <v>2</v>
      </c>
      <c r="D1113" s="5">
        <v>3</v>
      </c>
    </row>
    <row r="1114" spans="1:5" x14ac:dyDescent="0.25">
      <c r="A1114">
        <v>1113</v>
      </c>
      <c r="D1114" s="5">
        <v>3</v>
      </c>
    </row>
    <row r="1115" spans="1:5" x14ac:dyDescent="0.25">
      <c r="A1115">
        <v>1114</v>
      </c>
      <c r="B1115" s="4">
        <v>1</v>
      </c>
      <c r="D1115" s="5">
        <v>3</v>
      </c>
    </row>
    <row r="1116" spans="1:5" x14ac:dyDescent="0.25">
      <c r="A1116">
        <v>1115</v>
      </c>
      <c r="B1116" s="4">
        <v>1</v>
      </c>
      <c r="D1116" s="5">
        <v>3</v>
      </c>
    </row>
    <row r="1117" spans="1:5" x14ac:dyDescent="0.25">
      <c r="A1117">
        <v>1116</v>
      </c>
      <c r="B1117" s="4">
        <v>1</v>
      </c>
      <c r="D1117" s="5">
        <v>3</v>
      </c>
    </row>
    <row r="1118" spans="1:5" x14ac:dyDescent="0.25">
      <c r="A1118">
        <v>1117</v>
      </c>
      <c r="B1118" s="4">
        <v>1</v>
      </c>
      <c r="D1118" s="5">
        <v>3</v>
      </c>
    </row>
    <row r="1119" spans="1:5" x14ac:dyDescent="0.25">
      <c r="A1119">
        <v>1118</v>
      </c>
      <c r="B1119" s="4">
        <v>1</v>
      </c>
      <c r="D1119" s="5">
        <v>3</v>
      </c>
    </row>
    <row r="1120" spans="1:5" x14ac:dyDescent="0.25">
      <c r="A1120">
        <v>1119</v>
      </c>
      <c r="B1120" s="4">
        <v>1</v>
      </c>
      <c r="D1120" s="5">
        <v>3</v>
      </c>
    </row>
    <row r="1121" spans="1:5" x14ac:dyDescent="0.25">
      <c r="A1121">
        <v>1120</v>
      </c>
      <c r="B1121" s="4">
        <v>1</v>
      </c>
      <c r="D1121" s="5">
        <v>3</v>
      </c>
      <c r="E1121" s="3">
        <v>4</v>
      </c>
    </row>
    <row r="1122" spans="1:5" x14ac:dyDescent="0.25">
      <c r="A1122">
        <v>1121</v>
      </c>
      <c r="B1122" s="4">
        <v>1</v>
      </c>
      <c r="D1122" s="5">
        <v>3</v>
      </c>
      <c r="E1122" s="3">
        <v>4</v>
      </c>
    </row>
    <row r="1123" spans="1:5" x14ac:dyDescent="0.25">
      <c r="A1123">
        <v>1122</v>
      </c>
      <c r="B1123" s="4">
        <v>1</v>
      </c>
      <c r="E1123" s="3">
        <v>4</v>
      </c>
    </row>
    <row r="1124" spans="1:5" x14ac:dyDescent="0.25">
      <c r="A1124">
        <v>1123</v>
      </c>
      <c r="B1124" s="4">
        <v>1</v>
      </c>
      <c r="E1124" s="3">
        <v>4</v>
      </c>
    </row>
    <row r="1125" spans="1:5" x14ac:dyDescent="0.25">
      <c r="A1125">
        <v>1124</v>
      </c>
      <c r="B1125" s="4">
        <v>1</v>
      </c>
      <c r="E1125" s="3">
        <v>4</v>
      </c>
    </row>
    <row r="1126" spans="1:5" x14ac:dyDescent="0.25">
      <c r="A1126">
        <v>1125</v>
      </c>
      <c r="B1126" s="4">
        <v>1</v>
      </c>
      <c r="E1126" s="3">
        <v>4</v>
      </c>
    </row>
    <row r="1127" spans="1:5" x14ac:dyDescent="0.25">
      <c r="A1127">
        <v>1126</v>
      </c>
      <c r="B1127" s="4">
        <v>1</v>
      </c>
      <c r="E1127" s="3">
        <v>4</v>
      </c>
    </row>
    <row r="1128" spans="1:5" x14ac:dyDescent="0.25">
      <c r="A1128">
        <v>1127</v>
      </c>
      <c r="B1128" s="4">
        <v>1</v>
      </c>
      <c r="E1128" s="3">
        <v>4</v>
      </c>
    </row>
    <row r="1129" spans="1:5" x14ac:dyDescent="0.25">
      <c r="A1129">
        <v>1128</v>
      </c>
      <c r="B1129" s="4">
        <v>1</v>
      </c>
      <c r="C1129" s="2">
        <v>2</v>
      </c>
      <c r="E1129" s="3">
        <v>4</v>
      </c>
    </row>
    <row r="1130" spans="1:5" x14ac:dyDescent="0.25">
      <c r="A1130">
        <v>1129</v>
      </c>
      <c r="B1130" s="4">
        <v>1</v>
      </c>
      <c r="C1130" s="2">
        <v>2</v>
      </c>
      <c r="E1130" s="3">
        <v>4</v>
      </c>
    </row>
    <row r="1131" spans="1:5" x14ac:dyDescent="0.25">
      <c r="A1131">
        <v>1130</v>
      </c>
      <c r="C1131" s="2">
        <v>2</v>
      </c>
      <c r="E1131" s="3">
        <v>4</v>
      </c>
    </row>
    <row r="1132" spans="1:5" x14ac:dyDescent="0.25">
      <c r="A1132">
        <v>1131</v>
      </c>
      <c r="C1132" s="2">
        <v>2</v>
      </c>
      <c r="E1132" s="3">
        <v>4</v>
      </c>
    </row>
    <row r="1133" spans="1:5" x14ac:dyDescent="0.25">
      <c r="A1133">
        <v>1132</v>
      </c>
      <c r="C1133" s="2">
        <v>2</v>
      </c>
      <c r="E1133" s="3">
        <v>4</v>
      </c>
    </row>
    <row r="1134" spans="1:5" x14ac:dyDescent="0.25">
      <c r="A1134">
        <v>1133</v>
      </c>
      <c r="C1134" s="2">
        <v>2</v>
      </c>
      <c r="D1134" s="5">
        <v>3</v>
      </c>
      <c r="E1134" s="3">
        <v>4</v>
      </c>
    </row>
    <row r="1135" spans="1:5" x14ac:dyDescent="0.25">
      <c r="A1135">
        <v>1134</v>
      </c>
      <c r="C1135" s="2">
        <v>2</v>
      </c>
      <c r="D1135" s="5">
        <v>3</v>
      </c>
      <c r="E1135" s="3">
        <v>4</v>
      </c>
    </row>
    <row r="1136" spans="1:5" x14ac:dyDescent="0.25">
      <c r="A1136">
        <v>1135</v>
      </c>
      <c r="C1136" s="2">
        <v>2</v>
      </c>
      <c r="D1136" s="5">
        <v>3</v>
      </c>
      <c r="E1136" s="3">
        <v>4</v>
      </c>
    </row>
    <row r="1137" spans="1:5" x14ac:dyDescent="0.25">
      <c r="A1137">
        <v>1136</v>
      </c>
      <c r="C1137" s="2">
        <v>2</v>
      </c>
      <c r="D1137" s="5">
        <v>3</v>
      </c>
      <c r="E1137" s="3">
        <v>4</v>
      </c>
    </row>
    <row r="1138" spans="1:5" x14ac:dyDescent="0.25">
      <c r="A1138">
        <v>1137</v>
      </c>
      <c r="C1138" s="2">
        <v>2</v>
      </c>
      <c r="D1138" s="5">
        <v>3</v>
      </c>
      <c r="E1138" s="3">
        <v>4</v>
      </c>
    </row>
    <row r="1139" spans="1:5" x14ac:dyDescent="0.25">
      <c r="A1139">
        <v>1138</v>
      </c>
      <c r="C1139" s="2">
        <v>2</v>
      </c>
      <c r="D1139" s="5">
        <v>3</v>
      </c>
    </row>
    <row r="1140" spans="1:5" x14ac:dyDescent="0.25">
      <c r="A1140">
        <v>1139</v>
      </c>
      <c r="C1140" s="2">
        <v>2</v>
      </c>
      <c r="D1140" s="5">
        <v>3</v>
      </c>
    </row>
    <row r="1141" spans="1:5" x14ac:dyDescent="0.25">
      <c r="A1141">
        <v>1140</v>
      </c>
      <c r="C1141" s="2">
        <v>2</v>
      </c>
      <c r="D1141" s="5">
        <v>3</v>
      </c>
    </row>
    <row r="1142" spans="1:5" x14ac:dyDescent="0.25">
      <c r="A1142">
        <v>1141</v>
      </c>
      <c r="C1142" s="2">
        <v>2</v>
      </c>
      <c r="D1142" s="5">
        <v>3</v>
      </c>
    </row>
    <row r="1143" spans="1:5" x14ac:dyDescent="0.25">
      <c r="A1143">
        <v>1142</v>
      </c>
      <c r="C1143" s="2">
        <v>2</v>
      </c>
      <c r="D1143" s="5">
        <v>3</v>
      </c>
    </row>
    <row r="1144" spans="1:5" x14ac:dyDescent="0.25">
      <c r="A1144">
        <v>1143</v>
      </c>
      <c r="C1144" s="2">
        <v>2</v>
      </c>
      <c r="D1144" s="5">
        <v>3</v>
      </c>
    </row>
    <row r="1145" spans="1:5" x14ac:dyDescent="0.25">
      <c r="A1145">
        <v>1144</v>
      </c>
      <c r="C1145" s="2">
        <v>2</v>
      </c>
      <c r="D1145" s="5">
        <v>3</v>
      </c>
    </row>
    <row r="1146" spans="1:5" x14ac:dyDescent="0.25">
      <c r="A1146">
        <v>1145</v>
      </c>
      <c r="B1146" s="4">
        <v>1</v>
      </c>
      <c r="C1146" s="2">
        <v>2</v>
      </c>
      <c r="D1146" s="5">
        <v>3</v>
      </c>
    </row>
    <row r="1147" spans="1:5" x14ac:dyDescent="0.25">
      <c r="A1147">
        <v>1146</v>
      </c>
      <c r="B1147" s="4">
        <v>1</v>
      </c>
      <c r="D1147" s="5">
        <v>3</v>
      </c>
    </row>
    <row r="1148" spans="1:5" x14ac:dyDescent="0.25">
      <c r="A1148">
        <v>1147</v>
      </c>
      <c r="B1148" s="4">
        <v>1</v>
      </c>
      <c r="D1148" s="5">
        <v>3</v>
      </c>
    </row>
    <row r="1149" spans="1:5" x14ac:dyDescent="0.25">
      <c r="A1149">
        <v>1148</v>
      </c>
      <c r="B1149" s="4">
        <v>1</v>
      </c>
      <c r="D1149" s="5">
        <v>3</v>
      </c>
    </row>
    <row r="1150" spans="1:5" x14ac:dyDescent="0.25">
      <c r="A1150">
        <v>1149</v>
      </c>
      <c r="B1150" s="4">
        <v>1</v>
      </c>
      <c r="D1150" s="5">
        <v>3</v>
      </c>
    </row>
    <row r="1151" spans="1:5" x14ac:dyDescent="0.25">
      <c r="A1151">
        <v>1150</v>
      </c>
      <c r="B1151" s="4">
        <v>1</v>
      </c>
      <c r="D1151" s="5">
        <v>3</v>
      </c>
    </row>
    <row r="1152" spans="1:5" x14ac:dyDescent="0.25">
      <c r="A1152">
        <v>1151</v>
      </c>
      <c r="B1152" s="4">
        <v>1</v>
      </c>
      <c r="D1152" s="5">
        <v>3</v>
      </c>
    </row>
    <row r="1153" spans="1:5" x14ac:dyDescent="0.25">
      <c r="A1153">
        <v>1152</v>
      </c>
      <c r="B1153" s="4">
        <v>1</v>
      </c>
      <c r="D1153" s="5">
        <v>3</v>
      </c>
    </row>
    <row r="1154" spans="1:5" x14ac:dyDescent="0.25">
      <c r="A1154">
        <v>1153</v>
      </c>
      <c r="B1154" s="4">
        <v>1</v>
      </c>
      <c r="D1154" s="5">
        <v>3</v>
      </c>
    </row>
    <row r="1155" spans="1:5" x14ac:dyDescent="0.25">
      <c r="A1155">
        <v>1154</v>
      </c>
      <c r="B1155" s="4">
        <v>1</v>
      </c>
      <c r="E1155" s="3">
        <v>4</v>
      </c>
    </row>
    <row r="1156" spans="1:5" x14ac:dyDescent="0.25">
      <c r="A1156">
        <v>1155</v>
      </c>
      <c r="B1156" s="4">
        <v>1</v>
      </c>
      <c r="E1156" s="3">
        <v>4</v>
      </c>
    </row>
    <row r="1157" spans="1:5" x14ac:dyDescent="0.25">
      <c r="A1157">
        <v>1156</v>
      </c>
      <c r="B1157" s="4">
        <v>1</v>
      </c>
      <c r="E1157" s="3">
        <v>4</v>
      </c>
    </row>
    <row r="1158" spans="1:5" x14ac:dyDescent="0.25">
      <c r="A1158">
        <v>1157</v>
      </c>
      <c r="B1158" s="4">
        <v>1</v>
      </c>
      <c r="E1158" s="3">
        <v>4</v>
      </c>
    </row>
    <row r="1159" spans="1:5" x14ac:dyDescent="0.25">
      <c r="A1159">
        <v>1158</v>
      </c>
      <c r="B1159" s="4">
        <v>1</v>
      </c>
      <c r="E1159" s="3">
        <v>4</v>
      </c>
    </row>
    <row r="1160" spans="1:5" x14ac:dyDescent="0.25">
      <c r="A1160">
        <v>1159</v>
      </c>
      <c r="B1160" s="4">
        <v>1</v>
      </c>
      <c r="E1160" s="3">
        <v>4</v>
      </c>
    </row>
    <row r="1161" spans="1:5" x14ac:dyDescent="0.25">
      <c r="A1161">
        <v>1160</v>
      </c>
      <c r="B1161" s="4">
        <v>1</v>
      </c>
      <c r="E1161" s="3">
        <v>4</v>
      </c>
    </row>
    <row r="1162" spans="1:5" x14ac:dyDescent="0.25">
      <c r="A1162">
        <v>1161</v>
      </c>
      <c r="B1162" s="4">
        <v>1</v>
      </c>
      <c r="C1162" s="2">
        <v>2</v>
      </c>
      <c r="E1162" s="3">
        <v>4</v>
      </c>
    </row>
    <row r="1163" spans="1:5" x14ac:dyDescent="0.25">
      <c r="A1163">
        <v>1162</v>
      </c>
      <c r="B1163" s="4">
        <v>1</v>
      </c>
      <c r="C1163" s="2">
        <v>2</v>
      </c>
      <c r="E1163" s="3">
        <v>4</v>
      </c>
    </row>
    <row r="1164" spans="1:5" x14ac:dyDescent="0.25">
      <c r="A1164">
        <v>1163</v>
      </c>
      <c r="C1164" s="2">
        <v>2</v>
      </c>
      <c r="E1164" s="3">
        <v>4</v>
      </c>
    </row>
    <row r="1165" spans="1:5" x14ac:dyDescent="0.25">
      <c r="A1165">
        <v>1164</v>
      </c>
      <c r="C1165" s="2">
        <v>2</v>
      </c>
      <c r="E1165" s="3">
        <v>4</v>
      </c>
    </row>
    <row r="1166" spans="1:5" x14ac:dyDescent="0.25">
      <c r="A1166">
        <v>1165</v>
      </c>
      <c r="C1166" s="2">
        <v>2</v>
      </c>
      <c r="E1166" s="3">
        <v>4</v>
      </c>
    </row>
    <row r="1167" spans="1:5" x14ac:dyDescent="0.25">
      <c r="A1167">
        <v>1166</v>
      </c>
      <c r="C1167" s="2">
        <v>2</v>
      </c>
      <c r="D1167" s="5">
        <v>3</v>
      </c>
      <c r="E1167" s="3">
        <v>4</v>
      </c>
    </row>
    <row r="1168" spans="1:5" x14ac:dyDescent="0.25">
      <c r="A1168">
        <v>1167</v>
      </c>
      <c r="C1168" s="2">
        <v>2</v>
      </c>
      <c r="D1168" s="5">
        <v>3</v>
      </c>
      <c r="E1168" s="3">
        <v>4</v>
      </c>
    </row>
    <row r="1169" spans="1:5" x14ac:dyDescent="0.25">
      <c r="A1169">
        <v>1168</v>
      </c>
      <c r="C1169" s="2">
        <v>2</v>
      </c>
      <c r="D1169" s="5">
        <v>3</v>
      </c>
      <c r="E1169" s="3">
        <v>4</v>
      </c>
    </row>
    <row r="1170" spans="1:5" x14ac:dyDescent="0.25">
      <c r="A1170">
        <v>1169</v>
      </c>
      <c r="C1170" s="2">
        <v>2</v>
      </c>
      <c r="D1170" s="5">
        <v>3</v>
      </c>
      <c r="E1170" s="3">
        <v>4</v>
      </c>
    </row>
    <row r="1171" spans="1:5" x14ac:dyDescent="0.25">
      <c r="A1171">
        <v>1170</v>
      </c>
      <c r="C1171" s="2">
        <v>2</v>
      </c>
      <c r="D1171" s="5">
        <v>3</v>
      </c>
      <c r="E1171" s="3">
        <v>4</v>
      </c>
    </row>
    <row r="1172" spans="1:5" x14ac:dyDescent="0.25">
      <c r="A1172">
        <v>1171</v>
      </c>
      <c r="C1172" s="2">
        <v>2</v>
      </c>
      <c r="D1172" s="5">
        <v>3</v>
      </c>
      <c r="E1172" s="3">
        <v>4</v>
      </c>
    </row>
    <row r="1173" spans="1:5" x14ac:dyDescent="0.25">
      <c r="A1173">
        <v>1172</v>
      </c>
      <c r="C1173" s="2">
        <v>2</v>
      </c>
      <c r="D1173" s="5">
        <v>3</v>
      </c>
      <c r="E1173" s="3">
        <v>4</v>
      </c>
    </row>
    <row r="1174" spans="1:5" x14ac:dyDescent="0.25">
      <c r="A1174">
        <v>1173</v>
      </c>
      <c r="C1174" s="2">
        <v>2</v>
      </c>
      <c r="D1174" s="5">
        <v>3</v>
      </c>
      <c r="E1174" s="3">
        <v>4</v>
      </c>
    </row>
    <row r="1175" spans="1:5" x14ac:dyDescent="0.25">
      <c r="A1175">
        <v>1174</v>
      </c>
      <c r="C1175" s="2">
        <v>2</v>
      </c>
      <c r="D1175" s="5">
        <v>3</v>
      </c>
      <c r="E1175" s="3">
        <v>4</v>
      </c>
    </row>
    <row r="1176" spans="1:5" x14ac:dyDescent="0.25">
      <c r="A1176">
        <v>1175</v>
      </c>
      <c r="C1176" s="2">
        <v>2</v>
      </c>
      <c r="D1176" s="5">
        <v>3</v>
      </c>
    </row>
    <row r="1177" spans="1:5" x14ac:dyDescent="0.25">
      <c r="A1177">
        <v>1176</v>
      </c>
      <c r="C1177" s="2">
        <v>2</v>
      </c>
      <c r="D1177" s="5">
        <v>3</v>
      </c>
    </row>
    <row r="1178" spans="1:5" x14ac:dyDescent="0.25">
      <c r="A1178">
        <v>1177</v>
      </c>
      <c r="B1178" s="4">
        <v>1</v>
      </c>
      <c r="C1178" s="2">
        <v>2</v>
      </c>
      <c r="D1178" s="5">
        <v>3</v>
      </c>
    </row>
    <row r="1179" spans="1:5" x14ac:dyDescent="0.25">
      <c r="A1179">
        <v>1178</v>
      </c>
      <c r="B1179" s="4">
        <v>1</v>
      </c>
      <c r="C1179" s="2">
        <v>2</v>
      </c>
      <c r="D1179" s="5">
        <v>3</v>
      </c>
    </row>
    <row r="1180" spans="1:5" x14ac:dyDescent="0.25">
      <c r="A1180">
        <v>1179</v>
      </c>
      <c r="B1180" s="4">
        <v>1</v>
      </c>
      <c r="D1180" s="5">
        <v>3</v>
      </c>
    </row>
    <row r="1181" spans="1:5" x14ac:dyDescent="0.25">
      <c r="A1181">
        <v>1180</v>
      </c>
      <c r="B1181" s="4">
        <v>1</v>
      </c>
      <c r="D1181" s="5">
        <v>3</v>
      </c>
    </row>
    <row r="1182" spans="1:5" x14ac:dyDescent="0.25">
      <c r="A1182">
        <v>1181</v>
      </c>
      <c r="B1182" s="4">
        <v>1</v>
      </c>
      <c r="D1182" s="5">
        <v>3</v>
      </c>
    </row>
    <row r="1183" spans="1:5" x14ac:dyDescent="0.25">
      <c r="A1183">
        <v>1182</v>
      </c>
      <c r="B1183" s="4">
        <v>1</v>
      </c>
      <c r="D1183" s="5">
        <v>3</v>
      </c>
    </row>
    <row r="1184" spans="1:5" x14ac:dyDescent="0.25">
      <c r="A1184">
        <v>1183</v>
      </c>
      <c r="B1184" s="4">
        <v>1</v>
      </c>
      <c r="D1184" s="5">
        <v>3</v>
      </c>
    </row>
    <row r="1185" spans="1:5" x14ac:dyDescent="0.25">
      <c r="A1185">
        <v>1184</v>
      </c>
      <c r="B1185" s="4">
        <v>1</v>
      </c>
      <c r="D1185" s="5">
        <v>3</v>
      </c>
    </row>
    <row r="1186" spans="1:5" x14ac:dyDescent="0.25">
      <c r="A1186">
        <v>1185</v>
      </c>
      <c r="B1186" s="4">
        <v>1</v>
      </c>
      <c r="D1186" s="5">
        <v>3</v>
      </c>
    </row>
    <row r="1187" spans="1:5" x14ac:dyDescent="0.25">
      <c r="A1187">
        <v>1186</v>
      </c>
      <c r="B1187" s="4">
        <v>1</v>
      </c>
      <c r="D1187" s="5">
        <v>3</v>
      </c>
      <c r="E1187" s="3">
        <v>4</v>
      </c>
    </row>
    <row r="1188" spans="1:5" x14ac:dyDescent="0.25">
      <c r="A1188">
        <v>1187</v>
      </c>
      <c r="B1188" s="4">
        <v>1</v>
      </c>
      <c r="D1188" s="5">
        <v>3</v>
      </c>
      <c r="E1188" s="3">
        <v>4</v>
      </c>
    </row>
    <row r="1189" spans="1:5" x14ac:dyDescent="0.25">
      <c r="A1189">
        <v>1188</v>
      </c>
      <c r="B1189" s="4">
        <v>1</v>
      </c>
      <c r="E1189" s="3">
        <v>4</v>
      </c>
    </row>
    <row r="1190" spans="1:5" x14ac:dyDescent="0.25">
      <c r="A1190">
        <v>1189</v>
      </c>
      <c r="B1190" s="4">
        <v>1</v>
      </c>
      <c r="E1190" s="3">
        <v>4</v>
      </c>
    </row>
    <row r="1191" spans="1:5" x14ac:dyDescent="0.25">
      <c r="A1191">
        <v>1190</v>
      </c>
      <c r="B1191" s="4">
        <v>1</v>
      </c>
      <c r="E1191" s="3">
        <v>4</v>
      </c>
    </row>
    <row r="1192" spans="1:5" x14ac:dyDescent="0.25">
      <c r="A1192">
        <v>1191</v>
      </c>
      <c r="B1192" s="4">
        <v>1</v>
      </c>
      <c r="E1192" s="3">
        <v>4</v>
      </c>
    </row>
    <row r="1193" spans="1:5" x14ac:dyDescent="0.25">
      <c r="A1193">
        <v>1192</v>
      </c>
      <c r="B1193" s="4">
        <v>1</v>
      </c>
      <c r="E1193" s="3">
        <v>4</v>
      </c>
    </row>
    <row r="1194" spans="1:5" x14ac:dyDescent="0.25">
      <c r="A1194">
        <v>1193</v>
      </c>
      <c r="B1194" s="4">
        <v>1</v>
      </c>
      <c r="E1194" s="3">
        <v>4</v>
      </c>
    </row>
    <row r="1195" spans="1:5" x14ac:dyDescent="0.25">
      <c r="A1195">
        <v>1194</v>
      </c>
      <c r="B1195" s="4">
        <v>1</v>
      </c>
      <c r="E1195" s="3">
        <v>4</v>
      </c>
    </row>
    <row r="1196" spans="1:5" x14ac:dyDescent="0.25">
      <c r="A1196">
        <v>1195</v>
      </c>
      <c r="B1196" s="4">
        <v>1</v>
      </c>
      <c r="E1196" s="3">
        <v>4</v>
      </c>
    </row>
    <row r="1197" spans="1:5" x14ac:dyDescent="0.25">
      <c r="A1197">
        <v>1196</v>
      </c>
      <c r="B1197" s="4">
        <v>1</v>
      </c>
      <c r="C1197" s="2">
        <v>2</v>
      </c>
      <c r="E1197" s="3">
        <v>4</v>
      </c>
    </row>
    <row r="1198" spans="1:5" x14ac:dyDescent="0.25">
      <c r="A1198">
        <v>1197</v>
      </c>
      <c r="B1198" s="4">
        <v>1</v>
      </c>
      <c r="C1198" s="2">
        <v>2</v>
      </c>
      <c r="E1198" s="3">
        <v>4</v>
      </c>
    </row>
    <row r="1199" spans="1:5" x14ac:dyDescent="0.25">
      <c r="A1199">
        <v>1198</v>
      </c>
      <c r="B1199" s="4">
        <v>1</v>
      </c>
      <c r="C1199" s="2">
        <v>2</v>
      </c>
      <c r="E1199" s="3">
        <v>4</v>
      </c>
    </row>
    <row r="1200" spans="1:5" x14ac:dyDescent="0.25">
      <c r="A1200">
        <v>1199</v>
      </c>
      <c r="C1200" s="2">
        <v>2</v>
      </c>
      <c r="E1200" s="3">
        <v>4</v>
      </c>
    </row>
    <row r="1201" spans="1:5" x14ac:dyDescent="0.25">
      <c r="A1201">
        <v>1200</v>
      </c>
      <c r="C1201" s="2">
        <v>2</v>
      </c>
      <c r="E1201" s="3">
        <v>4</v>
      </c>
    </row>
    <row r="1202" spans="1:5" x14ac:dyDescent="0.25">
      <c r="A1202">
        <v>1201</v>
      </c>
      <c r="C1202" s="2">
        <v>2</v>
      </c>
      <c r="E1202" s="3">
        <v>4</v>
      </c>
    </row>
    <row r="1203" spans="1:5" x14ac:dyDescent="0.25">
      <c r="A1203">
        <v>1202</v>
      </c>
      <c r="C1203" s="2">
        <v>2</v>
      </c>
      <c r="D1203" s="5">
        <v>3</v>
      </c>
      <c r="E1203" s="3">
        <v>4</v>
      </c>
    </row>
    <row r="1204" spans="1:5" x14ac:dyDescent="0.25">
      <c r="A1204">
        <v>1203</v>
      </c>
      <c r="C1204" s="2">
        <v>2</v>
      </c>
      <c r="D1204" s="5">
        <v>3</v>
      </c>
      <c r="E1204" s="3">
        <v>4</v>
      </c>
    </row>
    <row r="1205" spans="1:5" x14ac:dyDescent="0.25">
      <c r="A1205">
        <v>1204</v>
      </c>
      <c r="C1205" s="2">
        <v>2</v>
      </c>
      <c r="D1205" s="5">
        <v>3</v>
      </c>
      <c r="E1205" s="3">
        <v>4</v>
      </c>
    </row>
    <row r="1206" spans="1:5" x14ac:dyDescent="0.25">
      <c r="A1206">
        <v>1205</v>
      </c>
      <c r="C1206" s="2">
        <v>2</v>
      </c>
      <c r="D1206" s="5">
        <v>3</v>
      </c>
      <c r="E1206" s="3">
        <v>4</v>
      </c>
    </row>
    <row r="1207" spans="1:5" x14ac:dyDescent="0.25">
      <c r="A1207">
        <v>1206</v>
      </c>
      <c r="C1207" s="2">
        <v>2</v>
      </c>
      <c r="D1207" s="5">
        <v>3</v>
      </c>
      <c r="E1207" s="3">
        <v>4</v>
      </c>
    </row>
    <row r="1208" spans="1:5" x14ac:dyDescent="0.25">
      <c r="A1208">
        <v>1207</v>
      </c>
      <c r="C1208" s="2">
        <v>2</v>
      </c>
      <c r="D1208" s="5">
        <v>3</v>
      </c>
      <c r="E1208" s="3">
        <v>4</v>
      </c>
    </row>
    <row r="1209" spans="1:5" x14ac:dyDescent="0.25">
      <c r="A1209">
        <v>1208</v>
      </c>
      <c r="C1209" s="2">
        <v>2</v>
      </c>
      <c r="D1209" s="5">
        <v>3</v>
      </c>
      <c r="E1209" s="3">
        <v>4</v>
      </c>
    </row>
    <row r="1210" spans="1:5" x14ac:dyDescent="0.25">
      <c r="A1210">
        <v>1209</v>
      </c>
      <c r="C1210" s="2">
        <v>2</v>
      </c>
      <c r="D1210" s="5">
        <v>3</v>
      </c>
      <c r="E1210" s="3">
        <v>4</v>
      </c>
    </row>
    <row r="1211" spans="1:5" x14ac:dyDescent="0.25">
      <c r="A1211">
        <v>1210</v>
      </c>
      <c r="C1211" s="2">
        <v>2</v>
      </c>
      <c r="D1211" s="5">
        <v>3</v>
      </c>
      <c r="E1211" s="3">
        <v>4</v>
      </c>
    </row>
    <row r="1212" spans="1:5" x14ac:dyDescent="0.25">
      <c r="A1212">
        <v>1211</v>
      </c>
      <c r="C1212" s="2">
        <v>2</v>
      </c>
      <c r="D1212" s="5">
        <v>3</v>
      </c>
    </row>
    <row r="1213" spans="1:5" x14ac:dyDescent="0.25">
      <c r="A1213">
        <v>1212</v>
      </c>
      <c r="C1213" s="2">
        <v>2</v>
      </c>
      <c r="D1213" s="5">
        <v>3</v>
      </c>
    </row>
    <row r="1214" spans="1:5" x14ac:dyDescent="0.25">
      <c r="A1214">
        <v>1213</v>
      </c>
      <c r="C1214" s="2">
        <v>2</v>
      </c>
      <c r="D1214" s="5">
        <v>3</v>
      </c>
    </row>
    <row r="1215" spans="1:5" x14ac:dyDescent="0.25">
      <c r="A1215">
        <v>1214</v>
      </c>
      <c r="C1215" s="2">
        <v>2</v>
      </c>
      <c r="D1215" s="5">
        <v>3</v>
      </c>
    </row>
    <row r="1216" spans="1:5" x14ac:dyDescent="0.25">
      <c r="A1216">
        <v>1215</v>
      </c>
      <c r="C1216" s="2">
        <v>2</v>
      </c>
      <c r="D1216" s="5">
        <v>3</v>
      </c>
    </row>
    <row r="1217" spans="1:8" x14ac:dyDescent="0.25">
      <c r="A1217">
        <v>1216</v>
      </c>
      <c r="C1217" s="2">
        <v>2</v>
      </c>
      <c r="D1217" s="5">
        <v>3</v>
      </c>
    </row>
    <row r="1218" spans="1:8" x14ac:dyDescent="0.25">
      <c r="A1218">
        <v>1217</v>
      </c>
      <c r="B1218" s="4">
        <v>1</v>
      </c>
      <c r="C1218" s="2">
        <v>2</v>
      </c>
      <c r="D1218" s="5">
        <v>3</v>
      </c>
    </row>
    <row r="1219" spans="1:8" x14ac:dyDescent="0.25">
      <c r="A1219">
        <v>1218</v>
      </c>
      <c r="B1219" s="4">
        <v>1</v>
      </c>
      <c r="C1219" s="2">
        <v>2</v>
      </c>
      <c r="D1219" s="5">
        <v>3</v>
      </c>
    </row>
    <row r="1220" spans="1:8" x14ac:dyDescent="0.25">
      <c r="A1220">
        <v>1219</v>
      </c>
      <c r="B1220" s="4">
        <v>1</v>
      </c>
      <c r="D1220" s="5">
        <v>3</v>
      </c>
    </row>
    <row r="1221" spans="1:8" x14ac:dyDescent="0.25">
      <c r="A1221">
        <v>1220</v>
      </c>
      <c r="B1221" s="4">
        <v>1</v>
      </c>
      <c r="D1221" s="5">
        <v>3</v>
      </c>
    </row>
    <row r="1222" spans="1:8" x14ac:dyDescent="0.25">
      <c r="A1222">
        <v>1221</v>
      </c>
      <c r="B1222" s="4">
        <v>1</v>
      </c>
      <c r="D1222" s="5">
        <v>3</v>
      </c>
    </row>
    <row r="1223" spans="1:8" x14ac:dyDescent="0.25">
      <c r="A1223">
        <v>1222</v>
      </c>
      <c r="B1223" s="4">
        <v>1</v>
      </c>
      <c r="D1223" s="5">
        <v>3</v>
      </c>
    </row>
    <row r="1224" spans="1:8" x14ac:dyDescent="0.25">
      <c r="A1224">
        <v>1223</v>
      </c>
      <c r="B1224" s="4">
        <v>1</v>
      </c>
      <c r="D1224" s="5">
        <v>3</v>
      </c>
    </row>
    <row r="1225" spans="1:8" x14ac:dyDescent="0.25">
      <c r="A1225">
        <v>1224</v>
      </c>
      <c r="B1225" s="4">
        <v>1</v>
      </c>
      <c r="D1225" s="5">
        <v>3</v>
      </c>
      <c r="H1225" s="3" t="s">
        <v>233</v>
      </c>
    </row>
    <row r="1226" spans="1:8" x14ac:dyDescent="0.25">
      <c r="A1226">
        <v>1225</v>
      </c>
      <c r="B1226" s="4">
        <v>1</v>
      </c>
      <c r="D1226" s="5">
        <v>3</v>
      </c>
      <c r="H1226" s="3" t="s">
        <v>233</v>
      </c>
    </row>
    <row r="1227" spans="1:8" x14ac:dyDescent="0.25">
      <c r="A1227">
        <v>1226</v>
      </c>
      <c r="B1227" s="4">
        <v>1</v>
      </c>
      <c r="D1227" s="5">
        <v>3</v>
      </c>
      <c r="H1227" s="3" t="s">
        <v>233</v>
      </c>
    </row>
    <row r="1228" spans="1:8" x14ac:dyDescent="0.25">
      <c r="A1228">
        <v>1227</v>
      </c>
      <c r="B1228" s="4">
        <v>1</v>
      </c>
      <c r="D1228" s="5">
        <v>3</v>
      </c>
      <c r="H1228" s="3" t="s">
        <v>233</v>
      </c>
    </row>
    <row r="1229" spans="1:8" x14ac:dyDescent="0.25">
      <c r="A1229">
        <v>1228</v>
      </c>
      <c r="B1229" s="4">
        <v>1</v>
      </c>
      <c r="D1229" s="5">
        <v>3</v>
      </c>
      <c r="H1229" s="3" t="s">
        <v>233</v>
      </c>
    </row>
    <row r="1230" spans="1:8" x14ac:dyDescent="0.25">
      <c r="A1230">
        <v>1229</v>
      </c>
      <c r="B1230" s="4">
        <v>1</v>
      </c>
      <c r="H1230" s="3" t="s">
        <v>233</v>
      </c>
    </row>
    <row r="1231" spans="1:8" x14ac:dyDescent="0.25">
      <c r="A1231">
        <v>1230</v>
      </c>
      <c r="B1231" s="4">
        <v>1</v>
      </c>
      <c r="H1231" s="3" t="s">
        <v>233</v>
      </c>
    </row>
    <row r="1232" spans="1:8" x14ac:dyDescent="0.25">
      <c r="A1232">
        <v>1231</v>
      </c>
      <c r="B1232" s="4">
        <v>1</v>
      </c>
      <c r="H1232" s="3" t="s">
        <v>233</v>
      </c>
    </row>
    <row r="1233" spans="1:8" x14ac:dyDescent="0.25">
      <c r="A1233">
        <v>1232</v>
      </c>
      <c r="B1233" s="4">
        <v>1</v>
      </c>
      <c r="H1233" s="3" t="s">
        <v>233</v>
      </c>
    </row>
    <row r="1234" spans="1:8" x14ac:dyDescent="0.25">
      <c r="A1234">
        <v>1233</v>
      </c>
      <c r="B1234" s="4">
        <v>1</v>
      </c>
      <c r="H1234" s="3" t="s">
        <v>233</v>
      </c>
    </row>
    <row r="1235" spans="1:8" x14ac:dyDescent="0.25">
      <c r="A1235">
        <v>1234</v>
      </c>
      <c r="B1235" s="4">
        <v>1</v>
      </c>
      <c r="H1235" s="3" t="s">
        <v>233</v>
      </c>
    </row>
    <row r="1236" spans="1:8" x14ac:dyDescent="0.25">
      <c r="A1236">
        <v>1235</v>
      </c>
      <c r="B1236" s="4">
        <v>1</v>
      </c>
      <c r="H1236" s="3" t="s">
        <v>233</v>
      </c>
    </row>
    <row r="1237" spans="1:8" x14ac:dyDescent="0.25">
      <c r="A1237">
        <v>1236</v>
      </c>
      <c r="B1237" s="4">
        <v>1</v>
      </c>
      <c r="C1237" s="2">
        <v>2</v>
      </c>
      <c r="H1237" s="3" t="s">
        <v>233</v>
      </c>
    </row>
    <row r="1238" spans="1:8" x14ac:dyDescent="0.25">
      <c r="A1238">
        <v>1237</v>
      </c>
      <c r="B1238" s="4">
        <v>1</v>
      </c>
      <c r="C1238" s="2">
        <v>2</v>
      </c>
      <c r="H1238" s="3" t="s">
        <v>233</v>
      </c>
    </row>
    <row r="1239" spans="1:8" x14ac:dyDescent="0.25">
      <c r="A1239">
        <v>1238</v>
      </c>
      <c r="B1239" s="4">
        <v>1</v>
      </c>
      <c r="C1239" s="2">
        <v>2</v>
      </c>
      <c r="H1239" s="3" t="s">
        <v>233</v>
      </c>
    </row>
    <row r="1240" spans="1:8" x14ac:dyDescent="0.25">
      <c r="A1240">
        <v>1239</v>
      </c>
      <c r="B1240" s="4">
        <v>1</v>
      </c>
      <c r="C1240" s="2">
        <v>2</v>
      </c>
      <c r="H1240" s="3" t="s">
        <v>233</v>
      </c>
    </row>
    <row r="1241" spans="1:8" x14ac:dyDescent="0.25">
      <c r="A1241">
        <v>1240</v>
      </c>
      <c r="B1241" s="4">
        <v>1</v>
      </c>
      <c r="C1241" s="2">
        <v>2</v>
      </c>
      <c r="H1241" s="3" t="s">
        <v>233</v>
      </c>
    </row>
    <row r="1242" spans="1:8" x14ac:dyDescent="0.25">
      <c r="A1242">
        <v>1241</v>
      </c>
      <c r="C1242" s="2">
        <v>2</v>
      </c>
      <c r="D1242" s="5">
        <v>3</v>
      </c>
      <c r="H1242" s="3" t="s">
        <v>233</v>
      </c>
    </row>
    <row r="1243" spans="1:8" x14ac:dyDescent="0.25">
      <c r="A1243">
        <v>1242</v>
      </c>
      <c r="C1243" s="2">
        <v>2</v>
      </c>
      <c r="D1243" s="5">
        <v>3</v>
      </c>
    </row>
    <row r="1244" spans="1:8" x14ac:dyDescent="0.25">
      <c r="A1244">
        <v>1243</v>
      </c>
      <c r="C1244" s="2">
        <v>2</v>
      </c>
      <c r="D1244" s="5">
        <v>3</v>
      </c>
    </row>
    <row r="1245" spans="1:8" x14ac:dyDescent="0.25">
      <c r="A1245">
        <v>1244</v>
      </c>
      <c r="C1245" s="2">
        <v>2</v>
      </c>
      <c r="D1245" s="5">
        <v>3</v>
      </c>
    </row>
    <row r="1246" spans="1:8" x14ac:dyDescent="0.25">
      <c r="A1246">
        <v>1245</v>
      </c>
      <c r="C1246" s="2">
        <v>2</v>
      </c>
      <c r="D1246" s="5">
        <v>3</v>
      </c>
    </row>
    <row r="1247" spans="1:8" x14ac:dyDescent="0.25">
      <c r="A1247">
        <v>1246</v>
      </c>
      <c r="C1247" s="2">
        <v>2</v>
      </c>
      <c r="D1247" s="5">
        <v>3</v>
      </c>
    </row>
    <row r="1248" spans="1:8" x14ac:dyDescent="0.25">
      <c r="A1248">
        <v>1247</v>
      </c>
      <c r="C1248" s="2">
        <v>2</v>
      </c>
      <c r="D1248" s="5">
        <v>3</v>
      </c>
    </row>
    <row r="1249" spans="1:4" x14ac:dyDescent="0.25">
      <c r="A1249">
        <v>1248</v>
      </c>
      <c r="C1249" s="2">
        <v>2</v>
      </c>
      <c r="D1249" s="5">
        <v>3</v>
      </c>
    </row>
    <row r="1250" spans="1:4" x14ac:dyDescent="0.25">
      <c r="A1250">
        <v>1249</v>
      </c>
      <c r="C1250" s="2">
        <v>2</v>
      </c>
      <c r="D1250" s="5">
        <v>3</v>
      </c>
    </row>
    <row r="1251" spans="1:4" x14ac:dyDescent="0.25">
      <c r="A1251">
        <v>1250</v>
      </c>
      <c r="C1251" s="2">
        <v>2</v>
      </c>
      <c r="D1251" s="5">
        <v>3</v>
      </c>
    </row>
    <row r="1252" spans="1:4" x14ac:dyDescent="0.25">
      <c r="A1252">
        <v>1251</v>
      </c>
      <c r="C1252" s="2">
        <v>2</v>
      </c>
      <c r="D1252" s="5">
        <v>3</v>
      </c>
    </row>
    <row r="1253" spans="1:4" x14ac:dyDescent="0.25">
      <c r="A1253">
        <v>1252</v>
      </c>
      <c r="C1253" s="2">
        <v>2</v>
      </c>
      <c r="D1253" s="5">
        <v>3</v>
      </c>
    </row>
    <row r="1254" spans="1:4" x14ac:dyDescent="0.25">
      <c r="A1254">
        <v>1253</v>
      </c>
      <c r="C1254" s="2">
        <v>2</v>
      </c>
      <c r="D1254" s="5">
        <v>3</v>
      </c>
    </row>
    <row r="1255" spans="1:4" x14ac:dyDescent="0.25">
      <c r="A1255">
        <v>1254</v>
      </c>
      <c r="C1255" s="2">
        <v>2</v>
      </c>
      <c r="D1255" s="5">
        <v>3</v>
      </c>
    </row>
    <row r="1256" spans="1:4" x14ac:dyDescent="0.25">
      <c r="A1256">
        <v>1255</v>
      </c>
      <c r="C1256" s="2">
        <v>2</v>
      </c>
      <c r="D1256" s="5">
        <v>3</v>
      </c>
    </row>
    <row r="1257" spans="1:4" x14ac:dyDescent="0.25">
      <c r="A1257">
        <v>1256</v>
      </c>
      <c r="C1257" s="2">
        <v>2</v>
      </c>
      <c r="D1257" s="5">
        <v>3</v>
      </c>
    </row>
    <row r="1258" spans="1:4" x14ac:dyDescent="0.25">
      <c r="A1258">
        <v>1257</v>
      </c>
      <c r="C1258" s="2">
        <v>2</v>
      </c>
      <c r="D1258" s="5">
        <v>3</v>
      </c>
    </row>
    <row r="1259" spans="1:4" x14ac:dyDescent="0.25">
      <c r="A1259">
        <v>1258</v>
      </c>
      <c r="C1259" s="2">
        <v>2</v>
      </c>
      <c r="D1259" s="5">
        <v>3</v>
      </c>
    </row>
    <row r="1260" spans="1:4" x14ac:dyDescent="0.25">
      <c r="A1260">
        <v>1259</v>
      </c>
      <c r="B1260" s="4">
        <v>1</v>
      </c>
      <c r="C1260" s="2">
        <v>2</v>
      </c>
      <c r="D1260" s="5">
        <v>3</v>
      </c>
    </row>
    <row r="1261" spans="1:4" x14ac:dyDescent="0.25">
      <c r="A1261">
        <v>1260</v>
      </c>
      <c r="B1261" s="4">
        <v>1</v>
      </c>
      <c r="C1261" s="2">
        <v>2</v>
      </c>
      <c r="D1261" s="5">
        <v>3</v>
      </c>
    </row>
    <row r="1262" spans="1:4" x14ac:dyDescent="0.25">
      <c r="A1262">
        <v>1261</v>
      </c>
      <c r="B1262" s="4">
        <v>1</v>
      </c>
      <c r="C1262" s="2">
        <v>2</v>
      </c>
      <c r="D1262" s="5">
        <v>3</v>
      </c>
    </row>
    <row r="1263" spans="1:4" x14ac:dyDescent="0.25">
      <c r="A1263">
        <v>1262</v>
      </c>
      <c r="B1263" s="4">
        <v>1</v>
      </c>
      <c r="C1263" s="2">
        <v>2</v>
      </c>
      <c r="D1263" s="5">
        <v>3</v>
      </c>
    </row>
    <row r="1264" spans="1:4" x14ac:dyDescent="0.25">
      <c r="A1264">
        <v>1263</v>
      </c>
      <c r="B1264" s="4">
        <v>1</v>
      </c>
      <c r="C1264" s="2">
        <v>2</v>
      </c>
      <c r="D1264" s="5">
        <v>3</v>
      </c>
    </row>
    <row r="1265" spans="1:8" x14ac:dyDescent="0.25">
      <c r="A1265">
        <v>1264</v>
      </c>
      <c r="B1265" s="4">
        <v>1</v>
      </c>
      <c r="D1265" s="5">
        <v>3</v>
      </c>
    </row>
    <row r="1266" spans="1:8" x14ac:dyDescent="0.25">
      <c r="A1266">
        <v>1265</v>
      </c>
      <c r="B1266" s="4">
        <v>1</v>
      </c>
      <c r="D1266" s="5">
        <v>3</v>
      </c>
      <c r="F1266" t="s">
        <v>22</v>
      </c>
    </row>
    <row r="1267" spans="1:8" x14ac:dyDescent="0.25">
      <c r="A1267">
        <v>1266</v>
      </c>
    </row>
    <row r="1268" spans="1:8" x14ac:dyDescent="0.25">
      <c r="A1268">
        <v>1267</v>
      </c>
      <c r="F1268" t="s">
        <v>22</v>
      </c>
    </row>
    <row r="1269" spans="1:8" x14ac:dyDescent="0.25">
      <c r="A1269">
        <v>1268</v>
      </c>
      <c r="C1269" s="2">
        <v>2</v>
      </c>
    </row>
    <row r="1270" spans="1:8" x14ac:dyDescent="0.25">
      <c r="A1270">
        <v>1269</v>
      </c>
      <c r="C1270" s="2">
        <v>2</v>
      </c>
    </row>
    <row r="1271" spans="1:8" x14ac:dyDescent="0.25">
      <c r="A1271">
        <v>1270</v>
      </c>
      <c r="C1271" s="2">
        <v>2</v>
      </c>
    </row>
    <row r="1272" spans="1:8" x14ac:dyDescent="0.25">
      <c r="A1272">
        <v>1271</v>
      </c>
      <c r="C1272" s="2">
        <v>2</v>
      </c>
    </row>
    <row r="1273" spans="1:8" x14ac:dyDescent="0.25">
      <c r="A1273">
        <v>1272</v>
      </c>
      <c r="C1273" s="2">
        <v>2</v>
      </c>
    </row>
    <row r="1274" spans="1:8" x14ac:dyDescent="0.25">
      <c r="A1274">
        <v>1273</v>
      </c>
      <c r="C1274" s="2">
        <v>2</v>
      </c>
    </row>
    <row r="1275" spans="1:8" x14ac:dyDescent="0.25">
      <c r="A1275">
        <v>1274</v>
      </c>
      <c r="C1275" s="2">
        <v>2</v>
      </c>
    </row>
    <row r="1276" spans="1:8" x14ac:dyDescent="0.25">
      <c r="A1276">
        <v>1275</v>
      </c>
      <c r="C1276" s="2">
        <v>2</v>
      </c>
    </row>
    <row r="1277" spans="1:8" x14ac:dyDescent="0.25">
      <c r="A1277">
        <v>1276</v>
      </c>
      <c r="C1277" s="2">
        <v>2</v>
      </c>
    </row>
    <row r="1278" spans="1:8" x14ac:dyDescent="0.25">
      <c r="A1278">
        <v>1277</v>
      </c>
      <c r="C1278" s="2">
        <v>2</v>
      </c>
    </row>
    <row r="1279" spans="1:8" x14ac:dyDescent="0.25">
      <c r="A1279">
        <v>1278</v>
      </c>
      <c r="C1279" s="2">
        <v>2</v>
      </c>
    </row>
    <row r="1280" spans="1:8" x14ac:dyDescent="0.25">
      <c r="A1280">
        <v>1279</v>
      </c>
      <c r="C1280" s="2">
        <v>2</v>
      </c>
      <c r="H1280" s="3" t="s">
        <v>233</v>
      </c>
    </row>
    <row r="1281" spans="1:8" x14ac:dyDescent="0.25">
      <c r="A1281">
        <v>1280</v>
      </c>
      <c r="B1281" s="4">
        <v>1</v>
      </c>
      <c r="C1281" s="2">
        <v>2</v>
      </c>
      <c r="H1281" s="3" t="s">
        <v>233</v>
      </c>
    </row>
    <row r="1282" spans="1:8" x14ac:dyDescent="0.25">
      <c r="A1282">
        <v>1281</v>
      </c>
      <c r="B1282" s="4">
        <v>1</v>
      </c>
      <c r="C1282" s="2">
        <v>2</v>
      </c>
      <c r="H1282" s="3" t="s">
        <v>233</v>
      </c>
    </row>
    <row r="1283" spans="1:8" x14ac:dyDescent="0.25">
      <c r="A1283">
        <v>1282</v>
      </c>
      <c r="B1283" s="4">
        <v>1</v>
      </c>
      <c r="C1283" s="2">
        <v>2</v>
      </c>
      <c r="H1283" s="3" t="s">
        <v>233</v>
      </c>
    </row>
    <row r="1284" spans="1:8" x14ac:dyDescent="0.25">
      <c r="A1284">
        <v>1283</v>
      </c>
      <c r="B1284" s="4">
        <v>1</v>
      </c>
      <c r="C1284" s="2">
        <v>2</v>
      </c>
      <c r="H1284" s="3" t="s">
        <v>233</v>
      </c>
    </row>
    <row r="1285" spans="1:8" x14ac:dyDescent="0.25">
      <c r="A1285">
        <v>1284</v>
      </c>
      <c r="B1285" s="4">
        <v>1</v>
      </c>
      <c r="C1285" s="2">
        <v>2</v>
      </c>
      <c r="H1285" s="3" t="s">
        <v>233</v>
      </c>
    </row>
    <row r="1286" spans="1:8" x14ac:dyDescent="0.25">
      <c r="A1286">
        <v>1285</v>
      </c>
      <c r="B1286" s="4">
        <v>1</v>
      </c>
      <c r="C1286" s="2">
        <v>2</v>
      </c>
      <c r="H1286" s="3" t="s">
        <v>233</v>
      </c>
    </row>
    <row r="1287" spans="1:8" x14ac:dyDescent="0.25">
      <c r="A1287">
        <v>1286</v>
      </c>
      <c r="B1287" s="4">
        <v>1</v>
      </c>
      <c r="H1287" s="3" t="s">
        <v>233</v>
      </c>
    </row>
    <row r="1288" spans="1:8" x14ac:dyDescent="0.25">
      <c r="A1288">
        <v>1287</v>
      </c>
      <c r="B1288" s="4">
        <v>1</v>
      </c>
      <c r="H1288" s="3" t="s">
        <v>233</v>
      </c>
    </row>
    <row r="1289" spans="1:8" x14ac:dyDescent="0.25">
      <c r="A1289">
        <v>1288</v>
      </c>
      <c r="B1289" s="4">
        <v>1</v>
      </c>
      <c r="H1289" s="3" t="s">
        <v>233</v>
      </c>
    </row>
    <row r="1290" spans="1:8" x14ac:dyDescent="0.25">
      <c r="A1290">
        <v>1289</v>
      </c>
      <c r="B1290" s="4">
        <v>1</v>
      </c>
      <c r="H1290" s="3" t="s">
        <v>233</v>
      </c>
    </row>
    <row r="1291" spans="1:8" x14ac:dyDescent="0.25">
      <c r="A1291">
        <v>1290</v>
      </c>
      <c r="B1291" s="4">
        <v>1</v>
      </c>
      <c r="H1291" s="3" t="s">
        <v>233</v>
      </c>
    </row>
    <row r="1292" spans="1:8" x14ac:dyDescent="0.25">
      <c r="A1292">
        <v>1291</v>
      </c>
      <c r="B1292" s="4">
        <v>1</v>
      </c>
      <c r="H1292" s="3" t="s">
        <v>233</v>
      </c>
    </row>
    <row r="1293" spans="1:8" x14ac:dyDescent="0.25">
      <c r="A1293">
        <v>1292</v>
      </c>
      <c r="B1293" s="4">
        <v>1</v>
      </c>
      <c r="C1293" s="2">
        <v>2</v>
      </c>
      <c r="H1293" s="3" t="s">
        <v>233</v>
      </c>
    </row>
    <row r="1294" spans="1:8" x14ac:dyDescent="0.25">
      <c r="A1294">
        <v>1293</v>
      </c>
      <c r="B1294" s="4">
        <v>1</v>
      </c>
      <c r="C1294" s="2">
        <v>2</v>
      </c>
      <c r="H1294" s="3" t="s">
        <v>233</v>
      </c>
    </row>
    <row r="1295" spans="1:8" x14ac:dyDescent="0.25">
      <c r="A1295">
        <v>1294</v>
      </c>
      <c r="B1295" s="4">
        <v>1</v>
      </c>
      <c r="C1295" s="2">
        <v>2</v>
      </c>
      <c r="H1295" s="3" t="s">
        <v>233</v>
      </c>
    </row>
    <row r="1296" spans="1:8" x14ac:dyDescent="0.25">
      <c r="A1296">
        <v>1295</v>
      </c>
      <c r="B1296" s="4">
        <v>1</v>
      </c>
      <c r="C1296" s="2">
        <v>2</v>
      </c>
      <c r="H1296" s="3" t="s">
        <v>233</v>
      </c>
    </row>
    <row r="1297" spans="1:8" x14ac:dyDescent="0.25">
      <c r="A1297">
        <v>1296</v>
      </c>
      <c r="C1297" s="2">
        <v>2</v>
      </c>
      <c r="D1297" s="5">
        <v>3</v>
      </c>
      <c r="H1297" s="3" t="s">
        <v>233</v>
      </c>
    </row>
    <row r="1298" spans="1:8" x14ac:dyDescent="0.25">
      <c r="A1298">
        <v>1297</v>
      </c>
      <c r="C1298" s="2">
        <v>2</v>
      </c>
      <c r="D1298" s="5">
        <v>3</v>
      </c>
    </row>
    <row r="1299" spans="1:8" x14ac:dyDescent="0.25">
      <c r="A1299">
        <v>1298</v>
      </c>
      <c r="C1299" s="2">
        <v>2</v>
      </c>
      <c r="D1299" s="5">
        <v>3</v>
      </c>
    </row>
    <row r="1300" spans="1:8" x14ac:dyDescent="0.25">
      <c r="A1300">
        <v>1299</v>
      </c>
      <c r="C1300" s="2">
        <v>2</v>
      </c>
      <c r="D1300" s="5">
        <v>3</v>
      </c>
    </row>
    <row r="1301" spans="1:8" x14ac:dyDescent="0.25">
      <c r="A1301">
        <v>1300</v>
      </c>
      <c r="C1301" s="2">
        <v>2</v>
      </c>
      <c r="D1301" s="5">
        <v>3</v>
      </c>
    </row>
    <row r="1302" spans="1:8" x14ac:dyDescent="0.25">
      <c r="A1302">
        <v>1301</v>
      </c>
      <c r="C1302" s="2">
        <v>2</v>
      </c>
      <c r="D1302" s="5">
        <v>3</v>
      </c>
    </row>
    <row r="1303" spans="1:8" x14ac:dyDescent="0.25">
      <c r="A1303">
        <v>1302</v>
      </c>
      <c r="C1303" s="2">
        <v>2</v>
      </c>
      <c r="D1303" s="5">
        <v>3</v>
      </c>
    </row>
    <row r="1304" spans="1:8" x14ac:dyDescent="0.25">
      <c r="A1304">
        <v>1303</v>
      </c>
      <c r="C1304" s="2">
        <v>2</v>
      </c>
      <c r="D1304" s="5">
        <v>3</v>
      </c>
    </row>
    <row r="1305" spans="1:8" x14ac:dyDescent="0.25">
      <c r="A1305">
        <v>1304</v>
      </c>
      <c r="C1305" s="2">
        <v>2</v>
      </c>
      <c r="D1305" s="5">
        <v>3</v>
      </c>
    </row>
    <row r="1306" spans="1:8" x14ac:dyDescent="0.25">
      <c r="A1306">
        <v>1305</v>
      </c>
      <c r="C1306" s="2">
        <v>2</v>
      </c>
      <c r="D1306" s="5">
        <v>3</v>
      </c>
    </row>
    <row r="1307" spans="1:8" x14ac:dyDescent="0.25">
      <c r="A1307">
        <v>1306</v>
      </c>
      <c r="C1307" s="2">
        <v>2</v>
      </c>
      <c r="D1307" s="5">
        <v>3</v>
      </c>
    </row>
    <row r="1308" spans="1:8" x14ac:dyDescent="0.25">
      <c r="A1308">
        <v>1307</v>
      </c>
      <c r="C1308" s="2">
        <v>2</v>
      </c>
      <c r="D1308" s="5">
        <v>3</v>
      </c>
    </row>
    <row r="1309" spans="1:8" x14ac:dyDescent="0.25">
      <c r="A1309">
        <v>1308</v>
      </c>
      <c r="B1309" s="4">
        <v>1</v>
      </c>
      <c r="C1309" s="2">
        <v>2</v>
      </c>
      <c r="D1309" s="5">
        <v>3</v>
      </c>
    </row>
    <row r="1310" spans="1:8" x14ac:dyDescent="0.25">
      <c r="A1310">
        <v>1309</v>
      </c>
      <c r="B1310" s="4">
        <v>1</v>
      </c>
      <c r="D1310" s="5">
        <v>3</v>
      </c>
    </row>
    <row r="1311" spans="1:8" x14ac:dyDescent="0.25">
      <c r="A1311">
        <v>1310</v>
      </c>
      <c r="B1311" s="4">
        <v>1</v>
      </c>
      <c r="D1311" s="5">
        <v>3</v>
      </c>
    </row>
    <row r="1312" spans="1:8" x14ac:dyDescent="0.25">
      <c r="A1312">
        <v>1311</v>
      </c>
      <c r="B1312" s="4">
        <v>1</v>
      </c>
      <c r="D1312" s="5">
        <v>3</v>
      </c>
    </row>
    <row r="1313" spans="1:5" x14ac:dyDescent="0.25">
      <c r="A1313">
        <v>1312</v>
      </c>
      <c r="B1313" s="4">
        <v>1</v>
      </c>
      <c r="D1313" s="5">
        <v>3</v>
      </c>
      <c r="E1313" s="3">
        <v>4</v>
      </c>
    </row>
    <row r="1314" spans="1:5" x14ac:dyDescent="0.25">
      <c r="A1314">
        <v>1313</v>
      </c>
      <c r="B1314" s="4">
        <v>1</v>
      </c>
      <c r="D1314" s="5">
        <v>3</v>
      </c>
      <c r="E1314" s="3">
        <v>4</v>
      </c>
    </row>
    <row r="1315" spans="1:5" x14ac:dyDescent="0.25">
      <c r="A1315">
        <v>1314</v>
      </c>
      <c r="B1315" s="4">
        <v>1</v>
      </c>
      <c r="E1315" s="3">
        <v>4</v>
      </c>
    </row>
    <row r="1316" spans="1:5" x14ac:dyDescent="0.25">
      <c r="A1316">
        <v>1315</v>
      </c>
      <c r="B1316" s="4">
        <v>1</v>
      </c>
      <c r="E1316" s="3">
        <v>4</v>
      </c>
    </row>
    <row r="1317" spans="1:5" x14ac:dyDescent="0.25">
      <c r="A1317">
        <v>1316</v>
      </c>
      <c r="B1317" s="4">
        <v>1</v>
      </c>
      <c r="E1317" s="3">
        <v>4</v>
      </c>
    </row>
    <row r="1318" spans="1:5" x14ac:dyDescent="0.25">
      <c r="A1318">
        <v>1317</v>
      </c>
      <c r="B1318" s="4">
        <v>1</v>
      </c>
      <c r="E1318" s="3">
        <v>4</v>
      </c>
    </row>
    <row r="1319" spans="1:5" x14ac:dyDescent="0.25">
      <c r="A1319">
        <v>1318</v>
      </c>
      <c r="B1319" s="4">
        <v>1</v>
      </c>
      <c r="E1319" s="3">
        <v>4</v>
      </c>
    </row>
    <row r="1320" spans="1:5" x14ac:dyDescent="0.25">
      <c r="A1320">
        <v>1319</v>
      </c>
      <c r="B1320" s="4">
        <v>1</v>
      </c>
      <c r="E1320" s="3">
        <v>4</v>
      </c>
    </row>
    <row r="1321" spans="1:5" x14ac:dyDescent="0.25">
      <c r="A1321">
        <v>1320</v>
      </c>
      <c r="B1321" s="4">
        <v>1</v>
      </c>
      <c r="E1321" s="3">
        <v>4</v>
      </c>
    </row>
    <row r="1322" spans="1:5" x14ac:dyDescent="0.25">
      <c r="A1322">
        <v>1321</v>
      </c>
      <c r="B1322" s="4">
        <v>1</v>
      </c>
      <c r="E1322" s="3">
        <v>4</v>
      </c>
    </row>
    <row r="1323" spans="1:5" x14ac:dyDescent="0.25">
      <c r="A1323">
        <v>1322</v>
      </c>
      <c r="B1323" s="4">
        <v>1</v>
      </c>
      <c r="C1323" s="2">
        <v>2</v>
      </c>
      <c r="E1323" s="3">
        <v>4</v>
      </c>
    </row>
    <row r="1324" spans="1:5" x14ac:dyDescent="0.25">
      <c r="A1324">
        <v>1323</v>
      </c>
      <c r="B1324" s="4">
        <v>1</v>
      </c>
      <c r="C1324" s="2">
        <v>2</v>
      </c>
      <c r="E1324" s="3">
        <v>4</v>
      </c>
    </row>
    <row r="1325" spans="1:5" x14ac:dyDescent="0.25">
      <c r="A1325">
        <v>1324</v>
      </c>
      <c r="C1325" s="2">
        <v>2</v>
      </c>
      <c r="E1325" s="3">
        <v>4</v>
      </c>
    </row>
    <row r="1326" spans="1:5" x14ac:dyDescent="0.25">
      <c r="A1326">
        <v>1325</v>
      </c>
      <c r="C1326" s="2">
        <v>2</v>
      </c>
      <c r="E1326" s="3">
        <v>4</v>
      </c>
    </row>
    <row r="1327" spans="1:5" x14ac:dyDescent="0.25">
      <c r="A1327">
        <v>1326</v>
      </c>
      <c r="C1327" s="2">
        <v>2</v>
      </c>
      <c r="E1327" s="3">
        <v>4</v>
      </c>
    </row>
    <row r="1328" spans="1:5" x14ac:dyDescent="0.25">
      <c r="A1328">
        <v>1327</v>
      </c>
      <c r="C1328" s="2">
        <v>2</v>
      </c>
      <c r="D1328" s="5">
        <v>3</v>
      </c>
      <c r="E1328" s="3">
        <v>4</v>
      </c>
    </row>
    <row r="1329" spans="1:5" x14ac:dyDescent="0.25">
      <c r="A1329">
        <v>1328</v>
      </c>
      <c r="C1329" s="2">
        <v>2</v>
      </c>
      <c r="D1329" s="5">
        <v>3</v>
      </c>
      <c r="E1329" s="3">
        <v>4</v>
      </c>
    </row>
    <row r="1330" spans="1:5" x14ac:dyDescent="0.25">
      <c r="A1330">
        <v>1329</v>
      </c>
      <c r="C1330" s="2">
        <v>2</v>
      </c>
      <c r="D1330" s="5">
        <v>3</v>
      </c>
      <c r="E1330" s="3">
        <v>4</v>
      </c>
    </row>
    <row r="1331" spans="1:5" x14ac:dyDescent="0.25">
      <c r="A1331">
        <v>1330</v>
      </c>
      <c r="C1331" s="2">
        <v>2</v>
      </c>
      <c r="D1331" s="5">
        <v>3</v>
      </c>
    </row>
    <row r="1332" spans="1:5" x14ac:dyDescent="0.25">
      <c r="A1332">
        <v>1331</v>
      </c>
      <c r="C1332" s="2">
        <v>2</v>
      </c>
      <c r="D1332" s="5">
        <v>3</v>
      </c>
    </row>
    <row r="1333" spans="1:5" x14ac:dyDescent="0.25">
      <c r="A1333">
        <v>1332</v>
      </c>
      <c r="C1333" s="2">
        <v>2</v>
      </c>
      <c r="D1333" s="5">
        <v>3</v>
      </c>
    </row>
    <row r="1334" spans="1:5" x14ac:dyDescent="0.25">
      <c r="A1334">
        <v>1333</v>
      </c>
      <c r="C1334" s="2">
        <v>2</v>
      </c>
      <c r="D1334" s="5">
        <v>3</v>
      </c>
    </row>
    <row r="1335" spans="1:5" x14ac:dyDescent="0.25">
      <c r="A1335">
        <v>1334</v>
      </c>
      <c r="C1335" s="2">
        <v>2</v>
      </c>
      <c r="D1335" s="5">
        <v>3</v>
      </c>
    </row>
    <row r="1336" spans="1:5" x14ac:dyDescent="0.25">
      <c r="A1336">
        <v>1335</v>
      </c>
      <c r="C1336" s="2">
        <v>2</v>
      </c>
      <c r="D1336" s="5">
        <v>3</v>
      </c>
    </row>
    <row r="1337" spans="1:5" x14ac:dyDescent="0.25">
      <c r="A1337">
        <v>1336</v>
      </c>
      <c r="C1337" s="2">
        <v>2</v>
      </c>
      <c r="D1337" s="5">
        <v>3</v>
      </c>
    </row>
    <row r="1338" spans="1:5" x14ac:dyDescent="0.25">
      <c r="A1338">
        <v>1337</v>
      </c>
      <c r="C1338" s="2">
        <v>2</v>
      </c>
      <c r="D1338" s="5">
        <v>3</v>
      </c>
    </row>
    <row r="1339" spans="1:5" x14ac:dyDescent="0.25">
      <c r="A1339">
        <v>1338</v>
      </c>
      <c r="C1339" s="2">
        <v>2</v>
      </c>
      <c r="D1339" s="5">
        <v>3</v>
      </c>
    </row>
    <row r="1340" spans="1:5" x14ac:dyDescent="0.25">
      <c r="A1340">
        <v>1339</v>
      </c>
      <c r="B1340" s="4">
        <v>1</v>
      </c>
      <c r="D1340" s="5">
        <v>3</v>
      </c>
    </row>
    <row r="1341" spans="1:5" x14ac:dyDescent="0.25">
      <c r="A1341">
        <v>1340</v>
      </c>
      <c r="B1341" s="4">
        <v>1</v>
      </c>
      <c r="D1341" s="5">
        <v>3</v>
      </c>
    </row>
    <row r="1342" spans="1:5" x14ac:dyDescent="0.25">
      <c r="A1342">
        <v>1341</v>
      </c>
      <c r="B1342" s="4">
        <v>1</v>
      </c>
      <c r="D1342" s="5">
        <v>3</v>
      </c>
    </row>
    <row r="1343" spans="1:5" x14ac:dyDescent="0.25">
      <c r="A1343">
        <v>1342</v>
      </c>
      <c r="B1343" s="4">
        <v>1</v>
      </c>
      <c r="D1343" s="5">
        <v>3</v>
      </c>
    </row>
    <row r="1344" spans="1:5" x14ac:dyDescent="0.25">
      <c r="A1344">
        <v>1343</v>
      </c>
      <c r="B1344" s="4">
        <v>1</v>
      </c>
      <c r="D1344" s="5">
        <v>3</v>
      </c>
      <c r="E1344" s="3">
        <v>4</v>
      </c>
    </row>
    <row r="1345" spans="1:5" x14ac:dyDescent="0.25">
      <c r="A1345">
        <v>1344</v>
      </c>
      <c r="B1345" s="4">
        <v>1</v>
      </c>
      <c r="E1345" s="3">
        <v>4</v>
      </c>
    </row>
    <row r="1346" spans="1:5" x14ac:dyDescent="0.25">
      <c r="A1346">
        <v>1345</v>
      </c>
      <c r="B1346" s="4">
        <v>1</v>
      </c>
      <c r="E1346" s="3">
        <v>4</v>
      </c>
    </row>
    <row r="1347" spans="1:5" x14ac:dyDescent="0.25">
      <c r="A1347">
        <v>1346</v>
      </c>
      <c r="B1347" s="4">
        <v>1</v>
      </c>
      <c r="E1347" s="3">
        <v>4</v>
      </c>
    </row>
    <row r="1348" spans="1:5" x14ac:dyDescent="0.25">
      <c r="A1348">
        <v>1347</v>
      </c>
      <c r="B1348" s="4">
        <v>1</v>
      </c>
      <c r="E1348" s="3">
        <v>4</v>
      </c>
    </row>
    <row r="1349" spans="1:5" x14ac:dyDescent="0.25">
      <c r="A1349">
        <v>1348</v>
      </c>
      <c r="B1349" s="4">
        <v>1</v>
      </c>
      <c r="E1349" s="3">
        <v>4</v>
      </c>
    </row>
    <row r="1350" spans="1:5" x14ac:dyDescent="0.25">
      <c r="A1350">
        <v>1349</v>
      </c>
      <c r="B1350" s="4">
        <v>1</v>
      </c>
      <c r="E1350" s="3">
        <v>4</v>
      </c>
    </row>
    <row r="1351" spans="1:5" x14ac:dyDescent="0.25">
      <c r="A1351">
        <v>1350</v>
      </c>
      <c r="B1351" s="4">
        <v>1</v>
      </c>
      <c r="E1351" s="3">
        <v>4</v>
      </c>
    </row>
    <row r="1352" spans="1:5" x14ac:dyDescent="0.25">
      <c r="A1352">
        <v>1351</v>
      </c>
      <c r="B1352" s="4">
        <v>1</v>
      </c>
      <c r="E1352" s="3">
        <v>4</v>
      </c>
    </row>
    <row r="1353" spans="1:5" x14ac:dyDescent="0.25">
      <c r="A1353">
        <v>1352</v>
      </c>
      <c r="B1353" s="4">
        <v>1</v>
      </c>
      <c r="C1353" s="2">
        <v>2</v>
      </c>
      <c r="E1353" s="3">
        <v>4</v>
      </c>
    </row>
    <row r="1354" spans="1:5" x14ac:dyDescent="0.25">
      <c r="A1354">
        <v>1353</v>
      </c>
      <c r="B1354" s="4">
        <v>1</v>
      </c>
      <c r="C1354" s="2">
        <v>2</v>
      </c>
      <c r="E1354" s="3">
        <v>4</v>
      </c>
    </row>
    <row r="1355" spans="1:5" x14ac:dyDescent="0.25">
      <c r="A1355">
        <v>1354</v>
      </c>
      <c r="C1355" s="2">
        <v>2</v>
      </c>
      <c r="E1355" s="3">
        <v>4</v>
      </c>
    </row>
    <row r="1356" spans="1:5" x14ac:dyDescent="0.25">
      <c r="A1356">
        <v>1355</v>
      </c>
      <c r="C1356" s="2">
        <v>2</v>
      </c>
      <c r="E1356" s="3">
        <v>4</v>
      </c>
    </row>
    <row r="1357" spans="1:5" x14ac:dyDescent="0.25">
      <c r="A1357">
        <v>1356</v>
      </c>
      <c r="C1357" s="2">
        <v>2</v>
      </c>
      <c r="E1357" s="3">
        <v>4</v>
      </c>
    </row>
    <row r="1358" spans="1:5" x14ac:dyDescent="0.25">
      <c r="A1358">
        <v>1357</v>
      </c>
      <c r="C1358" s="2">
        <v>2</v>
      </c>
      <c r="D1358" s="5">
        <v>3</v>
      </c>
      <c r="E1358" s="3">
        <v>4</v>
      </c>
    </row>
    <row r="1359" spans="1:5" x14ac:dyDescent="0.25">
      <c r="A1359">
        <v>1358</v>
      </c>
      <c r="C1359" s="2">
        <v>2</v>
      </c>
      <c r="D1359" s="5">
        <v>3</v>
      </c>
      <c r="E1359" s="3">
        <v>4</v>
      </c>
    </row>
    <row r="1360" spans="1:5" x14ac:dyDescent="0.25">
      <c r="A1360">
        <v>1359</v>
      </c>
      <c r="C1360" s="2">
        <v>2</v>
      </c>
      <c r="D1360" s="5">
        <v>3</v>
      </c>
      <c r="E1360" s="3">
        <v>4</v>
      </c>
    </row>
    <row r="1361" spans="1:5" x14ac:dyDescent="0.25">
      <c r="A1361">
        <v>1360</v>
      </c>
      <c r="C1361" s="2">
        <v>2</v>
      </c>
      <c r="D1361" s="5">
        <v>3</v>
      </c>
    </row>
    <row r="1362" spans="1:5" x14ac:dyDescent="0.25">
      <c r="A1362">
        <v>1361</v>
      </c>
      <c r="C1362" s="2">
        <v>2</v>
      </c>
      <c r="D1362" s="5">
        <v>3</v>
      </c>
    </row>
    <row r="1363" spans="1:5" x14ac:dyDescent="0.25">
      <c r="A1363">
        <v>1362</v>
      </c>
      <c r="C1363" s="2">
        <v>2</v>
      </c>
      <c r="D1363" s="5">
        <v>3</v>
      </c>
    </row>
    <row r="1364" spans="1:5" x14ac:dyDescent="0.25">
      <c r="A1364">
        <v>1363</v>
      </c>
      <c r="C1364" s="2">
        <v>2</v>
      </c>
      <c r="D1364" s="5">
        <v>3</v>
      </c>
    </row>
    <row r="1365" spans="1:5" x14ac:dyDescent="0.25">
      <c r="A1365">
        <v>1364</v>
      </c>
      <c r="C1365" s="2">
        <v>2</v>
      </c>
      <c r="D1365" s="5">
        <v>3</v>
      </c>
    </row>
    <row r="1366" spans="1:5" x14ac:dyDescent="0.25">
      <c r="A1366">
        <v>1365</v>
      </c>
      <c r="C1366" s="2">
        <v>2</v>
      </c>
      <c r="D1366" s="5">
        <v>3</v>
      </c>
    </row>
    <row r="1367" spans="1:5" x14ac:dyDescent="0.25">
      <c r="A1367">
        <v>1366</v>
      </c>
      <c r="C1367" s="2">
        <v>2</v>
      </c>
      <c r="D1367" s="5">
        <v>3</v>
      </c>
    </row>
    <row r="1368" spans="1:5" x14ac:dyDescent="0.25">
      <c r="A1368">
        <v>1367</v>
      </c>
      <c r="B1368" s="4">
        <v>1</v>
      </c>
      <c r="D1368" s="5">
        <v>3</v>
      </c>
    </row>
    <row r="1369" spans="1:5" x14ac:dyDescent="0.25">
      <c r="A1369">
        <v>1368</v>
      </c>
      <c r="B1369" s="4">
        <v>1</v>
      </c>
      <c r="D1369" s="5">
        <v>3</v>
      </c>
    </row>
    <row r="1370" spans="1:5" x14ac:dyDescent="0.25">
      <c r="A1370">
        <v>1369</v>
      </c>
      <c r="B1370" s="4">
        <v>1</v>
      </c>
      <c r="D1370" s="5">
        <v>3</v>
      </c>
    </row>
    <row r="1371" spans="1:5" x14ac:dyDescent="0.25">
      <c r="A1371">
        <v>1370</v>
      </c>
      <c r="B1371" s="4">
        <v>1</v>
      </c>
      <c r="D1371" s="5">
        <v>3</v>
      </c>
    </row>
    <row r="1372" spans="1:5" x14ac:dyDescent="0.25">
      <c r="A1372">
        <v>1371</v>
      </c>
      <c r="B1372" s="4">
        <v>1</v>
      </c>
      <c r="D1372" s="5">
        <v>3</v>
      </c>
    </row>
    <row r="1373" spans="1:5" x14ac:dyDescent="0.25">
      <c r="A1373">
        <v>1372</v>
      </c>
      <c r="B1373" s="4">
        <v>1</v>
      </c>
      <c r="D1373" s="5">
        <v>3</v>
      </c>
    </row>
    <row r="1374" spans="1:5" x14ac:dyDescent="0.25">
      <c r="A1374">
        <v>1373</v>
      </c>
      <c r="B1374" s="4">
        <v>1</v>
      </c>
      <c r="D1374" s="5">
        <v>3</v>
      </c>
      <c r="E1374" s="3">
        <v>4</v>
      </c>
    </row>
    <row r="1375" spans="1:5" x14ac:dyDescent="0.25">
      <c r="A1375">
        <v>1374</v>
      </c>
      <c r="B1375" s="4">
        <v>1</v>
      </c>
      <c r="E1375" s="3">
        <v>4</v>
      </c>
    </row>
    <row r="1376" spans="1:5" x14ac:dyDescent="0.25">
      <c r="A1376">
        <v>1375</v>
      </c>
      <c r="B1376" s="4">
        <v>1</v>
      </c>
      <c r="E1376" s="3">
        <v>4</v>
      </c>
    </row>
    <row r="1377" spans="1:5" x14ac:dyDescent="0.25">
      <c r="A1377">
        <v>1376</v>
      </c>
      <c r="B1377" s="4">
        <v>1</v>
      </c>
      <c r="E1377" s="3">
        <v>4</v>
      </c>
    </row>
    <row r="1378" spans="1:5" x14ac:dyDescent="0.25">
      <c r="A1378">
        <v>1377</v>
      </c>
      <c r="B1378" s="4">
        <v>1</v>
      </c>
      <c r="E1378" s="3">
        <v>4</v>
      </c>
    </row>
    <row r="1379" spans="1:5" x14ac:dyDescent="0.25">
      <c r="A1379">
        <v>1378</v>
      </c>
      <c r="B1379" s="4">
        <v>1</v>
      </c>
      <c r="E1379" s="3">
        <v>4</v>
      </c>
    </row>
    <row r="1380" spans="1:5" x14ac:dyDescent="0.25">
      <c r="A1380">
        <v>1379</v>
      </c>
      <c r="B1380" s="4">
        <v>1</v>
      </c>
      <c r="E1380" s="3">
        <v>4</v>
      </c>
    </row>
    <row r="1381" spans="1:5" x14ac:dyDescent="0.25">
      <c r="A1381">
        <v>1380</v>
      </c>
      <c r="B1381" s="4">
        <v>1</v>
      </c>
      <c r="E1381" s="3">
        <v>4</v>
      </c>
    </row>
    <row r="1382" spans="1:5" x14ac:dyDescent="0.25">
      <c r="A1382">
        <v>1381</v>
      </c>
      <c r="B1382" s="4">
        <v>1</v>
      </c>
      <c r="C1382" s="2">
        <v>2</v>
      </c>
      <c r="E1382" s="3">
        <v>4</v>
      </c>
    </row>
    <row r="1383" spans="1:5" x14ac:dyDescent="0.25">
      <c r="A1383">
        <v>1382</v>
      </c>
      <c r="C1383" s="2">
        <v>2</v>
      </c>
      <c r="E1383" s="3">
        <v>4</v>
      </c>
    </row>
    <row r="1384" spans="1:5" x14ac:dyDescent="0.25">
      <c r="A1384">
        <v>1383</v>
      </c>
      <c r="C1384" s="2">
        <v>2</v>
      </c>
      <c r="E1384" s="3">
        <v>4</v>
      </c>
    </row>
    <row r="1385" spans="1:5" x14ac:dyDescent="0.25">
      <c r="A1385">
        <v>1384</v>
      </c>
      <c r="C1385" s="2">
        <v>2</v>
      </c>
      <c r="E1385" s="3">
        <v>4</v>
      </c>
    </row>
    <row r="1386" spans="1:5" x14ac:dyDescent="0.25">
      <c r="A1386">
        <v>1385</v>
      </c>
      <c r="C1386" s="2">
        <v>2</v>
      </c>
      <c r="D1386" s="5">
        <v>3</v>
      </c>
      <c r="E1386" s="3">
        <v>4</v>
      </c>
    </row>
    <row r="1387" spans="1:5" x14ac:dyDescent="0.25">
      <c r="A1387">
        <v>1386</v>
      </c>
      <c r="C1387" s="2">
        <v>2</v>
      </c>
      <c r="D1387" s="5">
        <v>3</v>
      </c>
      <c r="E1387" s="3">
        <v>4</v>
      </c>
    </row>
    <row r="1388" spans="1:5" x14ac:dyDescent="0.25">
      <c r="A1388">
        <v>1387</v>
      </c>
      <c r="C1388" s="2">
        <v>2</v>
      </c>
      <c r="D1388" s="5">
        <v>3</v>
      </c>
      <c r="E1388" s="3">
        <v>4</v>
      </c>
    </row>
    <row r="1389" spans="1:5" x14ac:dyDescent="0.25">
      <c r="A1389">
        <v>1388</v>
      </c>
      <c r="C1389" s="2">
        <v>2</v>
      </c>
      <c r="D1389" s="5">
        <v>3</v>
      </c>
      <c r="E1389" s="3">
        <v>4</v>
      </c>
    </row>
    <row r="1390" spans="1:5" x14ac:dyDescent="0.25">
      <c r="A1390">
        <v>1389</v>
      </c>
      <c r="C1390" s="2">
        <v>2</v>
      </c>
      <c r="D1390" s="5">
        <v>3</v>
      </c>
    </row>
    <row r="1391" spans="1:5" x14ac:dyDescent="0.25">
      <c r="A1391">
        <v>1390</v>
      </c>
      <c r="C1391" s="2">
        <v>2</v>
      </c>
      <c r="D1391" s="5">
        <v>3</v>
      </c>
    </row>
    <row r="1392" spans="1:5" x14ac:dyDescent="0.25">
      <c r="A1392">
        <v>1391</v>
      </c>
      <c r="C1392" s="2">
        <v>2</v>
      </c>
      <c r="D1392" s="5">
        <v>3</v>
      </c>
    </row>
    <row r="1393" spans="1:5" x14ac:dyDescent="0.25">
      <c r="A1393">
        <v>1392</v>
      </c>
      <c r="C1393" s="2">
        <v>2</v>
      </c>
      <c r="D1393" s="5">
        <v>3</v>
      </c>
    </row>
    <row r="1394" spans="1:5" x14ac:dyDescent="0.25">
      <c r="A1394">
        <v>1393</v>
      </c>
      <c r="C1394" s="2">
        <v>2</v>
      </c>
      <c r="D1394" s="5">
        <v>3</v>
      </c>
    </row>
    <row r="1395" spans="1:5" x14ac:dyDescent="0.25">
      <c r="A1395">
        <v>1394</v>
      </c>
      <c r="C1395" s="2">
        <v>2</v>
      </c>
      <c r="D1395" s="5">
        <v>3</v>
      </c>
    </row>
    <row r="1396" spans="1:5" x14ac:dyDescent="0.25">
      <c r="A1396">
        <v>1395</v>
      </c>
      <c r="B1396" s="4">
        <v>1</v>
      </c>
      <c r="C1396" s="2">
        <v>2</v>
      </c>
      <c r="D1396" s="5">
        <v>3</v>
      </c>
    </row>
    <row r="1397" spans="1:5" x14ac:dyDescent="0.25">
      <c r="A1397">
        <v>1396</v>
      </c>
      <c r="B1397" s="4">
        <v>1</v>
      </c>
      <c r="D1397" s="5">
        <v>3</v>
      </c>
    </row>
    <row r="1398" spans="1:5" x14ac:dyDescent="0.25">
      <c r="A1398">
        <v>1397</v>
      </c>
      <c r="B1398" s="4">
        <v>1</v>
      </c>
      <c r="D1398" s="5">
        <v>3</v>
      </c>
    </row>
    <row r="1399" spans="1:5" x14ac:dyDescent="0.25">
      <c r="A1399">
        <v>1398</v>
      </c>
      <c r="B1399" s="4">
        <v>1</v>
      </c>
      <c r="D1399" s="5">
        <v>3</v>
      </c>
    </row>
    <row r="1400" spans="1:5" x14ac:dyDescent="0.25">
      <c r="A1400">
        <v>1399</v>
      </c>
      <c r="B1400" s="4">
        <v>1</v>
      </c>
      <c r="D1400" s="5">
        <v>3</v>
      </c>
    </row>
    <row r="1401" spans="1:5" x14ac:dyDescent="0.25">
      <c r="A1401">
        <v>1400</v>
      </c>
      <c r="B1401" s="4">
        <v>1</v>
      </c>
      <c r="D1401" s="5">
        <v>3</v>
      </c>
    </row>
    <row r="1402" spans="1:5" x14ac:dyDescent="0.25">
      <c r="A1402">
        <v>1401</v>
      </c>
      <c r="B1402" s="4">
        <v>1</v>
      </c>
      <c r="D1402" s="5">
        <v>3</v>
      </c>
    </row>
    <row r="1403" spans="1:5" x14ac:dyDescent="0.25">
      <c r="A1403">
        <v>1402</v>
      </c>
      <c r="B1403" s="4">
        <v>1</v>
      </c>
      <c r="D1403" s="5">
        <v>3</v>
      </c>
      <c r="E1403" s="3">
        <v>4</v>
      </c>
    </row>
    <row r="1404" spans="1:5" x14ac:dyDescent="0.25">
      <c r="A1404">
        <v>1403</v>
      </c>
      <c r="B1404" s="4">
        <v>1</v>
      </c>
      <c r="E1404" s="3">
        <v>4</v>
      </c>
    </row>
    <row r="1405" spans="1:5" x14ac:dyDescent="0.25">
      <c r="A1405">
        <v>1404</v>
      </c>
      <c r="B1405" s="4">
        <v>1</v>
      </c>
      <c r="E1405" s="3">
        <v>4</v>
      </c>
    </row>
    <row r="1406" spans="1:5" x14ac:dyDescent="0.25">
      <c r="A1406">
        <v>1405</v>
      </c>
      <c r="B1406" s="4">
        <v>1</v>
      </c>
      <c r="E1406" s="3">
        <v>4</v>
      </c>
    </row>
    <row r="1407" spans="1:5" x14ac:dyDescent="0.25">
      <c r="A1407">
        <v>1406</v>
      </c>
      <c r="B1407" s="4">
        <v>1</v>
      </c>
      <c r="E1407" s="3">
        <v>4</v>
      </c>
    </row>
    <row r="1408" spans="1:5" x14ac:dyDescent="0.25">
      <c r="A1408">
        <v>1407</v>
      </c>
      <c r="B1408" s="4">
        <v>1</v>
      </c>
      <c r="E1408" s="3">
        <v>4</v>
      </c>
    </row>
    <row r="1409" spans="1:5" x14ac:dyDescent="0.25">
      <c r="A1409">
        <v>1408</v>
      </c>
      <c r="B1409" s="4">
        <v>1</v>
      </c>
      <c r="E1409" s="3">
        <v>4</v>
      </c>
    </row>
    <row r="1410" spans="1:5" x14ac:dyDescent="0.25">
      <c r="A1410">
        <v>1409</v>
      </c>
      <c r="B1410" s="4">
        <v>1</v>
      </c>
      <c r="E1410" s="3">
        <v>4</v>
      </c>
    </row>
    <row r="1411" spans="1:5" x14ac:dyDescent="0.25">
      <c r="A1411">
        <v>1410</v>
      </c>
      <c r="B1411" s="4">
        <v>1</v>
      </c>
      <c r="E1411" s="3">
        <v>4</v>
      </c>
    </row>
    <row r="1412" spans="1:5" x14ac:dyDescent="0.25">
      <c r="A1412">
        <v>1411</v>
      </c>
      <c r="B1412" s="4">
        <v>1</v>
      </c>
      <c r="C1412" s="2">
        <v>2</v>
      </c>
      <c r="E1412" s="3">
        <v>4</v>
      </c>
    </row>
    <row r="1413" spans="1:5" x14ac:dyDescent="0.25">
      <c r="A1413">
        <v>1412</v>
      </c>
      <c r="C1413" s="2">
        <v>2</v>
      </c>
      <c r="E1413" s="3">
        <v>4</v>
      </c>
    </row>
    <row r="1414" spans="1:5" x14ac:dyDescent="0.25">
      <c r="A1414">
        <v>1413</v>
      </c>
      <c r="C1414" s="2">
        <v>2</v>
      </c>
      <c r="E1414" s="3">
        <v>4</v>
      </c>
    </row>
    <row r="1415" spans="1:5" x14ac:dyDescent="0.25">
      <c r="A1415">
        <v>1414</v>
      </c>
      <c r="C1415" s="2">
        <v>2</v>
      </c>
      <c r="E1415" s="3">
        <v>4</v>
      </c>
    </row>
    <row r="1416" spans="1:5" x14ac:dyDescent="0.25">
      <c r="A1416">
        <v>1415</v>
      </c>
      <c r="C1416" s="2">
        <v>2</v>
      </c>
      <c r="D1416" s="5">
        <v>3</v>
      </c>
      <c r="E1416" s="3">
        <v>4</v>
      </c>
    </row>
    <row r="1417" spans="1:5" x14ac:dyDescent="0.25">
      <c r="A1417">
        <v>1416</v>
      </c>
      <c r="C1417" s="2">
        <v>2</v>
      </c>
      <c r="D1417" s="5">
        <v>3</v>
      </c>
      <c r="E1417" s="3">
        <v>4</v>
      </c>
    </row>
    <row r="1418" spans="1:5" x14ac:dyDescent="0.25">
      <c r="A1418">
        <v>1417</v>
      </c>
      <c r="C1418" s="2">
        <v>2</v>
      </c>
      <c r="D1418" s="5">
        <v>3</v>
      </c>
      <c r="E1418" s="3">
        <v>4</v>
      </c>
    </row>
    <row r="1419" spans="1:5" x14ac:dyDescent="0.25">
      <c r="A1419">
        <v>1418</v>
      </c>
      <c r="C1419" s="2">
        <v>2</v>
      </c>
      <c r="D1419" s="5">
        <v>3</v>
      </c>
      <c r="E1419" s="3">
        <v>4</v>
      </c>
    </row>
    <row r="1420" spans="1:5" x14ac:dyDescent="0.25">
      <c r="A1420">
        <v>1419</v>
      </c>
      <c r="C1420" s="2">
        <v>2</v>
      </c>
      <c r="D1420" s="5">
        <v>3</v>
      </c>
    </row>
    <row r="1421" spans="1:5" x14ac:dyDescent="0.25">
      <c r="A1421">
        <v>1420</v>
      </c>
      <c r="C1421" s="2">
        <v>2</v>
      </c>
      <c r="D1421" s="5">
        <v>3</v>
      </c>
    </row>
    <row r="1422" spans="1:5" x14ac:dyDescent="0.25">
      <c r="A1422">
        <v>1421</v>
      </c>
      <c r="C1422" s="2">
        <v>2</v>
      </c>
      <c r="D1422" s="5">
        <v>3</v>
      </c>
    </row>
    <row r="1423" spans="1:5" x14ac:dyDescent="0.25">
      <c r="A1423">
        <v>1422</v>
      </c>
      <c r="C1423" s="2">
        <v>2</v>
      </c>
      <c r="D1423" s="5">
        <v>3</v>
      </c>
    </row>
    <row r="1424" spans="1:5" x14ac:dyDescent="0.25">
      <c r="A1424">
        <v>1423</v>
      </c>
      <c r="C1424" s="2">
        <v>2</v>
      </c>
      <c r="D1424" s="5">
        <v>3</v>
      </c>
    </row>
    <row r="1425" spans="1:8" x14ac:dyDescent="0.25">
      <c r="A1425">
        <v>1424</v>
      </c>
      <c r="C1425" s="2">
        <v>2</v>
      </c>
      <c r="D1425" s="5">
        <v>3</v>
      </c>
    </row>
    <row r="1426" spans="1:8" x14ac:dyDescent="0.25">
      <c r="A1426">
        <v>1425</v>
      </c>
      <c r="B1426" s="4">
        <v>1</v>
      </c>
      <c r="C1426" s="2">
        <v>2</v>
      </c>
      <c r="D1426" s="5">
        <v>3</v>
      </c>
    </row>
    <row r="1427" spans="1:8" x14ac:dyDescent="0.25">
      <c r="A1427">
        <v>1426</v>
      </c>
      <c r="B1427" s="4">
        <v>1</v>
      </c>
      <c r="C1427" s="2">
        <v>2</v>
      </c>
      <c r="D1427" s="5">
        <v>3</v>
      </c>
    </row>
    <row r="1428" spans="1:8" x14ac:dyDescent="0.25">
      <c r="A1428">
        <v>1427</v>
      </c>
      <c r="B1428" s="4">
        <v>1</v>
      </c>
      <c r="D1428" s="5">
        <v>3</v>
      </c>
    </row>
    <row r="1429" spans="1:8" x14ac:dyDescent="0.25">
      <c r="A1429">
        <v>1428</v>
      </c>
      <c r="B1429" s="4">
        <v>1</v>
      </c>
      <c r="D1429" s="5">
        <v>3</v>
      </c>
    </row>
    <row r="1430" spans="1:8" x14ac:dyDescent="0.25">
      <c r="A1430">
        <v>1429</v>
      </c>
      <c r="B1430" s="4">
        <v>1</v>
      </c>
      <c r="D1430" s="5">
        <v>3</v>
      </c>
    </row>
    <row r="1431" spans="1:8" x14ac:dyDescent="0.25">
      <c r="A1431">
        <v>1430</v>
      </c>
      <c r="B1431" s="4">
        <v>1</v>
      </c>
      <c r="D1431" s="5">
        <v>3</v>
      </c>
    </row>
    <row r="1432" spans="1:8" x14ac:dyDescent="0.25">
      <c r="A1432">
        <v>1431</v>
      </c>
      <c r="B1432" s="4">
        <v>1</v>
      </c>
      <c r="D1432" s="5">
        <v>3</v>
      </c>
    </row>
    <row r="1433" spans="1:8" x14ac:dyDescent="0.25">
      <c r="A1433">
        <v>1432</v>
      </c>
      <c r="B1433" s="4">
        <v>1</v>
      </c>
      <c r="D1433" s="5">
        <v>3</v>
      </c>
      <c r="H1433" s="3" t="s">
        <v>233</v>
      </c>
    </row>
    <row r="1434" spans="1:8" x14ac:dyDescent="0.25">
      <c r="A1434">
        <v>1433</v>
      </c>
      <c r="B1434" s="4">
        <v>1</v>
      </c>
      <c r="D1434" s="5">
        <v>3</v>
      </c>
      <c r="H1434" s="3" t="s">
        <v>233</v>
      </c>
    </row>
    <row r="1435" spans="1:8" x14ac:dyDescent="0.25">
      <c r="A1435">
        <v>1434</v>
      </c>
      <c r="B1435" s="4">
        <v>1</v>
      </c>
      <c r="D1435" s="5">
        <v>3</v>
      </c>
      <c r="H1435" s="3" t="s">
        <v>233</v>
      </c>
    </row>
    <row r="1436" spans="1:8" x14ac:dyDescent="0.25">
      <c r="A1436">
        <v>1435</v>
      </c>
      <c r="B1436" s="4">
        <v>1</v>
      </c>
      <c r="H1436" s="3" t="s">
        <v>233</v>
      </c>
    </row>
    <row r="1437" spans="1:8" x14ac:dyDescent="0.25">
      <c r="A1437">
        <v>1436</v>
      </c>
      <c r="B1437" s="4">
        <v>1</v>
      </c>
      <c r="H1437" s="3" t="s">
        <v>233</v>
      </c>
    </row>
    <row r="1438" spans="1:8" x14ac:dyDescent="0.25">
      <c r="A1438">
        <v>1437</v>
      </c>
      <c r="B1438" s="4">
        <v>1</v>
      </c>
      <c r="H1438" s="3" t="s">
        <v>233</v>
      </c>
    </row>
    <row r="1439" spans="1:8" x14ac:dyDescent="0.25">
      <c r="A1439">
        <v>1438</v>
      </c>
      <c r="B1439" s="4">
        <v>1</v>
      </c>
      <c r="H1439" s="3" t="s">
        <v>233</v>
      </c>
    </row>
    <row r="1440" spans="1:8" x14ac:dyDescent="0.25">
      <c r="A1440">
        <v>1439</v>
      </c>
      <c r="B1440" s="4">
        <v>1</v>
      </c>
      <c r="H1440" s="3" t="s">
        <v>233</v>
      </c>
    </row>
    <row r="1441" spans="1:8" x14ac:dyDescent="0.25">
      <c r="A1441">
        <v>1440</v>
      </c>
      <c r="B1441" s="4">
        <v>1</v>
      </c>
      <c r="C1441" s="2">
        <v>2</v>
      </c>
      <c r="H1441" s="3" t="s">
        <v>233</v>
      </c>
    </row>
    <row r="1442" spans="1:8" x14ac:dyDescent="0.25">
      <c r="A1442">
        <v>1441</v>
      </c>
      <c r="B1442" s="4">
        <v>1</v>
      </c>
      <c r="C1442" s="2">
        <v>2</v>
      </c>
      <c r="H1442" s="3" t="s">
        <v>233</v>
      </c>
    </row>
    <row r="1443" spans="1:8" x14ac:dyDescent="0.25">
      <c r="A1443">
        <v>1442</v>
      </c>
      <c r="B1443" s="4">
        <v>1</v>
      </c>
      <c r="C1443" s="2">
        <v>2</v>
      </c>
      <c r="H1443" s="3" t="s">
        <v>233</v>
      </c>
    </row>
    <row r="1444" spans="1:8" x14ac:dyDescent="0.25">
      <c r="A1444">
        <v>1443</v>
      </c>
      <c r="B1444" s="4">
        <v>1</v>
      </c>
      <c r="C1444" s="2">
        <v>2</v>
      </c>
      <c r="H1444" s="3" t="s">
        <v>233</v>
      </c>
    </row>
    <row r="1445" spans="1:8" x14ac:dyDescent="0.25">
      <c r="A1445">
        <v>1444</v>
      </c>
      <c r="B1445" s="4">
        <v>1</v>
      </c>
      <c r="C1445" s="2">
        <v>2</v>
      </c>
      <c r="H1445" s="3" t="s">
        <v>233</v>
      </c>
    </row>
    <row r="1446" spans="1:8" x14ac:dyDescent="0.25">
      <c r="A1446">
        <v>1445</v>
      </c>
      <c r="C1446" s="2">
        <v>2</v>
      </c>
      <c r="G1446" s="5" t="s">
        <v>234</v>
      </c>
      <c r="H1446" s="3" t="s">
        <v>233</v>
      </c>
    </row>
    <row r="1447" spans="1:8" x14ac:dyDescent="0.25">
      <c r="A1447">
        <v>1446</v>
      </c>
      <c r="C1447" s="2">
        <v>2</v>
      </c>
      <c r="G1447" s="5" t="s">
        <v>234</v>
      </c>
      <c r="H1447" s="3" t="s">
        <v>233</v>
      </c>
    </row>
    <row r="1448" spans="1:8" x14ac:dyDescent="0.25">
      <c r="A1448">
        <v>1447</v>
      </c>
      <c r="C1448" s="2">
        <v>2</v>
      </c>
      <c r="G1448" s="5" t="s">
        <v>234</v>
      </c>
      <c r="H1448" s="3" t="s">
        <v>233</v>
      </c>
    </row>
    <row r="1449" spans="1:8" x14ac:dyDescent="0.25">
      <c r="A1449">
        <v>1448</v>
      </c>
      <c r="C1449" s="2">
        <v>2</v>
      </c>
      <c r="G1449" s="5" t="s">
        <v>234</v>
      </c>
      <c r="H1449" s="3" t="s">
        <v>233</v>
      </c>
    </row>
    <row r="1450" spans="1:8" x14ac:dyDescent="0.25">
      <c r="A1450">
        <v>1449</v>
      </c>
      <c r="C1450" s="2">
        <v>2</v>
      </c>
      <c r="G1450" s="5" t="s">
        <v>234</v>
      </c>
      <c r="H1450" s="3" t="s">
        <v>233</v>
      </c>
    </row>
    <row r="1451" spans="1:8" x14ac:dyDescent="0.25">
      <c r="A1451">
        <v>1450</v>
      </c>
      <c r="C1451" s="2">
        <v>2</v>
      </c>
      <c r="G1451" s="5" t="s">
        <v>234</v>
      </c>
      <c r="H1451" s="3" t="s">
        <v>233</v>
      </c>
    </row>
    <row r="1452" spans="1:8" x14ac:dyDescent="0.25">
      <c r="A1452">
        <v>1451</v>
      </c>
      <c r="C1452" s="2">
        <v>2</v>
      </c>
      <c r="G1452" s="5" t="s">
        <v>234</v>
      </c>
      <c r="H1452" s="3" t="s">
        <v>233</v>
      </c>
    </row>
    <row r="1453" spans="1:8" x14ac:dyDescent="0.25">
      <c r="A1453">
        <v>1452</v>
      </c>
      <c r="C1453" s="2">
        <v>2</v>
      </c>
      <c r="G1453" s="5" t="s">
        <v>234</v>
      </c>
      <c r="H1453" s="3" t="s">
        <v>233</v>
      </c>
    </row>
    <row r="1454" spans="1:8" x14ac:dyDescent="0.25">
      <c r="A1454">
        <v>1453</v>
      </c>
      <c r="C1454" s="2">
        <v>2</v>
      </c>
      <c r="G1454" s="5" t="s">
        <v>234</v>
      </c>
      <c r="H1454" s="3" t="s">
        <v>233</v>
      </c>
    </row>
    <row r="1455" spans="1:8" x14ac:dyDescent="0.25">
      <c r="A1455">
        <v>1454</v>
      </c>
      <c r="C1455" s="2">
        <v>2</v>
      </c>
      <c r="G1455" s="5" t="s">
        <v>234</v>
      </c>
      <c r="H1455" s="3" t="s">
        <v>233</v>
      </c>
    </row>
    <row r="1456" spans="1:8" x14ac:dyDescent="0.25">
      <c r="A1456">
        <v>1455</v>
      </c>
      <c r="C1456" s="2">
        <v>2</v>
      </c>
      <c r="G1456" s="5" t="s">
        <v>234</v>
      </c>
    </row>
    <row r="1457" spans="1:7" x14ac:dyDescent="0.25">
      <c r="A1457">
        <v>1456</v>
      </c>
      <c r="C1457" s="2">
        <v>2</v>
      </c>
      <c r="G1457" s="5" t="s">
        <v>234</v>
      </c>
    </row>
    <row r="1458" spans="1:7" x14ac:dyDescent="0.25">
      <c r="A1458">
        <v>1457</v>
      </c>
      <c r="C1458" s="2">
        <v>2</v>
      </c>
      <c r="G1458" s="5" t="s">
        <v>234</v>
      </c>
    </row>
    <row r="1459" spans="1:7" x14ac:dyDescent="0.25">
      <c r="A1459">
        <v>1458</v>
      </c>
      <c r="B1459" s="4">
        <v>1</v>
      </c>
      <c r="C1459" s="2">
        <v>2</v>
      </c>
      <c r="G1459" s="5" t="s">
        <v>234</v>
      </c>
    </row>
    <row r="1460" spans="1:7" x14ac:dyDescent="0.25">
      <c r="A1460">
        <v>1459</v>
      </c>
      <c r="B1460" s="4">
        <v>1</v>
      </c>
      <c r="C1460" s="2">
        <v>2</v>
      </c>
      <c r="G1460" s="5" t="s">
        <v>234</v>
      </c>
    </row>
    <row r="1461" spans="1:7" x14ac:dyDescent="0.25">
      <c r="A1461">
        <v>1460</v>
      </c>
      <c r="B1461" s="4">
        <v>1</v>
      </c>
      <c r="C1461" s="2">
        <v>2</v>
      </c>
      <c r="G1461" s="5" t="s">
        <v>234</v>
      </c>
    </row>
    <row r="1462" spans="1:7" x14ac:dyDescent="0.25">
      <c r="A1462">
        <v>1461</v>
      </c>
      <c r="B1462" s="4">
        <v>1</v>
      </c>
      <c r="C1462" s="2">
        <v>2</v>
      </c>
      <c r="G1462" s="5" t="s">
        <v>234</v>
      </c>
    </row>
    <row r="1463" spans="1:7" x14ac:dyDescent="0.25">
      <c r="A1463">
        <v>1462</v>
      </c>
      <c r="B1463" s="4">
        <v>1</v>
      </c>
      <c r="C1463" s="2">
        <v>2</v>
      </c>
      <c r="G1463" s="5" t="s">
        <v>234</v>
      </c>
    </row>
    <row r="1464" spans="1:7" x14ac:dyDescent="0.25">
      <c r="A1464">
        <v>1463</v>
      </c>
      <c r="B1464" s="4">
        <v>1</v>
      </c>
      <c r="C1464" s="2">
        <v>2</v>
      </c>
      <c r="G1464" s="5" t="s">
        <v>234</v>
      </c>
    </row>
    <row r="1465" spans="1:7" x14ac:dyDescent="0.25">
      <c r="A1465">
        <v>1464</v>
      </c>
      <c r="B1465" s="4">
        <v>1</v>
      </c>
      <c r="G1465" s="5" t="s">
        <v>234</v>
      </c>
    </row>
    <row r="1466" spans="1:7" x14ac:dyDescent="0.25">
      <c r="A1466">
        <v>1465</v>
      </c>
      <c r="B1466" s="4">
        <v>1</v>
      </c>
      <c r="G1466" s="5" t="s">
        <v>234</v>
      </c>
    </row>
    <row r="1467" spans="1:7" x14ac:dyDescent="0.25">
      <c r="A1467">
        <v>1466</v>
      </c>
      <c r="B1467" s="4">
        <v>1</v>
      </c>
    </row>
    <row r="1468" spans="1:7" x14ac:dyDescent="0.25">
      <c r="A1468">
        <v>1467</v>
      </c>
      <c r="B1468" s="4">
        <v>1</v>
      </c>
    </row>
    <row r="1469" spans="1:7" x14ac:dyDescent="0.25">
      <c r="A1469">
        <v>1468</v>
      </c>
      <c r="B1469" s="4">
        <v>1</v>
      </c>
      <c r="E1469" s="3">
        <v>4</v>
      </c>
    </row>
    <row r="1470" spans="1:7" x14ac:dyDescent="0.25">
      <c r="A1470">
        <v>1469</v>
      </c>
      <c r="B1470" s="4">
        <v>1</v>
      </c>
      <c r="E1470" s="3">
        <v>4</v>
      </c>
    </row>
    <row r="1471" spans="1:7" x14ac:dyDescent="0.25">
      <c r="A1471">
        <v>1470</v>
      </c>
      <c r="B1471" s="4">
        <v>1</v>
      </c>
      <c r="E1471" s="3">
        <v>4</v>
      </c>
    </row>
    <row r="1472" spans="1:7" x14ac:dyDescent="0.25">
      <c r="A1472">
        <v>1471</v>
      </c>
      <c r="B1472" s="4">
        <v>1</v>
      </c>
      <c r="E1472" s="3">
        <v>4</v>
      </c>
    </row>
    <row r="1473" spans="1:5" x14ac:dyDescent="0.25">
      <c r="A1473">
        <v>1472</v>
      </c>
      <c r="B1473" s="4">
        <v>1</v>
      </c>
      <c r="E1473" s="3">
        <v>4</v>
      </c>
    </row>
    <row r="1474" spans="1:5" x14ac:dyDescent="0.25">
      <c r="A1474">
        <v>1473</v>
      </c>
      <c r="B1474" s="4">
        <v>1</v>
      </c>
      <c r="E1474" s="3">
        <v>4</v>
      </c>
    </row>
    <row r="1475" spans="1:5" x14ac:dyDescent="0.25">
      <c r="A1475">
        <v>1474</v>
      </c>
      <c r="B1475" s="4">
        <v>1</v>
      </c>
      <c r="E1475" s="3">
        <v>4</v>
      </c>
    </row>
    <row r="1476" spans="1:5" x14ac:dyDescent="0.25">
      <c r="A1476">
        <v>1475</v>
      </c>
      <c r="B1476" s="4">
        <v>1</v>
      </c>
      <c r="E1476" s="3">
        <v>4</v>
      </c>
    </row>
    <row r="1477" spans="1:5" x14ac:dyDescent="0.25">
      <c r="A1477">
        <v>1476</v>
      </c>
      <c r="B1477" s="4">
        <v>1</v>
      </c>
      <c r="E1477" s="3">
        <v>4</v>
      </c>
    </row>
    <row r="1478" spans="1:5" x14ac:dyDescent="0.25">
      <c r="A1478">
        <v>1477</v>
      </c>
      <c r="B1478" s="4">
        <v>1</v>
      </c>
      <c r="E1478" s="3">
        <v>4</v>
      </c>
    </row>
    <row r="1479" spans="1:5" x14ac:dyDescent="0.25">
      <c r="A1479">
        <v>1478</v>
      </c>
      <c r="B1479" s="4">
        <v>1</v>
      </c>
      <c r="E1479" s="3">
        <v>4</v>
      </c>
    </row>
    <row r="1480" spans="1:5" x14ac:dyDescent="0.25">
      <c r="A1480">
        <v>1479</v>
      </c>
      <c r="B1480" s="4">
        <v>1</v>
      </c>
      <c r="E1480" s="3">
        <v>4</v>
      </c>
    </row>
    <row r="1481" spans="1:5" x14ac:dyDescent="0.25">
      <c r="A1481">
        <v>1480</v>
      </c>
      <c r="B1481" s="4">
        <v>1</v>
      </c>
      <c r="C1481" s="2">
        <v>2</v>
      </c>
      <c r="D1481" s="5">
        <v>3</v>
      </c>
      <c r="E1481" s="3">
        <v>4</v>
      </c>
    </row>
    <row r="1482" spans="1:5" x14ac:dyDescent="0.25">
      <c r="A1482">
        <v>1481</v>
      </c>
      <c r="B1482" s="4">
        <v>1</v>
      </c>
      <c r="C1482" s="2">
        <v>2</v>
      </c>
      <c r="D1482" s="5">
        <v>3</v>
      </c>
      <c r="E1482" s="3">
        <v>4</v>
      </c>
    </row>
    <row r="1483" spans="1:5" x14ac:dyDescent="0.25">
      <c r="A1483">
        <v>1482</v>
      </c>
      <c r="B1483" s="4">
        <v>1</v>
      </c>
      <c r="C1483" s="2">
        <v>2</v>
      </c>
      <c r="D1483" s="5">
        <v>3</v>
      </c>
      <c r="E1483" s="3">
        <v>4</v>
      </c>
    </row>
    <row r="1484" spans="1:5" x14ac:dyDescent="0.25">
      <c r="A1484">
        <v>1483</v>
      </c>
      <c r="C1484" s="2">
        <v>2</v>
      </c>
      <c r="D1484" s="5">
        <v>3</v>
      </c>
      <c r="E1484" s="3">
        <v>4</v>
      </c>
    </row>
    <row r="1485" spans="1:5" x14ac:dyDescent="0.25">
      <c r="A1485">
        <v>1484</v>
      </c>
      <c r="C1485" s="2">
        <v>2</v>
      </c>
      <c r="D1485" s="5">
        <v>3</v>
      </c>
      <c r="E1485" s="3">
        <v>4</v>
      </c>
    </row>
    <row r="1486" spans="1:5" x14ac:dyDescent="0.25">
      <c r="A1486">
        <v>1485</v>
      </c>
      <c r="C1486" s="2">
        <v>2</v>
      </c>
      <c r="D1486" s="5">
        <v>3</v>
      </c>
      <c r="E1486" s="3">
        <v>4</v>
      </c>
    </row>
    <row r="1487" spans="1:5" x14ac:dyDescent="0.25">
      <c r="A1487">
        <v>1486</v>
      </c>
      <c r="C1487" s="2">
        <v>2</v>
      </c>
      <c r="D1487" s="5">
        <v>3</v>
      </c>
      <c r="E1487" s="3">
        <v>4</v>
      </c>
    </row>
    <row r="1488" spans="1:5" x14ac:dyDescent="0.25">
      <c r="A1488">
        <v>1487</v>
      </c>
      <c r="C1488" s="2">
        <v>2</v>
      </c>
      <c r="D1488" s="5">
        <v>3</v>
      </c>
      <c r="E1488" s="3">
        <v>4</v>
      </c>
    </row>
    <row r="1489" spans="1:8" x14ac:dyDescent="0.25">
      <c r="A1489">
        <v>1488</v>
      </c>
      <c r="C1489" s="2">
        <v>2</v>
      </c>
      <c r="D1489" s="5">
        <v>3</v>
      </c>
      <c r="E1489" s="3">
        <v>4</v>
      </c>
    </row>
    <row r="1490" spans="1:8" x14ac:dyDescent="0.25">
      <c r="A1490">
        <v>1489</v>
      </c>
      <c r="C1490" s="2">
        <v>2</v>
      </c>
      <c r="D1490" s="5">
        <v>3</v>
      </c>
      <c r="E1490" s="3">
        <v>4</v>
      </c>
    </row>
    <row r="1491" spans="1:8" x14ac:dyDescent="0.25">
      <c r="A1491">
        <v>1490</v>
      </c>
      <c r="C1491" s="2">
        <v>2</v>
      </c>
      <c r="D1491" s="5">
        <v>3</v>
      </c>
      <c r="E1491" s="3">
        <v>4</v>
      </c>
    </row>
    <row r="1492" spans="1:8" x14ac:dyDescent="0.25">
      <c r="A1492">
        <v>1491</v>
      </c>
      <c r="C1492" s="2">
        <v>2</v>
      </c>
      <c r="D1492" s="5">
        <v>3</v>
      </c>
      <c r="E1492" s="3">
        <v>4</v>
      </c>
    </row>
    <row r="1493" spans="1:8" x14ac:dyDescent="0.25">
      <c r="A1493">
        <v>1492</v>
      </c>
      <c r="C1493" s="2">
        <v>2</v>
      </c>
      <c r="D1493" s="5">
        <v>3</v>
      </c>
      <c r="E1493" s="3">
        <v>4</v>
      </c>
    </row>
    <row r="1494" spans="1:8" x14ac:dyDescent="0.25">
      <c r="A1494">
        <v>1493</v>
      </c>
      <c r="C1494" s="2">
        <v>2</v>
      </c>
      <c r="D1494" s="5">
        <v>3</v>
      </c>
    </row>
    <row r="1495" spans="1:8" x14ac:dyDescent="0.25">
      <c r="A1495">
        <v>1494</v>
      </c>
      <c r="C1495" s="2">
        <v>2</v>
      </c>
      <c r="D1495" s="5">
        <v>3</v>
      </c>
    </row>
    <row r="1496" spans="1:8" x14ac:dyDescent="0.25">
      <c r="A1496">
        <v>1495</v>
      </c>
      <c r="C1496" s="2">
        <v>2</v>
      </c>
      <c r="D1496" s="5">
        <v>3</v>
      </c>
    </row>
    <row r="1497" spans="1:8" x14ac:dyDescent="0.25">
      <c r="A1497">
        <v>1496</v>
      </c>
      <c r="C1497" s="2">
        <v>2</v>
      </c>
      <c r="D1497" s="5">
        <v>3</v>
      </c>
    </row>
    <row r="1498" spans="1:8" x14ac:dyDescent="0.25">
      <c r="A1498">
        <v>1497</v>
      </c>
      <c r="C1498" s="2">
        <v>2</v>
      </c>
      <c r="D1498" s="5">
        <v>3</v>
      </c>
    </row>
    <row r="1499" spans="1:8" x14ac:dyDescent="0.25">
      <c r="A1499">
        <v>1498</v>
      </c>
      <c r="B1499" s="4">
        <v>1</v>
      </c>
      <c r="C1499" s="2">
        <v>2</v>
      </c>
      <c r="D1499" s="5">
        <v>3</v>
      </c>
    </row>
    <row r="1500" spans="1:8" x14ac:dyDescent="0.25">
      <c r="A1500">
        <v>1499</v>
      </c>
      <c r="B1500" s="4">
        <v>1</v>
      </c>
      <c r="C1500" s="2">
        <v>2</v>
      </c>
    </row>
    <row r="1501" spans="1:8" x14ac:dyDescent="0.25">
      <c r="A1501">
        <v>1500</v>
      </c>
      <c r="B1501" s="4">
        <v>1</v>
      </c>
    </row>
    <row r="1502" spans="1:8" x14ac:dyDescent="0.25">
      <c r="A1502">
        <v>1501</v>
      </c>
      <c r="B1502" s="4">
        <v>1</v>
      </c>
    </row>
    <row r="1503" spans="1:8" x14ac:dyDescent="0.25">
      <c r="A1503">
        <v>1502</v>
      </c>
      <c r="B1503" s="4">
        <v>1</v>
      </c>
      <c r="H1503" s="3" t="s">
        <v>233</v>
      </c>
    </row>
    <row r="1504" spans="1:8" x14ac:dyDescent="0.25">
      <c r="A1504">
        <v>1503</v>
      </c>
      <c r="B1504" s="4">
        <v>1</v>
      </c>
      <c r="H1504" s="3" t="s">
        <v>233</v>
      </c>
    </row>
    <row r="1505" spans="1:8" x14ac:dyDescent="0.25">
      <c r="A1505">
        <v>1504</v>
      </c>
      <c r="B1505" s="4">
        <v>1</v>
      </c>
      <c r="H1505" s="3" t="s">
        <v>233</v>
      </c>
    </row>
    <row r="1506" spans="1:8" x14ac:dyDescent="0.25">
      <c r="A1506">
        <v>1505</v>
      </c>
      <c r="B1506" s="4">
        <v>1</v>
      </c>
      <c r="H1506" s="3" t="s">
        <v>233</v>
      </c>
    </row>
    <row r="1507" spans="1:8" x14ac:dyDescent="0.25">
      <c r="A1507">
        <v>1506</v>
      </c>
      <c r="B1507" s="4">
        <v>1</v>
      </c>
      <c r="H1507" s="3" t="s">
        <v>233</v>
      </c>
    </row>
    <row r="1508" spans="1:8" x14ac:dyDescent="0.25">
      <c r="A1508">
        <v>1507</v>
      </c>
      <c r="B1508" s="4">
        <v>1</v>
      </c>
      <c r="H1508" s="3" t="s">
        <v>233</v>
      </c>
    </row>
    <row r="1509" spans="1:8" x14ac:dyDescent="0.25">
      <c r="A1509">
        <v>1508</v>
      </c>
      <c r="B1509" s="4">
        <v>1</v>
      </c>
      <c r="H1509" s="3" t="s">
        <v>233</v>
      </c>
    </row>
    <row r="1510" spans="1:8" x14ac:dyDescent="0.25">
      <c r="A1510">
        <v>1509</v>
      </c>
      <c r="B1510" s="4">
        <v>1</v>
      </c>
      <c r="H1510" s="3" t="s">
        <v>233</v>
      </c>
    </row>
    <row r="1511" spans="1:8" x14ac:dyDescent="0.25">
      <c r="A1511">
        <v>1510</v>
      </c>
      <c r="B1511" s="4">
        <v>1</v>
      </c>
      <c r="H1511" s="3" t="s">
        <v>233</v>
      </c>
    </row>
    <row r="1512" spans="1:8" x14ac:dyDescent="0.25">
      <c r="A1512">
        <v>1511</v>
      </c>
      <c r="B1512" s="4">
        <v>1</v>
      </c>
      <c r="C1512" s="2">
        <v>2</v>
      </c>
      <c r="H1512" s="3" t="s">
        <v>233</v>
      </c>
    </row>
    <row r="1513" spans="1:8" x14ac:dyDescent="0.25">
      <c r="A1513">
        <v>1512</v>
      </c>
      <c r="B1513" s="4">
        <v>1</v>
      </c>
      <c r="C1513" s="2">
        <v>2</v>
      </c>
      <c r="H1513" s="3" t="s">
        <v>233</v>
      </c>
    </row>
    <row r="1514" spans="1:8" x14ac:dyDescent="0.25">
      <c r="A1514">
        <v>1513</v>
      </c>
      <c r="B1514" s="4">
        <v>1</v>
      </c>
      <c r="C1514" s="2">
        <v>2</v>
      </c>
      <c r="D1514" s="5">
        <v>3</v>
      </c>
      <c r="H1514" s="3" t="s">
        <v>233</v>
      </c>
    </row>
    <row r="1515" spans="1:8" x14ac:dyDescent="0.25">
      <c r="A1515">
        <v>1514</v>
      </c>
      <c r="C1515" s="2">
        <v>2</v>
      </c>
      <c r="D1515" s="5">
        <v>3</v>
      </c>
      <c r="H1515" s="3" t="s">
        <v>233</v>
      </c>
    </row>
    <row r="1516" spans="1:8" x14ac:dyDescent="0.25">
      <c r="A1516">
        <v>1515</v>
      </c>
      <c r="C1516" s="2">
        <v>2</v>
      </c>
      <c r="D1516" s="5">
        <v>3</v>
      </c>
      <c r="H1516" s="3" t="s">
        <v>233</v>
      </c>
    </row>
    <row r="1517" spans="1:8" x14ac:dyDescent="0.25">
      <c r="A1517">
        <v>1516</v>
      </c>
      <c r="C1517" s="2">
        <v>2</v>
      </c>
      <c r="D1517" s="5">
        <v>3</v>
      </c>
      <c r="H1517" s="3" t="s">
        <v>233</v>
      </c>
    </row>
    <row r="1518" spans="1:8" x14ac:dyDescent="0.25">
      <c r="A1518">
        <v>1517</v>
      </c>
      <c r="C1518" s="2">
        <v>2</v>
      </c>
      <c r="D1518" s="5">
        <v>3</v>
      </c>
    </row>
    <row r="1519" spans="1:8" x14ac:dyDescent="0.25">
      <c r="A1519">
        <v>1518</v>
      </c>
      <c r="C1519" s="2">
        <v>2</v>
      </c>
      <c r="D1519" s="5">
        <v>3</v>
      </c>
    </row>
    <row r="1520" spans="1:8" x14ac:dyDescent="0.25">
      <c r="A1520">
        <v>1519</v>
      </c>
      <c r="C1520" s="2">
        <v>2</v>
      </c>
      <c r="D1520" s="5">
        <v>3</v>
      </c>
    </row>
    <row r="1521" spans="1:5" x14ac:dyDescent="0.25">
      <c r="A1521">
        <v>1520</v>
      </c>
      <c r="C1521" s="2">
        <v>2</v>
      </c>
      <c r="D1521" s="5">
        <v>3</v>
      </c>
    </row>
    <row r="1522" spans="1:5" x14ac:dyDescent="0.25">
      <c r="A1522">
        <v>1521</v>
      </c>
      <c r="C1522" s="2">
        <v>2</v>
      </c>
      <c r="D1522" s="5">
        <v>3</v>
      </c>
    </row>
    <row r="1523" spans="1:5" x14ac:dyDescent="0.25">
      <c r="A1523">
        <v>1522</v>
      </c>
      <c r="C1523" s="2">
        <v>2</v>
      </c>
      <c r="D1523" s="5">
        <v>3</v>
      </c>
    </row>
    <row r="1524" spans="1:5" x14ac:dyDescent="0.25">
      <c r="A1524">
        <v>1523</v>
      </c>
      <c r="C1524" s="2">
        <v>2</v>
      </c>
      <c r="D1524" s="5">
        <v>3</v>
      </c>
    </row>
    <row r="1525" spans="1:5" x14ac:dyDescent="0.25">
      <c r="A1525">
        <v>1524</v>
      </c>
      <c r="C1525" s="2">
        <v>2</v>
      </c>
      <c r="D1525" s="5">
        <v>3</v>
      </c>
    </row>
    <row r="1526" spans="1:5" x14ac:dyDescent="0.25">
      <c r="A1526">
        <v>1525</v>
      </c>
      <c r="C1526" s="2">
        <v>2</v>
      </c>
      <c r="D1526" s="5">
        <v>3</v>
      </c>
    </row>
    <row r="1527" spans="1:5" x14ac:dyDescent="0.25">
      <c r="A1527">
        <v>1526</v>
      </c>
      <c r="C1527" s="2">
        <v>2</v>
      </c>
      <c r="D1527" s="5">
        <v>3</v>
      </c>
    </row>
    <row r="1528" spans="1:5" x14ac:dyDescent="0.25">
      <c r="A1528">
        <v>1527</v>
      </c>
      <c r="B1528" s="4">
        <v>1</v>
      </c>
      <c r="D1528" s="5">
        <v>3</v>
      </c>
    </row>
    <row r="1529" spans="1:5" x14ac:dyDescent="0.25">
      <c r="A1529">
        <v>1528</v>
      </c>
      <c r="B1529" s="4">
        <v>1</v>
      </c>
      <c r="D1529" s="5">
        <v>3</v>
      </c>
    </row>
    <row r="1530" spans="1:5" x14ac:dyDescent="0.25">
      <c r="A1530">
        <v>1529</v>
      </c>
      <c r="B1530" s="4">
        <v>1</v>
      </c>
      <c r="D1530" s="5">
        <v>3</v>
      </c>
    </row>
    <row r="1531" spans="1:5" x14ac:dyDescent="0.25">
      <c r="A1531">
        <v>1530</v>
      </c>
      <c r="B1531" s="4">
        <v>1</v>
      </c>
      <c r="D1531" s="5">
        <v>3</v>
      </c>
    </row>
    <row r="1532" spans="1:5" x14ac:dyDescent="0.25">
      <c r="A1532">
        <v>1531</v>
      </c>
      <c r="B1532" s="4">
        <v>1</v>
      </c>
    </row>
    <row r="1533" spans="1:5" x14ac:dyDescent="0.25">
      <c r="A1533">
        <v>1532</v>
      </c>
      <c r="B1533" s="4">
        <v>1</v>
      </c>
      <c r="E1533" s="3">
        <v>4</v>
      </c>
    </row>
    <row r="1534" spans="1:5" x14ac:dyDescent="0.25">
      <c r="A1534">
        <v>1533</v>
      </c>
      <c r="B1534" s="4">
        <v>1</v>
      </c>
      <c r="E1534" s="3">
        <v>4</v>
      </c>
    </row>
    <row r="1535" spans="1:5" x14ac:dyDescent="0.25">
      <c r="A1535">
        <v>1534</v>
      </c>
      <c r="B1535" s="4">
        <v>1</v>
      </c>
      <c r="E1535" s="3">
        <v>4</v>
      </c>
    </row>
    <row r="1536" spans="1:5" x14ac:dyDescent="0.25">
      <c r="A1536">
        <v>1535</v>
      </c>
      <c r="B1536" s="4">
        <v>1</v>
      </c>
      <c r="E1536" s="3">
        <v>4</v>
      </c>
    </row>
    <row r="1537" spans="1:5" x14ac:dyDescent="0.25">
      <c r="A1537">
        <v>1536</v>
      </c>
      <c r="B1537" s="4">
        <v>1</v>
      </c>
      <c r="E1537" s="3">
        <v>4</v>
      </c>
    </row>
    <row r="1538" spans="1:5" x14ac:dyDescent="0.25">
      <c r="A1538">
        <v>1537</v>
      </c>
      <c r="B1538" s="4">
        <v>1</v>
      </c>
      <c r="E1538" s="3">
        <v>4</v>
      </c>
    </row>
    <row r="1539" spans="1:5" x14ac:dyDescent="0.25">
      <c r="A1539">
        <v>1538</v>
      </c>
      <c r="B1539" s="4">
        <v>1</v>
      </c>
      <c r="E1539" s="3">
        <v>4</v>
      </c>
    </row>
    <row r="1540" spans="1:5" x14ac:dyDescent="0.25">
      <c r="A1540">
        <v>1539</v>
      </c>
      <c r="B1540" s="4">
        <v>1</v>
      </c>
      <c r="E1540" s="3">
        <v>4</v>
      </c>
    </row>
    <row r="1541" spans="1:5" x14ac:dyDescent="0.25">
      <c r="A1541">
        <v>1540</v>
      </c>
      <c r="B1541" s="4">
        <v>1</v>
      </c>
      <c r="E1541" s="3">
        <v>4</v>
      </c>
    </row>
    <row r="1542" spans="1:5" x14ac:dyDescent="0.25">
      <c r="A1542">
        <v>1541</v>
      </c>
      <c r="B1542" s="4">
        <v>1</v>
      </c>
      <c r="C1542" s="2">
        <v>2</v>
      </c>
      <c r="E1542" s="3">
        <v>4</v>
      </c>
    </row>
    <row r="1543" spans="1:5" x14ac:dyDescent="0.25">
      <c r="A1543">
        <v>1542</v>
      </c>
      <c r="B1543" s="4">
        <v>1</v>
      </c>
      <c r="C1543" s="2">
        <v>2</v>
      </c>
      <c r="E1543" s="3">
        <v>4</v>
      </c>
    </row>
    <row r="1544" spans="1:5" x14ac:dyDescent="0.25">
      <c r="A1544">
        <v>1543</v>
      </c>
      <c r="C1544" s="2">
        <v>2</v>
      </c>
      <c r="E1544" s="3">
        <v>4</v>
      </c>
    </row>
    <row r="1545" spans="1:5" x14ac:dyDescent="0.25">
      <c r="A1545">
        <v>1544</v>
      </c>
      <c r="C1545" s="2">
        <v>2</v>
      </c>
      <c r="E1545" s="3">
        <v>4</v>
      </c>
    </row>
    <row r="1546" spans="1:5" x14ac:dyDescent="0.25">
      <c r="A1546">
        <v>1545</v>
      </c>
      <c r="C1546" s="2">
        <v>2</v>
      </c>
      <c r="D1546" s="5">
        <v>3</v>
      </c>
      <c r="E1546" s="3">
        <v>4</v>
      </c>
    </row>
    <row r="1547" spans="1:5" x14ac:dyDescent="0.25">
      <c r="A1547">
        <v>1546</v>
      </c>
      <c r="C1547" s="2">
        <v>2</v>
      </c>
      <c r="D1547" s="5">
        <v>3</v>
      </c>
      <c r="E1547" s="3">
        <v>4</v>
      </c>
    </row>
    <row r="1548" spans="1:5" x14ac:dyDescent="0.25">
      <c r="A1548">
        <v>1547</v>
      </c>
      <c r="C1548" s="2">
        <v>2</v>
      </c>
      <c r="D1548" s="5">
        <v>3</v>
      </c>
      <c r="E1548" s="3">
        <v>4</v>
      </c>
    </row>
    <row r="1549" spans="1:5" x14ac:dyDescent="0.25">
      <c r="A1549">
        <v>1548</v>
      </c>
      <c r="C1549" s="2">
        <v>2</v>
      </c>
      <c r="D1549" s="5">
        <v>3</v>
      </c>
      <c r="E1549" s="3">
        <v>4</v>
      </c>
    </row>
    <row r="1550" spans="1:5" x14ac:dyDescent="0.25">
      <c r="A1550">
        <v>1549</v>
      </c>
      <c r="C1550" s="2">
        <v>2</v>
      </c>
      <c r="D1550" s="5">
        <v>3</v>
      </c>
      <c r="E1550" s="3">
        <v>4</v>
      </c>
    </row>
    <row r="1551" spans="1:5" x14ac:dyDescent="0.25">
      <c r="A1551">
        <v>1550</v>
      </c>
      <c r="C1551" s="2">
        <v>2</v>
      </c>
      <c r="D1551" s="5">
        <v>3</v>
      </c>
    </row>
    <row r="1552" spans="1:5" x14ac:dyDescent="0.25">
      <c r="A1552">
        <v>1551</v>
      </c>
      <c r="C1552" s="2">
        <v>2</v>
      </c>
      <c r="D1552" s="5">
        <v>3</v>
      </c>
    </row>
    <row r="1553" spans="1:5" x14ac:dyDescent="0.25">
      <c r="A1553">
        <v>1552</v>
      </c>
      <c r="C1553" s="2">
        <v>2</v>
      </c>
      <c r="D1553" s="5">
        <v>3</v>
      </c>
    </row>
    <row r="1554" spans="1:5" x14ac:dyDescent="0.25">
      <c r="A1554">
        <v>1553</v>
      </c>
      <c r="C1554" s="2">
        <v>2</v>
      </c>
      <c r="D1554" s="5">
        <v>3</v>
      </c>
    </row>
    <row r="1555" spans="1:5" x14ac:dyDescent="0.25">
      <c r="A1555">
        <v>1554</v>
      </c>
      <c r="C1555" s="2">
        <v>2</v>
      </c>
      <c r="D1555" s="5">
        <v>3</v>
      </c>
    </row>
    <row r="1556" spans="1:5" x14ac:dyDescent="0.25">
      <c r="A1556">
        <v>1555</v>
      </c>
      <c r="C1556" s="2">
        <v>2</v>
      </c>
      <c r="D1556" s="5">
        <v>3</v>
      </c>
    </row>
    <row r="1557" spans="1:5" x14ac:dyDescent="0.25">
      <c r="A1557">
        <v>1556</v>
      </c>
      <c r="B1557" s="4">
        <v>1</v>
      </c>
      <c r="D1557" s="5">
        <v>3</v>
      </c>
    </row>
    <row r="1558" spans="1:5" x14ac:dyDescent="0.25">
      <c r="A1558">
        <v>1557</v>
      </c>
      <c r="B1558" s="4">
        <v>1</v>
      </c>
      <c r="D1558" s="5">
        <v>3</v>
      </c>
    </row>
    <row r="1559" spans="1:5" x14ac:dyDescent="0.25">
      <c r="A1559">
        <v>1558</v>
      </c>
      <c r="B1559" s="4">
        <v>1</v>
      </c>
      <c r="D1559" s="5">
        <v>3</v>
      </c>
    </row>
    <row r="1560" spans="1:5" x14ac:dyDescent="0.25">
      <c r="A1560">
        <v>1559</v>
      </c>
      <c r="B1560" s="4">
        <v>1</v>
      </c>
      <c r="D1560" s="5">
        <v>3</v>
      </c>
    </row>
    <row r="1561" spans="1:5" x14ac:dyDescent="0.25">
      <c r="A1561">
        <v>1560</v>
      </c>
      <c r="B1561" s="4">
        <v>1</v>
      </c>
      <c r="D1561" s="5">
        <v>3</v>
      </c>
    </row>
    <row r="1562" spans="1:5" x14ac:dyDescent="0.25">
      <c r="A1562">
        <v>1561</v>
      </c>
      <c r="B1562" s="4">
        <v>1</v>
      </c>
      <c r="D1562" s="5">
        <v>3</v>
      </c>
    </row>
    <row r="1563" spans="1:5" x14ac:dyDescent="0.25">
      <c r="A1563">
        <v>1562</v>
      </c>
      <c r="B1563" s="4">
        <v>1</v>
      </c>
      <c r="D1563" s="5">
        <v>3</v>
      </c>
    </row>
    <row r="1564" spans="1:5" x14ac:dyDescent="0.25">
      <c r="A1564">
        <v>1563</v>
      </c>
      <c r="B1564" s="4">
        <v>1</v>
      </c>
      <c r="D1564" s="5">
        <v>3</v>
      </c>
      <c r="E1564" s="3">
        <v>4</v>
      </c>
    </row>
    <row r="1565" spans="1:5" x14ac:dyDescent="0.25">
      <c r="A1565">
        <v>1564</v>
      </c>
      <c r="B1565" s="4">
        <v>1</v>
      </c>
      <c r="E1565" s="3">
        <v>4</v>
      </c>
    </row>
    <row r="1566" spans="1:5" x14ac:dyDescent="0.25">
      <c r="A1566">
        <v>1565</v>
      </c>
      <c r="B1566" s="4">
        <v>1</v>
      </c>
      <c r="E1566" s="3">
        <v>4</v>
      </c>
    </row>
    <row r="1567" spans="1:5" x14ac:dyDescent="0.25">
      <c r="A1567">
        <v>1566</v>
      </c>
      <c r="B1567" s="4">
        <v>1</v>
      </c>
      <c r="E1567" s="3">
        <v>4</v>
      </c>
    </row>
    <row r="1568" spans="1:5" x14ac:dyDescent="0.25">
      <c r="A1568">
        <v>1567</v>
      </c>
      <c r="B1568" s="4">
        <v>1</v>
      </c>
      <c r="E1568" s="3">
        <v>4</v>
      </c>
    </row>
    <row r="1569" spans="1:5" x14ac:dyDescent="0.25">
      <c r="A1569">
        <v>1568</v>
      </c>
      <c r="B1569" s="4">
        <v>1</v>
      </c>
      <c r="E1569" s="3">
        <v>4</v>
      </c>
    </row>
    <row r="1570" spans="1:5" x14ac:dyDescent="0.25">
      <c r="A1570">
        <v>1569</v>
      </c>
      <c r="B1570" s="4">
        <v>1</v>
      </c>
      <c r="E1570" s="3">
        <v>4</v>
      </c>
    </row>
    <row r="1571" spans="1:5" x14ac:dyDescent="0.25">
      <c r="A1571">
        <v>1570</v>
      </c>
      <c r="B1571" s="4">
        <v>1</v>
      </c>
      <c r="C1571" s="2">
        <v>2</v>
      </c>
      <c r="E1571" s="3">
        <v>4</v>
      </c>
    </row>
    <row r="1572" spans="1:5" x14ac:dyDescent="0.25">
      <c r="A1572">
        <v>1571</v>
      </c>
      <c r="B1572" s="4">
        <v>1</v>
      </c>
      <c r="C1572" s="2">
        <v>2</v>
      </c>
      <c r="E1572" s="3">
        <v>4</v>
      </c>
    </row>
    <row r="1573" spans="1:5" x14ac:dyDescent="0.25">
      <c r="A1573">
        <v>1572</v>
      </c>
      <c r="C1573" s="2">
        <v>2</v>
      </c>
      <c r="E1573" s="3">
        <v>4</v>
      </c>
    </row>
    <row r="1574" spans="1:5" x14ac:dyDescent="0.25">
      <c r="A1574">
        <v>1573</v>
      </c>
      <c r="C1574" s="2">
        <v>2</v>
      </c>
      <c r="E1574" s="3">
        <v>4</v>
      </c>
    </row>
    <row r="1575" spans="1:5" x14ac:dyDescent="0.25">
      <c r="A1575">
        <v>1574</v>
      </c>
      <c r="C1575" s="2">
        <v>2</v>
      </c>
      <c r="D1575" s="5">
        <v>3</v>
      </c>
      <c r="E1575" s="3">
        <v>4</v>
      </c>
    </row>
    <row r="1576" spans="1:5" x14ac:dyDescent="0.25">
      <c r="A1576">
        <v>1575</v>
      </c>
      <c r="C1576" s="2">
        <v>2</v>
      </c>
      <c r="D1576" s="5">
        <v>3</v>
      </c>
      <c r="E1576" s="3">
        <v>4</v>
      </c>
    </row>
    <row r="1577" spans="1:5" x14ac:dyDescent="0.25">
      <c r="A1577">
        <v>1576</v>
      </c>
      <c r="C1577" s="2">
        <v>2</v>
      </c>
      <c r="D1577" s="5">
        <v>3</v>
      </c>
      <c r="E1577" s="3">
        <v>4</v>
      </c>
    </row>
    <row r="1578" spans="1:5" x14ac:dyDescent="0.25">
      <c r="A1578">
        <v>1577</v>
      </c>
      <c r="C1578" s="2">
        <v>2</v>
      </c>
      <c r="D1578" s="5">
        <v>3</v>
      </c>
      <c r="E1578" s="3">
        <v>4</v>
      </c>
    </row>
    <row r="1579" spans="1:5" x14ac:dyDescent="0.25">
      <c r="A1579">
        <v>1578</v>
      </c>
      <c r="C1579" s="2">
        <v>2</v>
      </c>
      <c r="D1579" s="5">
        <v>3</v>
      </c>
      <c r="E1579" s="3">
        <v>4</v>
      </c>
    </row>
    <row r="1580" spans="1:5" x14ac:dyDescent="0.25">
      <c r="A1580">
        <v>1579</v>
      </c>
      <c r="C1580" s="2">
        <v>2</v>
      </c>
      <c r="D1580" s="5">
        <v>3</v>
      </c>
      <c r="E1580" s="3">
        <v>4</v>
      </c>
    </row>
    <row r="1581" spans="1:5" x14ac:dyDescent="0.25">
      <c r="A1581">
        <v>1580</v>
      </c>
      <c r="C1581" s="2">
        <v>2</v>
      </c>
      <c r="D1581" s="5">
        <v>3</v>
      </c>
    </row>
    <row r="1582" spans="1:5" x14ac:dyDescent="0.25">
      <c r="A1582">
        <v>1581</v>
      </c>
      <c r="C1582" s="2">
        <v>2</v>
      </c>
      <c r="D1582" s="5">
        <v>3</v>
      </c>
    </row>
    <row r="1583" spans="1:5" x14ac:dyDescent="0.25">
      <c r="A1583">
        <v>1582</v>
      </c>
      <c r="C1583" s="2">
        <v>2</v>
      </c>
      <c r="D1583" s="5">
        <v>3</v>
      </c>
    </row>
    <row r="1584" spans="1:5" x14ac:dyDescent="0.25">
      <c r="A1584">
        <v>1583</v>
      </c>
      <c r="C1584" s="2">
        <v>2</v>
      </c>
      <c r="D1584" s="5">
        <v>3</v>
      </c>
    </row>
    <row r="1585" spans="1:5" x14ac:dyDescent="0.25">
      <c r="A1585">
        <v>1584</v>
      </c>
      <c r="C1585" s="2">
        <v>2</v>
      </c>
      <c r="D1585" s="5">
        <v>3</v>
      </c>
    </row>
    <row r="1586" spans="1:5" x14ac:dyDescent="0.25">
      <c r="A1586">
        <v>1585</v>
      </c>
      <c r="B1586" s="4">
        <v>1</v>
      </c>
      <c r="D1586" s="5">
        <v>3</v>
      </c>
    </row>
    <row r="1587" spans="1:5" x14ac:dyDescent="0.25">
      <c r="A1587">
        <v>1586</v>
      </c>
      <c r="B1587" s="4">
        <v>1</v>
      </c>
      <c r="D1587" s="5">
        <v>3</v>
      </c>
    </row>
    <row r="1588" spans="1:5" x14ac:dyDescent="0.25">
      <c r="A1588">
        <v>1587</v>
      </c>
      <c r="B1588" s="4">
        <v>1</v>
      </c>
      <c r="D1588" s="5">
        <v>3</v>
      </c>
    </row>
    <row r="1589" spans="1:5" x14ac:dyDescent="0.25">
      <c r="A1589">
        <v>1588</v>
      </c>
      <c r="B1589" s="4">
        <v>1</v>
      </c>
      <c r="D1589" s="5">
        <v>3</v>
      </c>
    </row>
    <row r="1590" spans="1:5" x14ac:dyDescent="0.25">
      <c r="A1590">
        <v>1589</v>
      </c>
      <c r="B1590" s="4">
        <v>1</v>
      </c>
      <c r="D1590" s="5">
        <v>3</v>
      </c>
    </row>
    <row r="1591" spans="1:5" x14ac:dyDescent="0.25">
      <c r="A1591">
        <v>1590</v>
      </c>
      <c r="B1591" s="4">
        <v>1</v>
      </c>
      <c r="D1591" s="5">
        <v>3</v>
      </c>
    </row>
    <row r="1592" spans="1:5" x14ac:dyDescent="0.25">
      <c r="A1592">
        <v>1591</v>
      </c>
      <c r="B1592" s="4">
        <v>1</v>
      </c>
      <c r="D1592" s="5">
        <v>3</v>
      </c>
    </row>
    <row r="1593" spans="1:5" x14ac:dyDescent="0.25">
      <c r="A1593">
        <v>1592</v>
      </c>
      <c r="B1593" s="4">
        <v>1</v>
      </c>
      <c r="D1593" s="5">
        <v>3</v>
      </c>
    </row>
    <row r="1594" spans="1:5" x14ac:dyDescent="0.25">
      <c r="A1594">
        <v>1593</v>
      </c>
      <c r="B1594" s="4">
        <v>1</v>
      </c>
    </row>
    <row r="1595" spans="1:5" x14ac:dyDescent="0.25">
      <c r="A1595">
        <v>1594</v>
      </c>
      <c r="B1595" s="4">
        <v>1</v>
      </c>
    </row>
    <row r="1596" spans="1:5" x14ac:dyDescent="0.25">
      <c r="A1596">
        <v>1595</v>
      </c>
      <c r="B1596" s="4">
        <v>1</v>
      </c>
      <c r="E1596" s="3">
        <v>4</v>
      </c>
    </row>
    <row r="1597" spans="1:5" x14ac:dyDescent="0.25">
      <c r="A1597">
        <v>1596</v>
      </c>
      <c r="B1597" s="4">
        <v>1</v>
      </c>
      <c r="E1597" s="3">
        <v>4</v>
      </c>
    </row>
    <row r="1598" spans="1:5" x14ac:dyDescent="0.25">
      <c r="A1598">
        <v>1597</v>
      </c>
      <c r="B1598" s="4">
        <v>1</v>
      </c>
      <c r="E1598" s="3">
        <v>4</v>
      </c>
    </row>
    <row r="1599" spans="1:5" x14ac:dyDescent="0.25">
      <c r="A1599">
        <v>1598</v>
      </c>
      <c r="B1599" s="4">
        <v>1</v>
      </c>
      <c r="E1599" s="3">
        <v>4</v>
      </c>
    </row>
    <row r="1600" spans="1:5" x14ac:dyDescent="0.25">
      <c r="A1600">
        <v>1599</v>
      </c>
      <c r="B1600" s="4">
        <v>1</v>
      </c>
      <c r="E1600" s="3">
        <v>4</v>
      </c>
    </row>
    <row r="1601" spans="1:5" x14ac:dyDescent="0.25">
      <c r="A1601">
        <v>1600</v>
      </c>
      <c r="B1601" s="4">
        <v>1</v>
      </c>
      <c r="C1601" s="2">
        <v>2</v>
      </c>
      <c r="E1601" s="3">
        <v>4</v>
      </c>
    </row>
    <row r="1602" spans="1:5" x14ac:dyDescent="0.25">
      <c r="A1602">
        <v>1601</v>
      </c>
      <c r="B1602" s="4">
        <v>1</v>
      </c>
      <c r="C1602" s="2">
        <v>2</v>
      </c>
      <c r="E1602" s="3">
        <v>4</v>
      </c>
    </row>
    <row r="1603" spans="1:5" x14ac:dyDescent="0.25">
      <c r="A1603">
        <v>1602</v>
      </c>
      <c r="B1603" s="4">
        <v>1</v>
      </c>
      <c r="C1603" s="2">
        <v>2</v>
      </c>
      <c r="E1603" s="3">
        <v>4</v>
      </c>
    </row>
    <row r="1604" spans="1:5" x14ac:dyDescent="0.25">
      <c r="A1604">
        <v>1603</v>
      </c>
      <c r="C1604" s="2">
        <v>2</v>
      </c>
      <c r="E1604" s="3">
        <v>4</v>
      </c>
    </row>
    <row r="1605" spans="1:5" x14ac:dyDescent="0.25">
      <c r="A1605">
        <v>1604</v>
      </c>
      <c r="C1605" s="2">
        <v>2</v>
      </c>
      <c r="E1605" s="3">
        <v>4</v>
      </c>
    </row>
    <row r="1606" spans="1:5" x14ac:dyDescent="0.25">
      <c r="A1606">
        <v>1605</v>
      </c>
      <c r="C1606" s="2">
        <v>2</v>
      </c>
      <c r="D1606" s="5">
        <v>3</v>
      </c>
      <c r="E1606" s="3">
        <v>4</v>
      </c>
    </row>
    <row r="1607" spans="1:5" x14ac:dyDescent="0.25">
      <c r="A1607">
        <v>1606</v>
      </c>
      <c r="C1607" s="2">
        <v>2</v>
      </c>
      <c r="D1607" s="5">
        <v>3</v>
      </c>
      <c r="E1607" s="3">
        <v>4</v>
      </c>
    </row>
    <row r="1608" spans="1:5" x14ac:dyDescent="0.25">
      <c r="A1608">
        <v>1607</v>
      </c>
      <c r="C1608" s="2">
        <v>2</v>
      </c>
      <c r="D1608" s="5">
        <v>3</v>
      </c>
      <c r="E1608" s="3">
        <v>4</v>
      </c>
    </row>
    <row r="1609" spans="1:5" x14ac:dyDescent="0.25">
      <c r="A1609">
        <v>1608</v>
      </c>
      <c r="C1609" s="2">
        <v>2</v>
      </c>
      <c r="D1609" s="5">
        <v>3</v>
      </c>
      <c r="E1609" s="3">
        <v>4</v>
      </c>
    </row>
    <row r="1610" spans="1:5" x14ac:dyDescent="0.25">
      <c r="A1610">
        <v>1609</v>
      </c>
      <c r="C1610" s="2">
        <v>2</v>
      </c>
      <c r="D1610" s="5">
        <v>3</v>
      </c>
      <c r="E1610" s="3">
        <v>4</v>
      </c>
    </row>
    <row r="1611" spans="1:5" x14ac:dyDescent="0.25">
      <c r="A1611">
        <v>1610</v>
      </c>
      <c r="C1611" s="2">
        <v>2</v>
      </c>
      <c r="D1611" s="5">
        <v>3</v>
      </c>
      <c r="E1611" s="3">
        <v>4</v>
      </c>
    </row>
    <row r="1612" spans="1:5" x14ac:dyDescent="0.25">
      <c r="A1612">
        <v>1611</v>
      </c>
      <c r="C1612" s="2">
        <v>2</v>
      </c>
      <c r="D1612" s="5">
        <v>3</v>
      </c>
      <c r="E1612" s="3">
        <v>4</v>
      </c>
    </row>
    <row r="1613" spans="1:5" x14ac:dyDescent="0.25">
      <c r="A1613">
        <v>1612</v>
      </c>
      <c r="C1613" s="2">
        <v>2</v>
      </c>
      <c r="D1613" s="5">
        <v>3</v>
      </c>
      <c r="E1613" s="3">
        <v>4</v>
      </c>
    </row>
    <row r="1614" spans="1:5" x14ac:dyDescent="0.25">
      <c r="A1614">
        <v>1613</v>
      </c>
      <c r="C1614" s="2">
        <v>2</v>
      </c>
      <c r="D1614" s="5">
        <v>3</v>
      </c>
      <c r="E1614" s="3">
        <v>4</v>
      </c>
    </row>
    <row r="1615" spans="1:5" x14ac:dyDescent="0.25">
      <c r="A1615">
        <v>1614</v>
      </c>
      <c r="C1615" s="2">
        <v>2</v>
      </c>
      <c r="D1615" s="5">
        <v>3</v>
      </c>
    </row>
    <row r="1616" spans="1:5" x14ac:dyDescent="0.25">
      <c r="A1616">
        <v>1615</v>
      </c>
      <c r="C1616" s="2">
        <v>2</v>
      </c>
      <c r="D1616" s="5">
        <v>3</v>
      </c>
    </row>
    <row r="1617" spans="1:5" x14ac:dyDescent="0.25">
      <c r="A1617">
        <v>1616</v>
      </c>
      <c r="C1617" s="2">
        <v>2</v>
      </c>
      <c r="D1617" s="5">
        <v>3</v>
      </c>
    </row>
    <row r="1618" spans="1:5" x14ac:dyDescent="0.25">
      <c r="A1618">
        <v>1617</v>
      </c>
      <c r="B1618" s="4">
        <v>1</v>
      </c>
      <c r="C1618" s="2">
        <v>2</v>
      </c>
      <c r="D1618" s="5">
        <v>3</v>
      </c>
    </row>
    <row r="1619" spans="1:5" x14ac:dyDescent="0.25">
      <c r="A1619">
        <v>1618</v>
      </c>
      <c r="B1619" s="4">
        <v>1</v>
      </c>
      <c r="D1619" s="5">
        <v>3</v>
      </c>
    </row>
    <row r="1620" spans="1:5" x14ac:dyDescent="0.25">
      <c r="A1620">
        <v>1619</v>
      </c>
      <c r="B1620" s="4">
        <v>1</v>
      </c>
      <c r="D1620" s="5">
        <v>3</v>
      </c>
    </row>
    <row r="1621" spans="1:5" x14ac:dyDescent="0.25">
      <c r="A1621">
        <v>1620</v>
      </c>
      <c r="B1621" s="4">
        <v>1</v>
      </c>
      <c r="D1621" s="5">
        <v>3</v>
      </c>
    </row>
    <row r="1622" spans="1:5" x14ac:dyDescent="0.25">
      <c r="A1622">
        <v>1621</v>
      </c>
      <c r="B1622" s="4">
        <v>1</v>
      </c>
      <c r="D1622" s="5">
        <v>3</v>
      </c>
    </row>
    <row r="1623" spans="1:5" x14ac:dyDescent="0.25">
      <c r="A1623">
        <v>1622</v>
      </c>
      <c r="B1623" s="4">
        <v>1</v>
      </c>
      <c r="D1623" s="5">
        <v>3</v>
      </c>
    </row>
    <row r="1624" spans="1:5" x14ac:dyDescent="0.25">
      <c r="A1624">
        <v>1623</v>
      </c>
      <c r="B1624" s="4">
        <v>1</v>
      </c>
      <c r="D1624" s="5">
        <v>3</v>
      </c>
    </row>
    <row r="1625" spans="1:5" x14ac:dyDescent="0.25">
      <c r="A1625">
        <v>1624</v>
      </c>
      <c r="B1625" s="4">
        <v>1</v>
      </c>
      <c r="D1625" s="5">
        <v>3</v>
      </c>
    </row>
    <row r="1626" spans="1:5" x14ac:dyDescent="0.25">
      <c r="A1626">
        <v>1625</v>
      </c>
      <c r="B1626" s="4">
        <v>1</v>
      </c>
      <c r="D1626" s="5">
        <v>3</v>
      </c>
    </row>
    <row r="1627" spans="1:5" x14ac:dyDescent="0.25">
      <c r="A1627">
        <v>1626</v>
      </c>
      <c r="B1627" s="4">
        <v>1</v>
      </c>
      <c r="D1627" s="5">
        <v>3</v>
      </c>
    </row>
    <row r="1628" spans="1:5" x14ac:dyDescent="0.25">
      <c r="A1628">
        <v>1627</v>
      </c>
      <c r="B1628" s="4">
        <v>1</v>
      </c>
      <c r="D1628" s="5">
        <v>3</v>
      </c>
      <c r="E1628" s="3">
        <v>4</v>
      </c>
    </row>
    <row r="1629" spans="1:5" x14ac:dyDescent="0.25">
      <c r="A1629">
        <v>1628</v>
      </c>
      <c r="B1629" s="4">
        <v>1</v>
      </c>
      <c r="E1629" s="3">
        <v>4</v>
      </c>
    </row>
    <row r="1630" spans="1:5" x14ac:dyDescent="0.25">
      <c r="A1630">
        <v>1629</v>
      </c>
      <c r="B1630" s="4">
        <v>1</v>
      </c>
      <c r="E1630" s="3">
        <v>4</v>
      </c>
    </row>
    <row r="1631" spans="1:5" x14ac:dyDescent="0.25">
      <c r="A1631">
        <v>1630</v>
      </c>
      <c r="B1631" s="4">
        <v>1</v>
      </c>
      <c r="E1631" s="3">
        <v>4</v>
      </c>
    </row>
    <row r="1632" spans="1:5" x14ac:dyDescent="0.25">
      <c r="A1632">
        <v>1631</v>
      </c>
      <c r="B1632" s="4">
        <v>1</v>
      </c>
      <c r="E1632" s="3">
        <v>4</v>
      </c>
    </row>
    <row r="1633" spans="1:5" x14ac:dyDescent="0.25">
      <c r="A1633">
        <v>1632</v>
      </c>
      <c r="B1633" s="4">
        <v>1</v>
      </c>
      <c r="E1633" s="3">
        <v>4</v>
      </c>
    </row>
    <row r="1634" spans="1:5" x14ac:dyDescent="0.25">
      <c r="A1634">
        <v>1633</v>
      </c>
      <c r="B1634" s="4">
        <v>1</v>
      </c>
      <c r="C1634" s="2">
        <v>2</v>
      </c>
      <c r="E1634" s="3">
        <v>4</v>
      </c>
    </row>
    <row r="1635" spans="1:5" x14ac:dyDescent="0.25">
      <c r="A1635">
        <v>1634</v>
      </c>
      <c r="B1635" s="4">
        <v>1</v>
      </c>
      <c r="C1635" s="2">
        <v>2</v>
      </c>
      <c r="E1635" s="3">
        <v>4</v>
      </c>
    </row>
    <row r="1636" spans="1:5" x14ac:dyDescent="0.25">
      <c r="A1636">
        <v>1635</v>
      </c>
      <c r="B1636" s="4">
        <v>1</v>
      </c>
      <c r="C1636" s="2">
        <v>2</v>
      </c>
      <c r="E1636" s="3">
        <v>4</v>
      </c>
    </row>
    <row r="1637" spans="1:5" x14ac:dyDescent="0.25">
      <c r="A1637">
        <v>1636</v>
      </c>
      <c r="C1637" s="2">
        <v>2</v>
      </c>
      <c r="E1637" s="3">
        <v>4</v>
      </c>
    </row>
    <row r="1638" spans="1:5" x14ac:dyDescent="0.25">
      <c r="A1638">
        <v>1637</v>
      </c>
      <c r="C1638" s="2">
        <v>2</v>
      </c>
      <c r="E1638" s="3">
        <v>4</v>
      </c>
    </row>
    <row r="1639" spans="1:5" x14ac:dyDescent="0.25">
      <c r="A1639">
        <v>1638</v>
      </c>
      <c r="C1639" s="2">
        <v>2</v>
      </c>
      <c r="E1639" s="3">
        <v>4</v>
      </c>
    </row>
    <row r="1640" spans="1:5" x14ac:dyDescent="0.25">
      <c r="A1640">
        <v>1639</v>
      </c>
      <c r="C1640" s="2">
        <v>2</v>
      </c>
      <c r="E1640" s="3">
        <v>4</v>
      </c>
    </row>
    <row r="1641" spans="1:5" x14ac:dyDescent="0.25">
      <c r="A1641">
        <v>1640</v>
      </c>
      <c r="C1641" s="2">
        <v>2</v>
      </c>
      <c r="D1641" s="5">
        <v>3</v>
      </c>
      <c r="E1641" s="3">
        <v>4</v>
      </c>
    </row>
    <row r="1642" spans="1:5" x14ac:dyDescent="0.25">
      <c r="A1642">
        <v>1641</v>
      </c>
      <c r="C1642" s="2">
        <v>2</v>
      </c>
      <c r="D1642" s="5">
        <v>3</v>
      </c>
      <c r="E1642" s="3">
        <v>4</v>
      </c>
    </row>
    <row r="1643" spans="1:5" x14ac:dyDescent="0.25">
      <c r="A1643">
        <v>1642</v>
      </c>
      <c r="C1643" s="2">
        <v>2</v>
      </c>
      <c r="D1643" s="5">
        <v>3</v>
      </c>
      <c r="E1643" s="3">
        <v>4</v>
      </c>
    </row>
    <row r="1644" spans="1:5" x14ac:dyDescent="0.25">
      <c r="A1644">
        <v>1643</v>
      </c>
      <c r="C1644" s="2">
        <v>2</v>
      </c>
      <c r="D1644" s="5">
        <v>3</v>
      </c>
      <c r="E1644" s="3">
        <v>4</v>
      </c>
    </row>
    <row r="1645" spans="1:5" x14ac:dyDescent="0.25">
      <c r="A1645">
        <v>1644</v>
      </c>
      <c r="C1645" s="2">
        <v>2</v>
      </c>
      <c r="D1645" s="5">
        <v>3</v>
      </c>
      <c r="E1645" s="3">
        <v>4</v>
      </c>
    </row>
    <row r="1646" spans="1:5" x14ac:dyDescent="0.25">
      <c r="A1646">
        <v>1645</v>
      </c>
      <c r="C1646" s="2">
        <v>2</v>
      </c>
      <c r="D1646" s="5">
        <v>3</v>
      </c>
      <c r="E1646" s="3">
        <v>4</v>
      </c>
    </row>
    <row r="1647" spans="1:5" x14ac:dyDescent="0.25">
      <c r="A1647">
        <v>1646</v>
      </c>
      <c r="C1647" s="2">
        <v>2</v>
      </c>
      <c r="D1647" s="5">
        <v>3</v>
      </c>
      <c r="E1647" s="3">
        <v>4</v>
      </c>
    </row>
    <row r="1648" spans="1:5" x14ac:dyDescent="0.25">
      <c r="A1648">
        <v>1647</v>
      </c>
      <c r="C1648" s="2">
        <v>2</v>
      </c>
      <c r="D1648" s="5">
        <v>3</v>
      </c>
      <c r="E1648" s="3">
        <v>4</v>
      </c>
    </row>
    <row r="1649" spans="1:6" x14ac:dyDescent="0.25">
      <c r="A1649">
        <v>1648</v>
      </c>
      <c r="C1649" s="2">
        <v>2</v>
      </c>
      <c r="D1649" s="5">
        <v>3</v>
      </c>
      <c r="E1649" s="3">
        <v>4</v>
      </c>
    </row>
    <row r="1650" spans="1:6" x14ac:dyDescent="0.25">
      <c r="A1650">
        <v>1649</v>
      </c>
      <c r="C1650" s="2">
        <v>2</v>
      </c>
      <c r="D1650" s="5">
        <v>3</v>
      </c>
      <c r="E1650" s="3">
        <v>4</v>
      </c>
    </row>
    <row r="1651" spans="1:6" x14ac:dyDescent="0.25">
      <c r="A1651">
        <v>1650</v>
      </c>
      <c r="C1651" s="2">
        <v>2</v>
      </c>
      <c r="D1651" s="5">
        <v>3</v>
      </c>
      <c r="E1651" s="3">
        <v>4</v>
      </c>
    </row>
    <row r="1652" spans="1:6" x14ac:dyDescent="0.25">
      <c r="A1652">
        <v>1651</v>
      </c>
      <c r="B1652" s="4">
        <v>1</v>
      </c>
      <c r="C1652" s="2">
        <v>2</v>
      </c>
      <c r="D1652" s="5">
        <v>3</v>
      </c>
    </row>
    <row r="1653" spans="1:6" x14ac:dyDescent="0.25">
      <c r="A1653">
        <v>1652</v>
      </c>
      <c r="B1653" s="4">
        <v>1</v>
      </c>
      <c r="C1653" s="2">
        <v>2</v>
      </c>
      <c r="D1653" s="5">
        <v>3</v>
      </c>
    </row>
    <row r="1654" spans="1:6" x14ac:dyDescent="0.25">
      <c r="A1654">
        <v>1653</v>
      </c>
      <c r="B1654" s="4">
        <v>1</v>
      </c>
      <c r="C1654" s="2">
        <v>2</v>
      </c>
      <c r="D1654" s="5">
        <v>3</v>
      </c>
    </row>
    <row r="1655" spans="1:6" x14ac:dyDescent="0.25">
      <c r="A1655">
        <v>1654</v>
      </c>
      <c r="B1655" s="4">
        <v>1</v>
      </c>
      <c r="C1655" s="2">
        <v>2</v>
      </c>
      <c r="D1655" s="5">
        <v>3</v>
      </c>
    </row>
    <row r="1656" spans="1:6" x14ac:dyDescent="0.25">
      <c r="A1656">
        <v>1655</v>
      </c>
      <c r="B1656" s="4">
        <v>1</v>
      </c>
      <c r="D1656" s="5">
        <v>3</v>
      </c>
    </row>
    <row r="1657" spans="1:6" x14ac:dyDescent="0.25">
      <c r="A1657">
        <v>1656</v>
      </c>
      <c r="B1657" s="4">
        <v>1</v>
      </c>
      <c r="D1657" s="5">
        <v>3</v>
      </c>
      <c r="F1657" t="s">
        <v>22</v>
      </c>
    </row>
    <row r="1658" spans="1:6" x14ac:dyDescent="0.25">
      <c r="A1658">
        <v>1657</v>
      </c>
    </row>
    <row r="1659" spans="1:6" x14ac:dyDescent="0.25">
      <c r="A1659">
        <v>1658</v>
      </c>
      <c r="F1659" t="s">
        <v>22</v>
      </c>
    </row>
    <row r="1660" spans="1:6" x14ac:dyDescent="0.25">
      <c r="A1660">
        <v>1659</v>
      </c>
      <c r="B1660" s="4">
        <v>1</v>
      </c>
      <c r="E1660" s="3">
        <v>4</v>
      </c>
    </row>
    <row r="1661" spans="1:6" x14ac:dyDescent="0.25">
      <c r="A1661">
        <v>1660</v>
      </c>
      <c r="B1661" s="4">
        <v>1</v>
      </c>
      <c r="E1661" s="3">
        <v>4</v>
      </c>
    </row>
    <row r="1662" spans="1:6" x14ac:dyDescent="0.25">
      <c r="A1662">
        <v>1661</v>
      </c>
      <c r="B1662" s="4">
        <v>1</v>
      </c>
      <c r="E1662" s="3">
        <v>4</v>
      </c>
    </row>
    <row r="1663" spans="1:6" x14ac:dyDescent="0.25">
      <c r="A1663">
        <v>1662</v>
      </c>
      <c r="B1663" s="4">
        <v>1</v>
      </c>
      <c r="E1663" s="3">
        <v>4</v>
      </c>
    </row>
    <row r="1664" spans="1:6" x14ac:dyDescent="0.25">
      <c r="A1664">
        <v>1663</v>
      </c>
      <c r="B1664" s="4">
        <v>1</v>
      </c>
      <c r="E1664" s="3">
        <v>4</v>
      </c>
    </row>
    <row r="1665" spans="1:5" x14ac:dyDescent="0.25">
      <c r="A1665">
        <v>1664</v>
      </c>
      <c r="B1665" s="4">
        <v>1</v>
      </c>
      <c r="E1665" s="3">
        <v>4</v>
      </c>
    </row>
    <row r="1666" spans="1:5" x14ac:dyDescent="0.25">
      <c r="A1666">
        <v>1665</v>
      </c>
      <c r="B1666" s="4">
        <v>1</v>
      </c>
      <c r="E1666" s="3">
        <v>4</v>
      </c>
    </row>
    <row r="1667" spans="1:5" x14ac:dyDescent="0.25">
      <c r="A1667">
        <v>1666</v>
      </c>
      <c r="B1667" s="4">
        <v>1</v>
      </c>
      <c r="E1667" s="3">
        <v>4</v>
      </c>
    </row>
    <row r="1668" spans="1:5" x14ac:dyDescent="0.25">
      <c r="A1668">
        <v>1667</v>
      </c>
      <c r="B1668" s="4">
        <v>1</v>
      </c>
      <c r="E1668" s="3">
        <v>4</v>
      </c>
    </row>
    <row r="1669" spans="1:5" x14ac:dyDescent="0.25">
      <c r="A1669">
        <v>1668</v>
      </c>
      <c r="B1669" s="4">
        <v>1</v>
      </c>
      <c r="E1669" s="3">
        <v>4</v>
      </c>
    </row>
    <row r="1670" spans="1:5" x14ac:dyDescent="0.25">
      <c r="A1670">
        <v>1669</v>
      </c>
      <c r="B1670" s="4">
        <v>1</v>
      </c>
      <c r="E1670" s="3">
        <v>4</v>
      </c>
    </row>
    <row r="1671" spans="1:5" x14ac:dyDescent="0.25">
      <c r="A1671">
        <v>1670</v>
      </c>
      <c r="B1671" s="4">
        <v>1</v>
      </c>
      <c r="E1671" s="3">
        <v>4</v>
      </c>
    </row>
    <row r="1672" spans="1:5" x14ac:dyDescent="0.25">
      <c r="A1672">
        <v>1671</v>
      </c>
      <c r="B1672" s="4">
        <v>1</v>
      </c>
      <c r="E1672" s="3">
        <v>4</v>
      </c>
    </row>
    <row r="1673" spans="1:5" x14ac:dyDescent="0.25">
      <c r="A1673">
        <v>1672</v>
      </c>
      <c r="B1673" s="4">
        <v>1</v>
      </c>
      <c r="D1673" s="5">
        <v>3</v>
      </c>
      <c r="E1673" s="3">
        <v>4</v>
      </c>
    </row>
    <row r="1674" spans="1:5" x14ac:dyDescent="0.25">
      <c r="A1674">
        <v>1673</v>
      </c>
      <c r="B1674" s="4">
        <v>1</v>
      </c>
      <c r="D1674" s="5">
        <v>3</v>
      </c>
      <c r="E1674" s="3">
        <v>4</v>
      </c>
    </row>
    <row r="1675" spans="1:5" x14ac:dyDescent="0.25">
      <c r="A1675">
        <v>1674</v>
      </c>
      <c r="B1675" s="4">
        <v>1</v>
      </c>
      <c r="D1675" s="5">
        <v>3</v>
      </c>
      <c r="E1675" s="3">
        <v>4</v>
      </c>
    </row>
    <row r="1676" spans="1:5" x14ac:dyDescent="0.25">
      <c r="A1676">
        <v>1675</v>
      </c>
      <c r="B1676" s="4">
        <v>1</v>
      </c>
      <c r="D1676" s="5">
        <v>3</v>
      </c>
      <c r="E1676" s="3">
        <v>4</v>
      </c>
    </row>
    <row r="1677" spans="1:5" x14ac:dyDescent="0.25">
      <c r="A1677">
        <v>1676</v>
      </c>
      <c r="B1677" s="4">
        <v>1</v>
      </c>
      <c r="D1677" s="5">
        <v>3</v>
      </c>
      <c r="E1677" s="3">
        <v>4</v>
      </c>
    </row>
    <row r="1678" spans="1:5" x14ac:dyDescent="0.25">
      <c r="A1678">
        <v>1677</v>
      </c>
      <c r="B1678" s="4">
        <v>1</v>
      </c>
      <c r="C1678" s="2">
        <v>2</v>
      </c>
      <c r="D1678" s="5">
        <v>3</v>
      </c>
      <c r="E1678" s="3">
        <v>4</v>
      </c>
    </row>
    <row r="1679" spans="1:5" x14ac:dyDescent="0.25">
      <c r="A1679">
        <v>1678</v>
      </c>
      <c r="B1679" s="4">
        <v>1</v>
      </c>
      <c r="C1679" s="2">
        <v>2</v>
      </c>
      <c r="D1679" s="5">
        <v>3</v>
      </c>
      <c r="E1679" s="3">
        <v>4</v>
      </c>
    </row>
    <row r="1680" spans="1:5" x14ac:dyDescent="0.25">
      <c r="A1680">
        <v>1679</v>
      </c>
      <c r="B1680" s="4">
        <v>1</v>
      </c>
      <c r="C1680" s="2">
        <v>2</v>
      </c>
      <c r="D1680" s="5">
        <v>3</v>
      </c>
      <c r="E1680" s="3">
        <v>4</v>
      </c>
    </row>
    <row r="1681" spans="1:5" x14ac:dyDescent="0.25">
      <c r="A1681">
        <v>1680</v>
      </c>
      <c r="C1681" s="2">
        <v>2</v>
      </c>
      <c r="D1681" s="5">
        <v>3</v>
      </c>
    </row>
    <row r="1682" spans="1:5" x14ac:dyDescent="0.25">
      <c r="A1682">
        <v>1681</v>
      </c>
      <c r="C1682" s="2">
        <v>2</v>
      </c>
      <c r="D1682" s="5">
        <v>3</v>
      </c>
    </row>
    <row r="1683" spans="1:5" x14ac:dyDescent="0.25">
      <c r="A1683">
        <v>1682</v>
      </c>
      <c r="C1683" s="2">
        <v>2</v>
      </c>
      <c r="D1683" s="5">
        <v>3</v>
      </c>
    </row>
    <row r="1684" spans="1:5" x14ac:dyDescent="0.25">
      <c r="A1684">
        <v>1683</v>
      </c>
      <c r="C1684" s="2">
        <v>2</v>
      </c>
      <c r="D1684" s="5">
        <v>3</v>
      </c>
    </row>
    <row r="1685" spans="1:5" x14ac:dyDescent="0.25">
      <c r="A1685">
        <v>1684</v>
      </c>
      <c r="C1685" s="2">
        <v>2</v>
      </c>
      <c r="D1685" s="5">
        <v>3</v>
      </c>
    </row>
    <row r="1686" spans="1:5" x14ac:dyDescent="0.25">
      <c r="A1686">
        <v>1685</v>
      </c>
      <c r="C1686" s="2">
        <v>2</v>
      </c>
      <c r="D1686" s="5">
        <v>3</v>
      </c>
    </row>
    <row r="1687" spans="1:5" x14ac:dyDescent="0.25">
      <c r="A1687">
        <v>1686</v>
      </c>
      <c r="C1687" s="2">
        <v>2</v>
      </c>
      <c r="D1687" s="5">
        <v>3</v>
      </c>
    </row>
    <row r="1688" spans="1:5" x14ac:dyDescent="0.25">
      <c r="A1688">
        <v>1687</v>
      </c>
      <c r="C1688" s="2">
        <v>2</v>
      </c>
      <c r="D1688" s="5">
        <v>3</v>
      </c>
    </row>
    <row r="1689" spans="1:5" x14ac:dyDescent="0.25">
      <c r="A1689">
        <v>1688</v>
      </c>
      <c r="C1689" s="2">
        <v>2</v>
      </c>
      <c r="D1689" s="5">
        <v>3</v>
      </c>
    </row>
    <row r="1690" spans="1:5" x14ac:dyDescent="0.25">
      <c r="A1690">
        <v>1689</v>
      </c>
      <c r="C1690" s="2">
        <v>2</v>
      </c>
      <c r="D1690" s="5">
        <v>3</v>
      </c>
    </row>
    <row r="1691" spans="1:5" x14ac:dyDescent="0.25">
      <c r="A1691">
        <v>1690</v>
      </c>
      <c r="C1691" s="2">
        <v>2</v>
      </c>
      <c r="D1691" s="5">
        <v>3</v>
      </c>
    </row>
    <row r="1692" spans="1:5" x14ac:dyDescent="0.25">
      <c r="A1692">
        <v>1691</v>
      </c>
      <c r="C1692" s="2">
        <v>2</v>
      </c>
      <c r="D1692" s="5">
        <v>3</v>
      </c>
    </row>
    <row r="1693" spans="1:5" x14ac:dyDescent="0.25">
      <c r="A1693">
        <v>1692</v>
      </c>
      <c r="C1693" s="2">
        <v>2</v>
      </c>
      <c r="D1693" s="5">
        <v>3</v>
      </c>
    </row>
    <row r="1694" spans="1:5" x14ac:dyDescent="0.25">
      <c r="A1694">
        <v>1693</v>
      </c>
      <c r="C1694" s="2">
        <v>2</v>
      </c>
      <c r="D1694" s="5">
        <v>3</v>
      </c>
      <c r="E1694" s="3">
        <v>4</v>
      </c>
    </row>
    <row r="1695" spans="1:5" x14ac:dyDescent="0.25">
      <c r="A1695">
        <v>1694</v>
      </c>
      <c r="C1695" s="2">
        <v>2</v>
      </c>
      <c r="D1695" s="5">
        <v>3</v>
      </c>
      <c r="E1695" s="3">
        <v>4</v>
      </c>
    </row>
    <row r="1696" spans="1:5" x14ac:dyDescent="0.25">
      <c r="A1696">
        <v>1695</v>
      </c>
      <c r="B1696" s="4">
        <v>1</v>
      </c>
      <c r="C1696" s="2">
        <v>2</v>
      </c>
      <c r="D1696" s="5">
        <v>3</v>
      </c>
      <c r="E1696" s="3">
        <v>4</v>
      </c>
    </row>
    <row r="1697" spans="1:5" x14ac:dyDescent="0.25">
      <c r="A1697">
        <v>1696</v>
      </c>
      <c r="B1697" s="4">
        <v>1</v>
      </c>
      <c r="C1697" s="2">
        <v>2</v>
      </c>
      <c r="D1697" s="5">
        <v>3</v>
      </c>
      <c r="E1697" s="3">
        <v>4</v>
      </c>
    </row>
    <row r="1698" spans="1:5" x14ac:dyDescent="0.25">
      <c r="A1698">
        <v>1697</v>
      </c>
      <c r="B1698" s="4">
        <v>1</v>
      </c>
      <c r="C1698" s="2">
        <v>2</v>
      </c>
      <c r="E1698" s="3">
        <v>4</v>
      </c>
    </row>
    <row r="1699" spans="1:5" x14ac:dyDescent="0.25">
      <c r="A1699">
        <v>1698</v>
      </c>
      <c r="B1699" s="4">
        <v>1</v>
      </c>
      <c r="C1699" s="2">
        <v>2</v>
      </c>
      <c r="E1699" s="3">
        <v>4</v>
      </c>
    </row>
    <row r="1700" spans="1:5" x14ac:dyDescent="0.25">
      <c r="A1700">
        <v>1699</v>
      </c>
      <c r="B1700" s="4">
        <v>1</v>
      </c>
      <c r="E1700" s="3">
        <v>4</v>
      </c>
    </row>
    <row r="1701" spans="1:5" x14ac:dyDescent="0.25">
      <c r="A1701">
        <v>1700</v>
      </c>
      <c r="B1701" s="4">
        <v>1</v>
      </c>
      <c r="E1701" s="3">
        <v>4</v>
      </c>
    </row>
    <row r="1702" spans="1:5" x14ac:dyDescent="0.25">
      <c r="A1702">
        <v>1701</v>
      </c>
      <c r="B1702" s="4">
        <v>1</v>
      </c>
      <c r="E1702" s="3">
        <v>4</v>
      </c>
    </row>
    <row r="1703" spans="1:5" x14ac:dyDescent="0.25">
      <c r="A1703">
        <v>1702</v>
      </c>
      <c r="B1703" s="4">
        <v>1</v>
      </c>
      <c r="E1703" s="3">
        <v>4</v>
      </c>
    </row>
    <row r="1704" spans="1:5" x14ac:dyDescent="0.25">
      <c r="A1704">
        <v>1703</v>
      </c>
      <c r="B1704" s="4">
        <v>1</v>
      </c>
      <c r="E1704" s="3">
        <v>4</v>
      </c>
    </row>
    <row r="1705" spans="1:5" x14ac:dyDescent="0.25">
      <c r="A1705">
        <v>1704</v>
      </c>
      <c r="B1705" s="4">
        <v>1</v>
      </c>
      <c r="E1705" s="3">
        <v>4</v>
      </c>
    </row>
    <row r="1706" spans="1:5" x14ac:dyDescent="0.25">
      <c r="A1706">
        <v>1705</v>
      </c>
      <c r="B1706" s="4">
        <v>1</v>
      </c>
      <c r="E1706" s="3">
        <v>4</v>
      </c>
    </row>
    <row r="1707" spans="1:5" x14ac:dyDescent="0.25">
      <c r="A1707">
        <v>1706</v>
      </c>
      <c r="B1707" s="4">
        <v>1</v>
      </c>
      <c r="E1707" s="3">
        <v>4</v>
      </c>
    </row>
    <row r="1708" spans="1:5" x14ac:dyDescent="0.25">
      <c r="A1708">
        <v>1707</v>
      </c>
      <c r="B1708" s="4">
        <v>1</v>
      </c>
      <c r="E1708" s="3">
        <v>4</v>
      </c>
    </row>
    <row r="1709" spans="1:5" x14ac:dyDescent="0.25">
      <c r="A1709">
        <v>1708</v>
      </c>
      <c r="B1709" s="4">
        <v>1</v>
      </c>
      <c r="E1709" s="3">
        <v>4</v>
      </c>
    </row>
    <row r="1710" spans="1:5" x14ac:dyDescent="0.25">
      <c r="A1710">
        <v>1709</v>
      </c>
      <c r="B1710" s="4">
        <v>1</v>
      </c>
      <c r="E1710" s="3">
        <v>4</v>
      </c>
    </row>
    <row r="1711" spans="1:5" x14ac:dyDescent="0.25">
      <c r="A1711">
        <v>1710</v>
      </c>
      <c r="B1711" s="4">
        <v>1</v>
      </c>
      <c r="C1711" s="2">
        <v>2</v>
      </c>
      <c r="E1711" s="3">
        <v>4</v>
      </c>
    </row>
    <row r="1712" spans="1:5" x14ac:dyDescent="0.25">
      <c r="A1712">
        <v>1711</v>
      </c>
      <c r="B1712" s="4">
        <v>1</v>
      </c>
      <c r="C1712" s="2">
        <v>2</v>
      </c>
      <c r="E1712" s="3">
        <v>4</v>
      </c>
    </row>
    <row r="1713" spans="1:5" x14ac:dyDescent="0.25">
      <c r="A1713">
        <v>1712</v>
      </c>
      <c r="B1713" s="4">
        <v>1</v>
      </c>
      <c r="C1713" s="2">
        <v>2</v>
      </c>
      <c r="D1713" s="5">
        <v>3</v>
      </c>
      <c r="E1713" s="3">
        <v>4</v>
      </c>
    </row>
    <row r="1714" spans="1:5" x14ac:dyDescent="0.25">
      <c r="A1714">
        <v>1713</v>
      </c>
      <c r="B1714" s="4">
        <v>1</v>
      </c>
      <c r="C1714" s="2">
        <v>2</v>
      </c>
      <c r="D1714" s="5">
        <v>3</v>
      </c>
      <c r="E1714" s="3">
        <v>4</v>
      </c>
    </row>
    <row r="1715" spans="1:5" x14ac:dyDescent="0.25">
      <c r="A1715">
        <v>1714</v>
      </c>
      <c r="C1715" s="2">
        <v>2</v>
      </c>
      <c r="D1715" s="5">
        <v>3</v>
      </c>
    </row>
    <row r="1716" spans="1:5" x14ac:dyDescent="0.25">
      <c r="A1716">
        <v>1715</v>
      </c>
      <c r="C1716" s="2">
        <v>2</v>
      </c>
      <c r="D1716" s="5">
        <v>3</v>
      </c>
    </row>
    <row r="1717" spans="1:5" x14ac:dyDescent="0.25">
      <c r="A1717">
        <v>1716</v>
      </c>
      <c r="C1717" s="2">
        <v>2</v>
      </c>
      <c r="D1717" s="5">
        <v>3</v>
      </c>
    </row>
    <row r="1718" spans="1:5" x14ac:dyDescent="0.25">
      <c r="A1718">
        <v>1717</v>
      </c>
      <c r="C1718" s="2">
        <v>2</v>
      </c>
      <c r="D1718" s="5">
        <v>3</v>
      </c>
    </row>
    <row r="1719" spans="1:5" x14ac:dyDescent="0.25">
      <c r="A1719">
        <v>1718</v>
      </c>
      <c r="C1719" s="2">
        <v>2</v>
      </c>
      <c r="D1719" s="5">
        <v>3</v>
      </c>
    </row>
    <row r="1720" spans="1:5" x14ac:dyDescent="0.25">
      <c r="A1720">
        <v>1719</v>
      </c>
      <c r="C1720" s="2">
        <v>2</v>
      </c>
      <c r="D1720" s="5">
        <v>3</v>
      </c>
    </row>
    <row r="1721" spans="1:5" x14ac:dyDescent="0.25">
      <c r="A1721">
        <v>1720</v>
      </c>
      <c r="C1721" s="2">
        <v>2</v>
      </c>
      <c r="D1721" s="5">
        <v>3</v>
      </c>
    </row>
    <row r="1722" spans="1:5" x14ac:dyDescent="0.25">
      <c r="A1722">
        <v>1721</v>
      </c>
      <c r="C1722" s="2">
        <v>2</v>
      </c>
      <c r="D1722" s="5">
        <v>3</v>
      </c>
    </row>
    <row r="1723" spans="1:5" x14ac:dyDescent="0.25">
      <c r="A1723">
        <v>1722</v>
      </c>
      <c r="C1723" s="2">
        <v>2</v>
      </c>
      <c r="D1723" s="5">
        <v>3</v>
      </c>
    </row>
    <row r="1724" spans="1:5" x14ac:dyDescent="0.25">
      <c r="A1724">
        <v>1723</v>
      </c>
      <c r="C1724" s="2">
        <v>2</v>
      </c>
      <c r="D1724" s="5">
        <v>3</v>
      </c>
    </row>
    <row r="1725" spans="1:5" x14ac:dyDescent="0.25">
      <c r="A1725">
        <v>1724</v>
      </c>
      <c r="C1725" s="2">
        <v>2</v>
      </c>
      <c r="D1725" s="5">
        <v>3</v>
      </c>
    </row>
    <row r="1726" spans="1:5" x14ac:dyDescent="0.25">
      <c r="A1726">
        <v>1725</v>
      </c>
      <c r="C1726" s="2">
        <v>2</v>
      </c>
      <c r="D1726" s="5">
        <v>3</v>
      </c>
    </row>
    <row r="1727" spans="1:5" x14ac:dyDescent="0.25">
      <c r="A1727">
        <v>1726</v>
      </c>
      <c r="C1727" s="2">
        <v>2</v>
      </c>
      <c r="D1727" s="5">
        <v>3</v>
      </c>
    </row>
    <row r="1728" spans="1:5" x14ac:dyDescent="0.25">
      <c r="A1728">
        <v>1727</v>
      </c>
      <c r="B1728" s="4">
        <v>1</v>
      </c>
      <c r="D1728" s="5">
        <v>3</v>
      </c>
    </row>
    <row r="1729" spans="1:5" x14ac:dyDescent="0.25">
      <c r="A1729">
        <v>1728</v>
      </c>
      <c r="B1729" s="4">
        <v>1</v>
      </c>
      <c r="D1729" s="5">
        <v>3</v>
      </c>
      <c r="E1729" s="3">
        <v>4</v>
      </c>
    </row>
    <row r="1730" spans="1:5" x14ac:dyDescent="0.25">
      <c r="A1730">
        <v>1729</v>
      </c>
      <c r="B1730" s="4">
        <v>1</v>
      </c>
      <c r="D1730" s="5">
        <v>3</v>
      </c>
      <c r="E1730" s="3">
        <v>4</v>
      </c>
    </row>
    <row r="1731" spans="1:5" x14ac:dyDescent="0.25">
      <c r="A1731">
        <v>1730</v>
      </c>
      <c r="B1731" s="4">
        <v>1</v>
      </c>
      <c r="E1731" s="3">
        <v>4</v>
      </c>
    </row>
    <row r="1732" spans="1:5" x14ac:dyDescent="0.25">
      <c r="A1732">
        <v>1731</v>
      </c>
      <c r="B1732" s="4">
        <v>1</v>
      </c>
      <c r="E1732" s="3">
        <v>4</v>
      </c>
    </row>
    <row r="1733" spans="1:5" x14ac:dyDescent="0.25">
      <c r="A1733">
        <v>1732</v>
      </c>
      <c r="B1733" s="4">
        <v>1</v>
      </c>
      <c r="E1733" s="3">
        <v>4</v>
      </c>
    </row>
    <row r="1734" spans="1:5" x14ac:dyDescent="0.25">
      <c r="A1734">
        <v>1733</v>
      </c>
      <c r="B1734" s="4">
        <v>1</v>
      </c>
      <c r="E1734" s="3">
        <v>4</v>
      </c>
    </row>
    <row r="1735" spans="1:5" x14ac:dyDescent="0.25">
      <c r="A1735">
        <v>1734</v>
      </c>
      <c r="B1735" s="4">
        <v>1</v>
      </c>
      <c r="E1735" s="3">
        <v>4</v>
      </c>
    </row>
    <row r="1736" spans="1:5" x14ac:dyDescent="0.25">
      <c r="A1736">
        <v>1735</v>
      </c>
      <c r="B1736" s="4">
        <v>1</v>
      </c>
      <c r="E1736" s="3">
        <v>4</v>
      </c>
    </row>
    <row r="1737" spans="1:5" x14ac:dyDescent="0.25">
      <c r="A1737">
        <v>1736</v>
      </c>
      <c r="B1737" s="4">
        <v>1</v>
      </c>
      <c r="E1737" s="3">
        <v>4</v>
      </c>
    </row>
    <row r="1738" spans="1:5" x14ac:dyDescent="0.25">
      <c r="A1738">
        <v>1737</v>
      </c>
      <c r="B1738" s="4">
        <v>1</v>
      </c>
      <c r="E1738" s="3">
        <v>4</v>
      </c>
    </row>
    <row r="1739" spans="1:5" x14ac:dyDescent="0.25">
      <c r="A1739">
        <v>1738</v>
      </c>
      <c r="B1739" s="4">
        <v>1</v>
      </c>
      <c r="E1739" s="3">
        <v>4</v>
      </c>
    </row>
    <row r="1740" spans="1:5" x14ac:dyDescent="0.25">
      <c r="A1740">
        <v>1739</v>
      </c>
      <c r="B1740" s="4">
        <v>1</v>
      </c>
      <c r="E1740" s="3">
        <v>4</v>
      </c>
    </row>
    <row r="1741" spans="1:5" x14ac:dyDescent="0.25">
      <c r="A1741">
        <v>1740</v>
      </c>
      <c r="B1741" s="4">
        <v>1</v>
      </c>
      <c r="C1741" s="2">
        <v>2</v>
      </c>
      <c r="E1741" s="3">
        <v>4</v>
      </c>
    </row>
    <row r="1742" spans="1:5" x14ac:dyDescent="0.25">
      <c r="A1742">
        <v>1741</v>
      </c>
      <c r="B1742" s="4">
        <v>1</v>
      </c>
      <c r="C1742" s="2">
        <v>2</v>
      </c>
      <c r="E1742" s="3">
        <v>4</v>
      </c>
    </row>
    <row r="1743" spans="1:5" x14ac:dyDescent="0.25">
      <c r="A1743">
        <v>1742</v>
      </c>
      <c r="C1743" s="2">
        <v>2</v>
      </c>
      <c r="E1743" s="3">
        <v>4</v>
      </c>
    </row>
    <row r="1744" spans="1:5" x14ac:dyDescent="0.25">
      <c r="A1744">
        <v>1743</v>
      </c>
      <c r="C1744" s="2">
        <v>2</v>
      </c>
      <c r="E1744" s="3">
        <v>4</v>
      </c>
    </row>
    <row r="1745" spans="1:8" x14ac:dyDescent="0.25">
      <c r="A1745">
        <v>1744</v>
      </c>
      <c r="C1745" s="2">
        <v>2</v>
      </c>
      <c r="D1745" s="5">
        <v>3</v>
      </c>
      <c r="E1745" s="3">
        <v>4</v>
      </c>
    </row>
    <row r="1746" spans="1:8" x14ac:dyDescent="0.25">
      <c r="A1746">
        <v>1745</v>
      </c>
      <c r="C1746" s="2">
        <v>2</v>
      </c>
      <c r="D1746" s="5">
        <v>3</v>
      </c>
      <c r="E1746" s="3">
        <v>4</v>
      </c>
    </row>
    <row r="1747" spans="1:8" x14ac:dyDescent="0.25">
      <c r="A1747">
        <v>1746</v>
      </c>
      <c r="C1747" s="2">
        <v>2</v>
      </c>
      <c r="D1747" s="5">
        <v>3</v>
      </c>
    </row>
    <row r="1748" spans="1:8" x14ac:dyDescent="0.25">
      <c r="A1748">
        <v>1747</v>
      </c>
      <c r="C1748" s="2">
        <v>2</v>
      </c>
      <c r="D1748" s="5">
        <v>3</v>
      </c>
    </row>
    <row r="1749" spans="1:8" x14ac:dyDescent="0.25">
      <c r="A1749">
        <v>1748</v>
      </c>
      <c r="C1749" s="2">
        <v>2</v>
      </c>
      <c r="D1749" s="5">
        <v>3</v>
      </c>
    </row>
    <row r="1750" spans="1:8" x14ac:dyDescent="0.25">
      <c r="A1750">
        <v>1749</v>
      </c>
      <c r="C1750" s="2">
        <v>2</v>
      </c>
      <c r="D1750" s="5">
        <v>3</v>
      </c>
    </row>
    <row r="1751" spans="1:8" x14ac:dyDescent="0.25">
      <c r="A1751">
        <v>1750</v>
      </c>
      <c r="C1751" s="2">
        <v>2</v>
      </c>
      <c r="D1751" s="5">
        <v>3</v>
      </c>
    </row>
    <row r="1752" spans="1:8" x14ac:dyDescent="0.25">
      <c r="A1752">
        <v>1751</v>
      </c>
      <c r="C1752" s="2">
        <v>2</v>
      </c>
      <c r="D1752" s="5">
        <v>3</v>
      </c>
    </row>
    <row r="1753" spans="1:8" x14ac:dyDescent="0.25">
      <c r="A1753">
        <v>1752</v>
      </c>
      <c r="C1753" s="2">
        <v>2</v>
      </c>
      <c r="D1753" s="5">
        <v>3</v>
      </c>
    </row>
    <row r="1754" spans="1:8" x14ac:dyDescent="0.25">
      <c r="A1754">
        <v>1753</v>
      </c>
      <c r="D1754" s="5">
        <v>3</v>
      </c>
    </row>
    <row r="1755" spans="1:8" x14ac:dyDescent="0.25">
      <c r="A1755">
        <v>1754</v>
      </c>
      <c r="B1755" s="4">
        <v>1</v>
      </c>
      <c r="D1755" s="5">
        <v>3</v>
      </c>
    </row>
    <row r="1756" spans="1:8" x14ac:dyDescent="0.25">
      <c r="A1756">
        <v>1755</v>
      </c>
      <c r="B1756" s="4">
        <v>1</v>
      </c>
      <c r="D1756" s="5">
        <v>3</v>
      </c>
    </row>
    <row r="1757" spans="1:8" x14ac:dyDescent="0.25">
      <c r="A1757">
        <v>1756</v>
      </c>
      <c r="B1757" s="4">
        <v>1</v>
      </c>
      <c r="D1757" s="5">
        <v>3</v>
      </c>
    </row>
    <row r="1758" spans="1:8" x14ac:dyDescent="0.25">
      <c r="A1758">
        <v>1757</v>
      </c>
      <c r="B1758" s="4">
        <v>1</v>
      </c>
      <c r="D1758" s="5">
        <v>3</v>
      </c>
      <c r="H1758" s="3" t="s">
        <v>233</v>
      </c>
    </row>
    <row r="1759" spans="1:8" x14ac:dyDescent="0.25">
      <c r="A1759">
        <v>1758</v>
      </c>
      <c r="B1759" s="4">
        <v>1</v>
      </c>
      <c r="D1759" s="5">
        <v>3</v>
      </c>
      <c r="H1759" s="3" t="s">
        <v>233</v>
      </c>
    </row>
    <row r="1760" spans="1:8" x14ac:dyDescent="0.25">
      <c r="A1760">
        <v>1759</v>
      </c>
      <c r="B1760" s="4">
        <v>1</v>
      </c>
      <c r="D1760" s="5">
        <v>3</v>
      </c>
      <c r="H1760" s="3" t="s">
        <v>233</v>
      </c>
    </row>
    <row r="1761" spans="1:8" x14ac:dyDescent="0.25">
      <c r="A1761">
        <v>1760</v>
      </c>
      <c r="B1761" s="4">
        <v>1</v>
      </c>
      <c r="H1761" s="3" t="s">
        <v>233</v>
      </c>
    </row>
    <row r="1762" spans="1:8" x14ac:dyDescent="0.25">
      <c r="A1762">
        <v>1761</v>
      </c>
      <c r="B1762" s="4">
        <v>1</v>
      </c>
      <c r="H1762" s="3" t="s">
        <v>233</v>
      </c>
    </row>
    <row r="1763" spans="1:8" x14ac:dyDescent="0.25">
      <c r="A1763">
        <v>1762</v>
      </c>
      <c r="B1763" s="4">
        <v>1</v>
      </c>
      <c r="H1763" s="3" t="s">
        <v>233</v>
      </c>
    </row>
    <row r="1764" spans="1:8" x14ac:dyDescent="0.25">
      <c r="A1764">
        <v>1763</v>
      </c>
      <c r="B1764" s="4">
        <v>1</v>
      </c>
      <c r="H1764" s="3" t="s">
        <v>233</v>
      </c>
    </row>
    <row r="1765" spans="1:8" x14ac:dyDescent="0.25">
      <c r="A1765">
        <v>1764</v>
      </c>
      <c r="B1765" s="4">
        <v>1</v>
      </c>
      <c r="H1765" s="3" t="s">
        <v>233</v>
      </c>
    </row>
    <row r="1766" spans="1:8" x14ac:dyDescent="0.25">
      <c r="A1766">
        <v>1765</v>
      </c>
      <c r="B1766" s="4">
        <v>1</v>
      </c>
      <c r="H1766" s="3" t="s">
        <v>233</v>
      </c>
    </row>
    <row r="1767" spans="1:8" x14ac:dyDescent="0.25">
      <c r="A1767">
        <v>1766</v>
      </c>
      <c r="B1767" s="4">
        <v>1</v>
      </c>
      <c r="C1767" s="2">
        <v>2</v>
      </c>
      <c r="H1767" s="3" t="s">
        <v>233</v>
      </c>
    </row>
    <row r="1768" spans="1:8" x14ac:dyDescent="0.25">
      <c r="A1768">
        <v>1767</v>
      </c>
      <c r="B1768" s="4">
        <v>1</v>
      </c>
      <c r="C1768" s="2">
        <v>2</v>
      </c>
      <c r="H1768" s="3" t="s">
        <v>233</v>
      </c>
    </row>
    <row r="1769" spans="1:8" x14ac:dyDescent="0.25">
      <c r="A1769">
        <v>1768</v>
      </c>
      <c r="B1769" s="4">
        <v>1</v>
      </c>
      <c r="C1769" s="2">
        <v>2</v>
      </c>
      <c r="H1769" s="3" t="s">
        <v>233</v>
      </c>
    </row>
    <row r="1770" spans="1:8" x14ac:dyDescent="0.25">
      <c r="A1770">
        <v>1769</v>
      </c>
      <c r="C1770" s="2">
        <v>2</v>
      </c>
      <c r="H1770" s="3" t="s">
        <v>233</v>
      </c>
    </row>
    <row r="1771" spans="1:8" x14ac:dyDescent="0.25">
      <c r="A1771">
        <v>1770</v>
      </c>
      <c r="C1771" s="2">
        <v>2</v>
      </c>
      <c r="D1771" s="5">
        <v>3</v>
      </c>
      <c r="H1771" s="3" t="s">
        <v>233</v>
      </c>
    </row>
    <row r="1772" spans="1:8" x14ac:dyDescent="0.25">
      <c r="A1772">
        <v>1771</v>
      </c>
      <c r="C1772" s="2">
        <v>2</v>
      </c>
      <c r="D1772" s="5">
        <v>3</v>
      </c>
    </row>
    <row r="1773" spans="1:8" x14ac:dyDescent="0.25">
      <c r="A1773">
        <v>1772</v>
      </c>
      <c r="C1773" s="2">
        <v>2</v>
      </c>
      <c r="D1773" s="5">
        <v>3</v>
      </c>
    </row>
    <row r="1774" spans="1:8" x14ac:dyDescent="0.25">
      <c r="A1774">
        <v>1773</v>
      </c>
      <c r="C1774" s="2">
        <v>2</v>
      </c>
      <c r="D1774" s="5">
        <v>3</v>
      </c>
    </row>
    <row r="1775" spans="1:8" x14ac:dyDescent="0.25">
      <c r="A1775">
        <v>1774</v>
      </c>
      <c r="C1775" s="2">
        <v>2</v>
      </c>
      <c r="D1775" s="5">
        <v>3</v>
      </c>
    </row>
    <row r="1776" spans="1:8" x14ac:dyDescent="0.25">
      <c r="A1776">
        <v>1775</v>
      </c>
      <c r="C1776" s="2">
        <v>2</v>
      </c>
      <c r="D1776" s="5">
        <v>3</v>
      </c>
    </row>
    <row r="1777" spans="1:5" x14ac:dyDescent="0.25">
      <c r="A1777">
        <v>1776</v>
      </c>
      <c r="C1777" s="2">
        <v>2</v>
      </c>
      <c r="D1777" s="5">
        <v>3</v>
      </c>
    </row>
    <row r="1778" spans="1:5" x14ac:dyDescent="0.25">
      <c r="A1778">
        <v>1777</v>
      </c>
      <c r="C1778" s="2">
        <v>2</v>
      </c>
      <c r="D1778" s="5">
        <v>3</v>
      </c>
    </row>
    <row r="1779" spans="1:5" x14ac:dyDescent="0.25">
      <c r="A1779">
        <v>1778</v>
      </c>
      <c r="C1779" s="2">
        <v>2</v>
      </c>
      <c r="D1779" s="5">
        <v>3</v>
      </c>
    </row>
    <row r="1780" spans="1:5" x14ac:dyDescent="0.25">
      <c r="A1780">
        <v>1779</v>
      </c>
      <c r="C1780" s="2">
        <v>2</v>
      </c>
      <c r="D1780" s="5">
        <v>3</v>
      </c>
    </row>
    <row r="1781" spans="1:5" x14ac:dyDescent="0.25">
      <c r="A1781">
        <v>1780</v>
      </c>
      <c r="C1781" s="2">
        <v>2</v>
      </c>
      <c r="D1781" s="5">
        <v>3</v>
      </c>
    </row>
    <row r="1782" spans="1:5" x14ac:dyDescent="0.25">
      <c r="A1782">
        <v>1781</v>
      </c>
      <c r="B1782" s="4">
        <v>1</v>
      </c>
      <c r="C1782" s="2">
        <v>2</v>
      </c>
      <c r="D1782" s="5">
        <v>3</v>
      </c>
    </row>
    <row r="1783" spans="1:5" x14ac:dyDescent="0.25">
      <c r="A1783">
        <v>1782</v>
      </c>
      <c r="B1783" s="4">
        <v>1</v>
      </c>
      <c r="C1783" s="2">
        <v>2</v>
      </c>
      <c r="D1783" s="5">
        <v>3</v>
      </c>
    </row>
    <row r="1784" spans="1:5" x14ac:dyDescent="0.25">
      <c r="A1784">
        <v>1783</v>
      </c>
      <c r="B1784" s="4">
        <v>1</v>
      </c>
      <c r="D1784" s="5">
        <v>3</v>
      </c>
    </row>
    <row r="1785" spans="1:5" x14ac:dyDescent="0.25">
      <c r="A1785">
        <v>1784</v>
      </c>
      <c r="B1785" s="4">
        <v>1</v>
      </c>
      <c r="D1785" s="5">
        <v>3</v>
      </c>
    </row>
    <row r="1786" spans="1:5" x14ac:dyDescent="0.25">
      <c r="A1786">
        <v>1785</v>
      </c>
      <c r="B1786" s="4">
        <v>1</v>
      </c>
      <c r="D1786" s="5">
        <v>3</v>
      </c>
    </row>
    <row r="1787" spans="1:5" x14ac:dyDescent="0.25">
      <c r="A1787">
        <v>1786</v>
      </c>
      <c r="B1787" s="4">
        <v>1</v>
      </c>
      <c r="D1787" s="5">
        <v>3</v>
      </c>
    </row>
    <row r="1788" spans="1:5" x14ac:dyDescent="0.25">
      <c r="A1788">
        <v>1787</v>
      </c>
      <c r="B1788" s="4">
        <v>1</v>
      </c>
      <c r="D1788" s="5">
        <v>3</v>
      </c>
    </row>
    <row r="1789" spans="1:5" x14ac:dyDescent="0.25">
      <c r="A1789">
        <v>1788</v>
      </c>
      <c r="B1789" s="4">
        <v>1</v>
      </c>
      <c r="D1789" s="5">
        <v>3</v>
      </c>
      <c r="E1789" s="3">
        <v>4</v>
      </c>
    </row>
    <row r="1790" spans="1:5" x14ac:dyDescent="0.25">
      <c r="A1790">
        <v>1789</v>
      </c>
      <c r="B1790" s="4">
        <v>1</v>
      </c>
      <c r="E1790" s="3">
        <v>4</v>
      </c>
    </row>
    <row r="1791" spans="1:5" x14ac:dyDescent="0.25">
      <c r="A1791">
        <v>1790</v>
      </c>
      <c r="B1791" s="4">
        <v>1</v>
      </c>
      <c r="E1791" s="3">
        <v>4</v>
      </c>
    </row>
    <row r="1792" spans="1:5" x14ac:dyDescent="0.25">
      <c r="A1792">
        <v>1791</v>
      </c>
      <c r="B1792" s="4">
        <v>1</v>
      </c>
      <c r="E1792" s="3">
        <v>4</v>
      </c>
    </row>
    <row r="1793" spans="1:5" x14ac:dyDescent="0.25">
      <c r="A1793">
        <v>1792</v>
      </c>
      <c r="B1793" s="4">
        <v>1</v>
      </c>
      <c r="E1793" s="3">
        <v>4</v>
      </c>
    </row>
    <row r="1794" spans="1:5" x14ac:dyDescent="0.25">
      <c r="A1794">
        <v>1793</v>
      </c>
      <c r="B1794" s="4">
        <v>1</v>
      </c>
      <c r="E1794" s="3">
        <v>4</v>
      </c>
    </row>
    <row r="1795" spans="1:5" x14ac:dyDescent="0.25">
      <c r="A1795">
        <v>1794</v>
      </c>
      <c r="B1795" s="4">
        <v>1</v>
      </c>
      <c r="E1795" s="3">
        <v>4</v>
      </c>
    </row>
    <row r="1796" spans="1:5" x14ac:dyDescent="0.25">
      <c r="A1796">
        <v>1795</v>
      </c>
      <c r="B1796" s="4">
        <v>1</v>
      </c>
      <c r="E1796" s="3">
        <v>4</v>
      </c>
    </row>
    <row r="1797" spans="1:5" x14ac:dyDescent="0.25">
      <c r="A1797">
        <v>1796</v>
      </c>
      <c r="B1797" s="4">
        <v>1</v>
      </c>
      <c r="C1797" s="2">
        <v>2</v>
      </c>
      <c r="E1797" s="3">
        <v>4</v>
      </c>
    </row>
    <row r="1798" spans="1:5" x14ac:dyDescent="0.25">
      <c r="A1798">
        <v>1797</v>
      </c>
      <c r="B1798" s="4">
        <v>1</v>
      </c>
      <c r="C1798" s="2">
        <v>2</v>
      </c>
      <c r="E1798" s="3">
        <v>4</v>
      </c>
    </row>
    <row r="1799" spans="1:5" x14ac:dyDescent="0.25">
      <c r="A1799">
        <v>1798</v>
      </c>
      <c r="C1799" s="2">
        <v>2</v>
      </c>
      <c r="E1799" s="3">
        <v>4</v>
      </c>
    </row>
    <row r="1800" spans="1:5" x14ac:dyDescent="0.25">
      <c r="A1800">
        <v>1799</v>
      </c>
      <c r="C1800" s="2">
        <v>2</v>
      </c>
      <c r="E1800" s="3">
        <v>4</v>
      </c>
    </row>
    <row r="1801" spans="1:5" x14ac:dyDescent="0.25">
      <c r="A1801">
        <v>1800</v>
      </c>
      <c r="C1801" s="2">
        <v>2</v>
      </c>
      <c r="E1801" s="3">
        <v>4</v>
      </c>
    </row>
    <row r="1802" spans="1:5" x14ac:dyDescent="0.25">
      <c r="A1802">
        <v>1801</v>
      </c>
      <c r="C1802" s="2">
        <v>2</v>
      </c>
      <c r="E1802" s="3">
        <v>4</v>
      </c>
    </row>
    <row r="1803" spans="1:5" x14ac:dyDescent="0.25">
      <c r="A1803">
        <v>1802</v>
      </c>
      <c r="C1803" s="2">
        <v>2</v>
      </c>
      <c r="E1803" s="3">
        <v>4</v>
      </c>
    </row>
    <row r="1804" spans="1:5" x14ac:dyDescent="0.25">
      <c r="A1804">
        <v>1803</v>
      </c>
      <c r="C1804" s="2">
        <v>2</v>
      </c>
      <c r="D1804" s="5">
        <v>3</v>
      </c>
      <c r="E1804" s="3">
        <v>4</v>
      </c>
    </row>
    <row r="1805" spans="1:5" x14ac:dyDescent="0.25">
      <c r="A1805">
        <v>1804</v>
      </c>
      <c r="C1805" s="2">
        <v>2</v>
      </c>
      <c r="D1805" s="5">
        <v>3</v>
      </c>
      <c r="E1805" s="3">
        <v>4</v>
      </c>
    </row>
    <row r="1806" spans="1:5" x14ac:dyDescent="0.25">
      <c r="A1806">
        <v>1805</v>
      </c>
      <c r="C1806" s="2">
        <v>2</v>
      </c>
      <c r="D1806" s="5">
        <v>3</v>
      </c>
      <c r="E1806" s="3">
        <v>4</v>
      </c>
    </row>
    <row r="1807" spans="1:5" x14ac:dyDescent="0.25">
      <c r="A1807">
        <v>1806</v>
      </c>
      <c r="C1807" s="2">
        <v>2</v>
      </c>
      <c r="D1807" s="5">
        <v>3</v>
      </c>
    </row>
    <row r="1808" spans="1:5" x14ac:dyDescent="0.25">
      <c r="A1808">
        <v>1807</v>
      </c>
      <c r="C1808" s="2">
        <v>2</v>
      </c>
      <c r="D1808" s="5">
        <v>3</v>
      </c>
    </row>
    <row r="1809" spans="1:5" x14ac:dyDescent="0.25">
      <c r="A1809">
        <v>1808</v>
      </c>
      <c r="C1809" s="2">
        <v>2</v>
      </c>
      <c r="D1809" s="5">
        <v>3</v>
      </c>
    </row>
    <row r="1810" spans="1:5" x14ac:dyDescent="0.25">
      <c r="A1810">
        <v>1809</v>
      </c>
      <c r="C1810" s="2">
        <v>2</v>
      </c>
      <c r="D1810" s="5">
        <v>3</v>
      </c>
    </row>
    <row r="1811" spans="1:5" x14ac:dyDescent="0.25">
      <c r="A1811">
        <v>1810</v>
      </c>
      <c r="C1811" s="2">
        <v>2</v>
      </c>
      <c r="D1811" s="5">
        <v>3</v>
      </c>
    </row>
    <row r="1812" spans="1:5" x14ac:dyDescent="0.25">
      <c r="A1812">
        <v>1811</v>
      </c>
      <c r="B1812" s="4">
        <v>1</v>
      </c>
      <c r="C1812" s="2">
        <v>2</v>
      </c>
      <c r="D1812" s="5">
        <v>3</v>
      </c>
    </row>
    <row r="1813" spans="1:5" x14ac:dyDescent="0.25">
      <c r="A1813">
        <v>1812</v>
      </c>
      <c r="B1813" s="4">
        <v>1</v>
      </c>
      <c r="C1813" s="2">
        <v>2</v>
      </c>
      <c r="D1813" s="5">
        <v>3</v>
      </c>
    </row>
    <row r="1814" spans="1:5" x14ac:dyDescent="0.25">
      <c r="A1814">
        <v>1813</v>
      </c>
      <c r="B1814" s="4">
        <v>1</v>
      </c>
      <c r="D1814" s="5">
        <v>3</v>
      </c>
    </row>
    <row r="1815" spans="1:5" x14ac:dyDescent="0.25">
      <c r="A1815">
        <v>1814</v>
      </c>
      <c r="B1815" s="4">
        <v>1</v>
      </c>
      <c r="D1815" s="5">
        <v>3</v>
      </c>
    </row>
    <row r="1816" spans="1:5" x14ac:dyDescent="0.25">
      <c r="A1816">
        <v>1815</v>
      </c>
      <c r="B1816" s="4">
        <v>1</v>
      </c>
      <c r="D1816" s="5">
        <v>3</v>
      </c>
    </row>
    <row r="1817" spans="1:5" x14ac:dyDescent="0.25">
      <c r="A1817">
        <v>1816</v>
      </c>
      <c r="B1817" s="4">
        <v>1</v>
      </c>
      <c r="D1817" s="5">
        <v>3</v>
      </c>
    </row>
    <row r="1818" spans="1:5" x14ac:dyDescent="0.25">
      <c r="A1818">
        <v>1817</v>
      </c>
      <c r="B1818" s="4">
        <v>1</v>
      </c>
      <c r="D1818" s="5">
        <v>3</v>
      </c>
    </row>
    <row r="1819" spans="1:5" x14ac:dyDescent="0.25">
      <c r="A1819">
        <v>1818</v>
      </c>
      <c r="B1819" s="4">
        <v>1</v>
      </c>
      <c r="D1819" s="5">
        <v>3</v>
      </c>
    </row>
    <row r="1820" spans="1:5" x14ac:dyDescent="0.25">
      <c r="A1820">
        <v>1819</v>
      </c>
      <c r="B1820" s="4">
        <v>1</v>
      </c>
      <c r="D1820" s="5">
        <v>3</v>
      </c>
      <c r="E1820" s="3">
        <v>4</v>
      </c>
    </row>
    <row r="1821" spans="1:5" x14ac:dyDescent="0.25">
      <c r="A1821">
        <v>1820</v>
      </c>
      <c r="B1821" s="4">
        <v>1</v>
      </c>
      <c r="D1821" s="5">
        <v>3</v>
      </c>
      <c r="E1821" s="3">
        <v>4</v>
      </c>
    </row>
    <row r="1822" spans="1:5" x14ac:dyDescent="0.25">
      <c r="A1822">
        <v>1821</v>
      </c>
      <c r="B1822" s="4">
        <v>1</v>
      </c>
      <c r="E1822" s="3">
        <v>4</v>
      </c>
    </row>
    <row r="1823" spans="1:5" x14ac:dyDescent="0.25">
      <c r="A1823">
        <v>1822</v>
      </c>
      <c r="B1823" s="4">
        <v>1</v>
      </c>
      <c r="E1823" s="3">
        <v>4</v>
      </c>
    </row>
    <row r="1824" spans="1:5" x14ac:dyDescent="0.25">
      <c r="A1824">
        <v>1823</v>
      </c>
      <c r="B1824" s="4">
        <v>1</v>
      </c>
      <c r="E1824" s="3">
        <v>4</v>
      </c>
    </row>
    <row r="1825" spans="1:5" x14ac:dyDescent="0.25">
      <c r="A1825">
        <v>1824</v>
      </c>
      <c r="B1825" s="4">
        <v>1</v>
      </c>
      <c r="E1825" s="3">
        <v>4</v>
      </c>
    </row>
    <row r="1826" spans="1:5" x14ac:dyDescent="0.25">
      <c r="A1826">
        <v>1825</v>
      </c>
      <c r="B1826" s="4">
        <v>1</v>
      </c>
      <c r="E1826" s="3">
        <v>4</v>
      </c>
    </row>
    <row r="1827" spans="1:5" x14ac:dyDescent="0.25">
      <c r="A1827">
        <v>1826</v>
      </c>
      <c r="B1827" s="4">
        <v>1</v>
      </c>
      <c r="C1827" s="2">
        <v>2</v>
      </c>
      <c r="E1827" s="3">
        <v>4</v>
      </c>
    </row>
    <row r="1828" spans="1:5" x14ac:dyDescent="0.25">
      <c r="A1828">
        <v>1827</v>
      </c>
      <c r="C1828" s="2">
        <v>2</v>
      </c>
      <c r="E1828" s="3">
        <v>4</v>
      </c>
    </row>
    <row r="1829" spans="1:5" x14ac:dyDescent="0.25">
      <c r="A1829">
        <v>1828</v>
      </c>
      <c r="C1829" s="2">
        <v>2</v>
      </c>
      <c r="E1829" s="3">
        <v>4</v>
      </c>
    </row>
    <row r="1830" spans="1:5" x14ac:dyDescent="0.25">
      <c r="A1830">
        <v>1829</v>
      </c>
      <c r="C1830" s="2">
        <v>2</v>
      </c>
      <c r="E1830" s="3">
        <v>4</v>
      </c>
    </row>
    <row r="1831" spans="1:5" x14ac:dyDescent="0.25">
      <c r="A1831">
        <v>1830</v>
      </c>
      <c r="C1831" s="2">
        <v>2</v>
      </c>
      <c r="E1831" s="3">
        <v>4</v>
      </c>
    </row>
    <row r="1832" spans="1:5" x14ac:dyDescent="0.25">
      <c r="A1832">
        <v>1831</v>
      </c>
      <c r="C1832" s="2">
        <v>2</v>
      </c>
      <c r="E1832" s="3">
        <v>4</v>
      </c>
    </row>
    <row r="1833" spans="1:5" x14ac:dyDescent="0.25">
      <c r="A1833">
        <v>1832</v>
      </c>
      <c r="C1833" s="2">
        <v>2</v>
      </c>
      <c r="E1833" s="3">
        <v>4</v>
      </c>
    </row>
    <row r="1834" spans="1:5" x14ac:dyDescent="0.25">
      <c r="A1834">
        <v>1833</v>
      </c>
      <c r="C1834" s="2">
        <v>2</v>
      </c>
      <c r="E1834" s="3">
        <v>4</v>
      </c>
    </row>
    <row r="1835" spans="1:5" x14ac:dyDescent="0.25">
      <c r="A1835">
        <v>1834</v>
      </c>
      <c r="C1835" s="2">
        <v>2</v>
      </c>
      <c r="D1835" s="5">
        <v>3</v>
      </c>
      <c r="E1835" s="3">
        <v>4</v>
      </c>
    </row>
    <row r="1836" spans="1:5" x14ac:dyDescent="0.25">
      <c r="A1836">
        <v>1835</v>
      </c>
      <c r="C1836" s="2">
        <v>2</v>
      </c>
      <c r="D1836" s="5">
        <v>3</v>
      </c>
      <c r="E1836" s="3">
        <v>4</v>
      </c>
    </row>
    <row r="1837" spans="1:5" x14ac:dyDescent="0.25">
      <c r="A1837">
        <v>1836</v>
      </c>
      <c r="C1837" s="2">
        <v>2</v>
      </c>
      <c r="D1837" s="5">
        <v>3</v>
      </c>
      <c r="E1837" s="3">
        <v>4</v>
      </c>
    </row>
    <row r="1838" spans="1:5" x14ac:dyDescent="0.25">
      <c r="A1838">
        <v>1837</v>
      </c>
      <c r="C1838" s="2">
        <v>2</v>
      </c>
      <c r="D1838" s="5">
        <v>3</v>
      </c>
    </row>
    <row r="1839" spans="1:5" x14ac:dyDescent="0.25">
      <c r="A1839">
        <v>1838</v>
      </c>
      <c r="C1839" s="2">
        <v>2</v>
      </c>
      <c r="D1839" s="5">
        <v>3</v>
      </c>
    </row>
    <row r="1840" spans="1:5" x14ac:dyDescent="0.25">
      <c r="A1840">
        <v>1839</v>
      </c>
      <c r="C1840" s="2">
        <v>2</v>
      </c>
      <c r="D1840" s="5">
        <v>3</v>
      </c>
    </row>
    <row r="1841" spans="1:8" x14ac:dyDescent="0.25">
      <c r="A1841">
        <v>1840</v>
      </c>
      <c r="C1841" s="2">
        <v>2</v>
      </c>
      <c r="D1841" s="5">
        <v>3</v>
      </c>
    </row>
    <row r="1842" spans="1:8" x14ac:dyDescent="0.25">
      <c r="A1842">
        <v>1841</v>
      </c>
      <c r="C1842" s="2">
        <v>2</v>
      </c>
      <c r="D1842" s="5">
        <v>3</v>
      </c>
    </row>
    <row r="1843" spans="1:8" x14ac:dyDescent="0.25">
      <c r="A1843">
        <v>1842</v>
      </c>
      <c r="B1843" s="4">
        <v>1</v>
      </c>
      <c r="D1843" s="5">
        <v>3</v>
      </c>
    </row>
    <row r="1844" spans="1:8" x14ac:dyDescent="0.25">
      <c r="A1844">
        <v>1843</v>
      </c>
      <c r="B1844" s="4">
        <v>1</v>
      </c>
      <c r="D1844" s="5">
        <v>3</v>
      </c>
    </row>
    <row r="1845" spans="1:8" x14ac:dyDescent="0.25">
      <c r="A1845">
        <v>1844</v>
      </c>
      <c r="B1845" s="4">
        <v>1</v>
      </c>
      <c r="D1845" s="5">
        <v>3</v>
      </c>
    </row>
    <row r="1846" spans="1:8" x14ac:dyDescent="0.25">
      <c r="A1846">
        <v>1845</v>
      </c>
      <c r="B1846" s="4">
        <v>1</v>
      </c>
      <c r="D1846" s="5">
        <v>3</v>
      </c>
    </row>
    <row r="1847" spans="1:8" x14ac:dyDescent="0.25">
      <c r="A1847">
        <v>1846</v>
      </c>
      <c r="B1847" s="4">
        <v>1</v>
      </c>
      <c r="D1847" s="5">
        <v>3</v>
      </c>
    </row>
    <row r="1848" spans="1:8" x14ac:dyDescent="0.25">
      <c r="A1848">
        <v>1847</v>
      </c>
      <c r="B1848" s="4">
        <v>1</v>
      </c>
      <c r="D1848" s="5">
        <v>3</v>
      </c>
    </row>
    <row r="1849" spans="1:8" x14ac:dyDescent="0.25">
      <c r="A1849">
        <v>1848</v>
      </c>
      <c r="B1849" s="4">
        <v>1</v>
      </c>
      <c r="D1849" s="5">
        <v>3</v>
      </c>
    </row>
    <row r="1850" spans="1:8" x14ac:dyDescent="0.25">
      <c r="A1850">
        <v>1849</v>
      </c>
      <c r="B1850" s="4">
        <v>1</v>
      </c>
      <c r="D1850" s="5">
        <v>3</v>
      </c>
    </row>
    <row r="1851" spans="1:8" x14ac:dyDescent="0.25">
      <c r="A1851">
        <v>1850</v>
      </c>
      <c r="B1851" s="4">
        <v>1</v>
      </c>
      <c r="D1851" s="5">
        <v>3</v>
      </c>
    </row>
    <row r="1852" spans="1:8" x14ac:dyDescent="0.25">
      <c r="A1852">
        <v>1851</v>
      </c>
      <c r="B1852" s="4">
        <v>1</v>
      </c>
      <c r="D1852" s="5">
        <v>3</v>
      </c>
      <c r="H1852" s="3" t="s">
        <v>233</v>
      </c>
    </row>
    <row r="1853" spans="1:8" x14ac:dyDescent="0.25">
      <c r="A1853">
        <v>1852</v>
      </c>
      <c r="B1853" s="4">
        <v>1</v>
      </c>
      <c r="D1853" s="5">
        <v>3</v>
      </c>
      <c r="H1853" s="3" t="s">
        <v>233</v>
      </c>
    </row>
    <row r="1854" spans="1:8" x14ac:dyDescent="0.25">
      <c r="A1854">
        <v>1853</v>
      </c>
      <c r="B1854" s="4">
        <v>1</v>
      </c>
      <c r="H1854" s="3" t="s">
        <v>233</v>
      </c>
    </row>
    <row r="1855" spans="1:8" x14ac:dyDescent="0.25">
      <c r="A1855">
        <v>1854</v>
      </c>
      <c r="B1855" s="4">
        <v>1</v>
      </c>
      <c r="H1855" s="3" t="s">
        <v>233</v>
      </c>
    </row>
    <row r="1856" spans="1:8" x14ac:dyDescent="0.25">
      <c r="A1856">
        <v>1855</v>
      </c>
      <c r="B1856" s="4">
        <v>1</v>
      </c>
      <c r="H1856" s="3" t="s">
        <v>233</v>
      </c>
    </row>
    <row r="1857" spans="1:8" x14ac:dyDescent="0.25">
      <c r="A1857">
        <v>1856</v>
      </c>
      <c r="B1857" s="4">
        <v>1</v>
      </c>
      <c r="C1857" s="2">
        <v>2</v>
      </c>
      <c r="H1857" s="3" t="s">
        <v>233</v>
      </c>
    </row>
    <row r="1858" spans="1:8" x14ac:dyDescent="0.25">
      <c r="A1858">
        <v>1857</v>
      </c>
      <c r="B1858" s="4">
        <v>1</v>
      </c>
      <c r="C1858" s="2">
        <v>2</v>
      </c>
      <c r="H1858" s="3" t="s">
        <v>233</v>
      </c>
    </row>
    <row r="1859" spans="1:8" x14ac:dyDescent="0.25">
      <c r="A1859">
        <v>1858</v>
      </c>
      <c r="B1859" s="4">
        <v>1</v>
      </c>
      <c r="C1859" s="2">
        <v>2</v>
      </c>
      <c r="H1859" s="3" t="s">
        <v>233</v>
      </c>
    </row>
    <row r="1860" spans="1:8" x14ac:dyDescent="0.25">
      <c r="A1860">
        <v>1859</v>
      </c>
      <c r="C1860" s="2">
        <v>2</v>
      </c>
      <c r="H1860" s="3" t="s">
        <v>233</v>
      </c>
    </row>
    <row r="1861" spans="1:8" x14ac:dyDescent="0.25">
      <c r="A1861">
        <v>1860</v>
      </c>
      <c r="C1861" s="2">
        <v>2</v>
      </c>
      <c r="H1861" s="3" t="s">
        <v>233</v>
      </c>
    </row>
    <row r="1862" spans="1:8" x14ac:dyDescent="0.25">
      <c r="A1862">
        <v>1861</v>
      </c>
      <c r="C1862" s="2">
        <v>2</v>
      </c>
      <c r="H1862" s="3" t="s">
        <v>233</v>
      </c>
    </row>
    <row r="1863" spans="1:8" x14ac:dyDescent="0.25">
      <c r="A1863">
        <v>1862</v>
      </c>
      <c r="C1863" s="2">
        <v>2</v>
      </c>
      <c r="H1863" s="3" t="s">
        <v>233</v>
      </c>
    </row>
    <row r="1864" spans="1:8" x14ac:dyDescent="0.25">
      <c r="A1864">
        <v>1863</v>
      </c>
      <c r="C1864" s="2">
        <v>2</v>
      </c>
      <c r="D1864" s="5">
        <v>3</v>
      </c>
      <c r="H1864" s="3" t="s">
        <v>233</v>
      </c>
    </row>
    <row r="1865" spans="1:8" x14ac:dyDescent="0.25">
      <c r="A1865">
        <v>1864</v>
      </c>
      <c r="C1865" s="2">
        <v>2</v>
      </c>
      <c r="D1865" s="5">
        <v>3</v>
      </c>
      <c r="H1865" s="3" t="s">
        <v>233</v>
      </c>
    </row>
    <row r="1866" spans="1:8" x14ac:dyDescent="0.25">
      <c r="A1866">
        <v>1865</v>
      </c>
      <c r="C1866" s="2">
        <v>2</v>
      </c>
      <c r="D1866" s="5">
        <v>3</v>
      </c>
    </row>
    <row r="1867" spans="1:8" x14ac:dyDescent="0.25">
      <c r="A1867">
        <v>1866</v>
      </c>
      <c r="C1867" s="2">
        <v>2</v>
      </c>
      <c r="D1867" s="5">
        <v>3</v>
      </c>
    </row>
    <row r="1868" spans="1:8" x14ac:dyDescent="0.25">
      <c r="A1868">
        <v>1867</v>
      </c>
      <c r="C1868" s="2">
        <v>2</v>
      </c>
      <c r="D1868" s="5">
        <v>3</v>
      </c>
    </row>
    <row r="1869" spans="1:8" x14ac:dyDescent="0.25">
      <c r="A1869">
        <v>1868</v>
      </c>
      <c r="C1869" s="2">
        <v>2</v>
      </c>
      <c r="D1869" s="5">
        <v>3</v>
      </c>
    </row>
    <row r="1870" spans="1:8" x14ac:dyDescent="0.25">
      <c r="A1870">
        <v>1869</v>
      </c>
      <c r="C1870" s="2">
        <v>2</v>
      </c>
      <c r="D1870" s="5">
        <v>3</v>
      </c>
    </row>
    <row r="1871" spans="1:8" x14ac:dyDescent="0.25">
      <c r="A1871">
        <v>1870</v>
      </c>
      <c r="C1871" s="2">
        <v>2</v>
      </c>
      <c r="D1871" s="5">
        <v>3</v>
      </c>
    </row>
    <row r="1872" spans="1:8" x14ac:dyDescent="0.25">
      <c r="A1872">
        <v>1871</v>
      </c>
      <c r="C1872" s="2">
        <v>2</v>
      </c>
      <c r="D1872" s="5">
        <v>3</v>
      </c>
    </row>
    <row r="1873" spans="1:5" x14ac:dyDescent="0.25">
      <c r="A1873">
        <v>1872</v>
      </c>
      <c r="C1873" s="2">
        <v>2</v>
      </c>
      <c r="D1873" s="5">
        <v>3</v>
      </c>
    </row>
    <row r="1874" spans="1:5" x14ac:dyDescent="0.25">
      <c r="A1874">
        <v>1873</v>
      </c>
      <c r="D1874" s="5">
        <v>3</v>
      </c>
    </row>
    <row r="1875" spans="1:5" x14ac:dyDescent="0.25">
      <c r="A1875">
        <v>1874</v>
      </c>
      <c r="B1875" s="4">
        <v>1</v>
      </c>
      <c r="D1875" s="5">
        <v>3</v>
      </c>
    </row>
    <row r="1876" spans="1:5" x14ac:dyDescent="0.25">
      <c r="A1876">
        <v>1875</v>
      </c>
      <c r="B1876" s="4">
        <v>1</v>
      </c>
      <c r="D1876" s="5">
        <v>3</v>
      </c>
    </row>
    <row r="1877" spans="1:5" x14ac:dyDescent="0.25">
      <c r="A1877">
        <v>1876</v>
      </c>
      <c r="B1877" s="4">
        <v>1</v>
      </c>
      <c r="D1877" s="5">
        <v>3</v>
      </c>
    </row>
    <row r="1878" spans="1:5" x14ac:dyDescent="0.25">
      <c r="A1878">
        <v>1877</v>
      </c>
      <c r="B1878" s="4">
        <v>1</v>
      </c>
      <c r="D1878" s="5">
        <v>3</v>
      </c>
    </row>
    <row r="1879" spans="1:5" x14ac:dyDescent="0.25">
      <c r="A1879">
        <v>1878</v>
      </c>
      <c r="B1879" s="4">
        <v>1</v>
      </c>
      <c r="D1879" s="5">
        <v>3</v>
      </c>
    </row>
    <row r="1880" spans="1:5" x14ac:dyDescent="0.25">
      <c r="A1880">
        <v>1879</v>
      </c>
      <c r="B1880" s="4">
        <v>1</v>
      </c>
      <c r="D1880" s="5">
        <v>3</v>
      </c>
    </row>
    <row r="1881" spans="1:5" x14ac:dyDescent="0.25">
      <c r="A1881">
        <v>1880</v>
      </c>
      <c r="B1881" s="4">
        <v>1</v>
      </c>
      <c r="D1881" s="5">
        <v>3</v>
      </c>
    </row>
    <row r="1882" spans="1:5" x14ac:dyDescent="0.25">
      <c r="A1882">
        <v>1881</v>
      </c>
      <c r="B1882" s="4">
        <v>1</v>
      </c>
      <c r="D1882" s="5">
        <v>3</v>
      </c>
    </row>
    <row r="1883" spans="1:5" x14ac:dyDescent="0.25">
      <c r="A1883">
        <v>1882</v>
      </c>
      <c r="B1883" s="4">
        <v>1</v>
      </c>
      <c r="D1883" s="5">
        <v>3</v>
      </c>
      <c r="E1883" s="3">
        <v>4</v>
      </c>
    </row>
    <row r="1884" spans="1:5" x14ac:dyDescent="0.25">
      <c r="A1884">
        <v>1883</v>
      </c>
      <c r="B1884" s="4">
        <v>1</v>
      </c>
      <c r="E1884" s="3">
        <v>4</v>
      </c>
    </row>
    <row r="1885" spans="1:5" x14ac:dyDescent="0.25">
      <c r="A1885">
        <v>1884</v>
      </c>
      <c r="B1885" s="4">
        <v>1</v>
      </c>
      <c r="E1885" s="3">
        <v>4</v>
      </c>
    </row>
    <row r="1886" spans="1:5" x14ac:dyDescent="0.25">
      <c r="A1886">
        <v>1885</v>
      </c>
      <c r="B1886" s="4">
        <v>1</v>
      </c>
      <c r="E1886" s="3">
        <v>4</v>
      </c>
    </row>
    <row r="1887" spans="1:5" x14ac:dyDescent="0.25">
      <c r="A1887">
        <v>1886</v>
      </c>
      <c r="B1887" s="4">
        <v>1</v>
      </c>
      <c r="E1887" s="3">
        <v>4</v>
      </c>
    </row>
    <row r="1888" spans="1:5" x14ac:dyDescent="0.25">
      <c r="A1888">
        <v>1887</v>
      </c>
      <c r="B1888" s="4">
        <v>1</v>
      </c>
      <c r="E1888" s="3">
        <v>4</v>
      </c>
    </row>
    <row r="1889" spans="1:5" x14ac:dyDescent="0.25">
      <c r="A1889">
        <v>1888</v>
      </c>
      <c r="B1889" s="4">
        <v>1</v>
      </c>
      <c r="E1889" s="3">
        <v>4</v>
      </c>
    </row>
    <row r="1890" spans="1:5" x14ac:dyDescent="0.25">
      <c r="A1890">
        <v>1889</v>
      </c>
      <c r="B1890" s="4">
        <v>1</v>
      </c>
      <c r="C1890" s="2">
        <v>2</v>
      </c>
      <c r="E1890" s="3">
        <v>4</v>
      </c>
    </row>
    <row r="1891" spans="1:5" x14ac:dyDescent="0.25">
      <c r="A1891">
        <v>1890</v>
      </c>
      <c r="C1891" s="2">
        <v>2</v>
      </c>
      <c r="E1891" s="3">
        <v>4</v>
      </c>
    </row>
    <row r="1892" spans="1:5" x14ac:dyDescent="0.25">
      <c r="A1892">
        <v>1891</v>
      </c>
      <c r="C1892" s="2">
        <v>2</v>
      </c>
      <c r="E1892" s="3">
        <v>4</v>
      </c>
    </row>
    <row r="1893" spans="1:5" x14ac:dyDescent="0.25">
      <c r="A1893">
        <v>1892</v>
      </c>
      <c r="C1893" s="2">
        <v>2</v>
      </c>
      <c r="E1893" s="3">
        <v>4</v>
      </c>
    </row>
    <row r="1894" spans="1:5" x14ac:dyDescent="0.25">
      <c r="A1894">
        <v>1893</v>
      </c>
      <c r="C1894" s="2">
        <v>2</v>
      </c>
      <c r="E1894" s="3">
        <v>4</v>
      </c>
    </row>
    <row r="1895" spans="1:5" x14ac:dyDescent="0.25">
      <c r="A1895">
        <v>1894</v>
      </c>
      <c r="C1895" s="2">
        <v>2</v>
      </c>
      <c r="D1895" s="5">
        <v>3</v>
      </c>
      <c r="E1895" s="3">
        <v>4</v>
      </c>
    </row>
    <row r="1896" spans="1:5" x14ac:dyDescent="0.25">
      <c r="A1896">
        <v>1895</v>
      </c>
      <c r="C1896" s="2">
        <v>2</v>
      </c>
      <c r="D1896" s="5">
        <v>3</v>
      </c>
      <c r="E1896" s="3">
        <v>4</v>
      </c>
    </row>
    <row r="1897" spans="1:5" x14ac:dyDescent="0.25">
      <c r="A1897">
        <v>1896</v>
      </c>
      <c r="C1897" s="2">
        <v>2</v>
      </c>
      <c r="D1897" s="5">
        <v>3</v>
      </c>
      <c r="E1897" s="3">
        <v>4</v>
      </c>
    </row>
    <row r="1898" spans="1:5" x14ac:dyDescent="0.25">
      <c r="A1898">
        <v>1897</v>
      </c>
      <c r="C1898" s="2">
        <v>2</v>
      </c>
      <c r="D1898" s="5">
        <v>3</v>
      </c>
      <c r="E1898" s="3">
        <v>4</v>
      </c>
    </row>
    <row r="1899" spans="1:5" x14ac:dyDescent="0.25">
      <c r="A1899">
        <v>1898</v>
      </c>
      <c r="C1899" s="2">
        <v>2</v>
      </c>
      <c r="D1899" s="5">
        <v>3</v>
      </c>
      <c r="E1899" s="3">
        <v>4</v>
      </c>
    </row>
    <row r="1900" spans="1:5" x14ac:dyDescent="0.25">
      <c r="A1900">
        <v>1899</v>
      </c>
      <c r="C1900" s="2">
        <v>2</v>
      </c>
      <c r="D1900" s="5">
        <v>3</v>
      </c>
      <c r="E1900" s="3">
        <v>4</v>
      </c>
    </row>
    <row r="1901" spans="1:5" x14ac:dyDescent="0.25">
      <c r="A1901">
        <v>1900</v>
      </c>
      <c r="C1901" s="2">
        <v>2</v>
      </c>
      <c r="D1901" s="5">
        <v>3</v>
      </c>
      <c r="E1901" s="3">
        <v>4</v>
      </c>
    </row>
    <row r="1902" spans="1:5" x14ac:dyDescent="0.25">
      <c r="A1902">
        <v>1901</v>
      </c>
      <c r="C1902" s="2">
        <v>2</v>
      </c>
      <c r="D1902" s="5">
        <v>3</v>
      </c>
    </row>
    <row r="1903" spans="1:5" x14ac:dyDescent="0.25">
      <c r="A1903">
        <v>1902</v>
      </c>
      <c r="C1903" s="2">
        <v>2</v>
      </c>
      <c r="D1903" s="5">
        <v>3</v>
      </c>
    </row>
    <row r="1904" spans="1:5" x14ac:dyDescent="0.25">
      <c r="A1904">
        <v>1903</v>
      </c>
      <c r="B1904" s="4">
        <v>1</v>
      </c>
      <c r="C1904" s="2">
        <v>2</v>
      </c>
      <c r="D1904" s="5">
        <v>3</v>
      </c>
    </row>
    <row r="1905" spans="1:8" x14ac:dyDescent="0.25">
      <c r="A1905">
        <v>1904</v>
      </c>
      <c r="B1905" s="4">
        <v>1</v>
      </c>
      <c r="C1905" s="2">
        <v>2</v>
      </c>
      <c r="D1905" s="5">
        <v>3</v>
      </c>
    </row>
    <row r="1906" spans="1:8" x14ac:dyDescent="0.25">
      <c r="A1906">
        <v>1905</v>
      </c>
      <c r="B1906" s="4">
        <v>1</v>
      </c>
      <c r="D1906" s="5">
        <v>3</v>
      </c>
    </row>
    <row r="1907" spans="1:8" x14ac:dyDescent="0.25">
      <c r="A1907">
        <v>1906</v>
      </c>
      <c r="B1907" s="4">
        <v>1</v>
      </c>
      <c r="D1907" s="5">
        <v>3</v>
      </c>
    </row>
    <row r="1908" spans="1:8" x14ac:dyDescent="0.25">
      <c r="A1908">
        <v>1907</v>
      </c>
      <c r="B1908" s="4">
        <v>1</v>
      </c>
      <c r="D1908" s="5">
        <v>3</v>
      </c>
    </row>
    <row r="1909" spans="1:8" x14ac:dyDescent="0.25">
      <c r="A1909">
        <v>1908</v>
      </c>
      <c r="B1909" s="4">
        <v>1</v>
      </c>
      <c r="D1909" s="5">
        <v>3</v>
      </c>
    </row>
    <row r="1910" spans="1:8" x14ac:dyDescent="0.25">
      <c r="A1910">
        <v>1909</v>
      </c>
      <c r="B1910" s="4">
        <v>1</v>
      </c>
      <c r="D1910" s="5">
        <v>3</v>
      </c>
    </row>
    <row r="1911" spans="1:8" x14ac:dyDescent="0.25">
      <c r="A1911">
        <v>1910</v>
      </c>
      <c r="B1911" s="4">
        <v>1</v>
      </c>
      <c r="D1911" s="5">
        <v>3</v>
      </c>
    </row>
    <row r="1912" spans="1:8" x14ac:dyDescent="0.25">
      <c r="A1912">
        <v>1911</v>
      </c>
      <c r="B1912" s="4">
        <v>1</v>
      </c>
      <c r="D1912" s="5">
        <v>3</v>
      </c>
    </row>
    <row r="1913" spans="1:8" x14ac:dyDescent="0.25">
      <c r="A1913">
        <v>1912</v>
      </c>
      <c r="B1913" s="4">
        <v>1</v>
      </c>
      <c r="D1913" s="5">
        <v>3</v>
      </c>
      <c r="H1913" s="3" t="s">
        <v>233</v>
      </c>
    </row>
    <row r="1914" spans="1:8" x14ac:dyDescent="0.25">
      <c r="A1914">
        <v>1913</v>
      </c>
      <c r="B1914" s="4">
        <v>1</v>
      </c>
      <c r="H1914" s="3" t="s">
        <v>233</v>
      </c>
    </row>
    <row r="1915" spans="1:8" x14ac:dyDescent="0.25">
      <c r="A1915">
        <v>1914</v>
      </c>
      <c r="B1915" s="4">
        <v>1</v>
      </c>
      <c r="H1915" s="3" t="s">
        <v>233</v>
      </c>
    </row>
    <row r="1916" spans="1:8" x14ac:dyDescent="0.25">
      <c r="A1916">
        <v>1915</v>
      </c>
      <c r="B1916" s="4">
        <v>1</v>
      </c>
      <c r="H1916" s="3" t="s">
        <v>233</v>
      </c>
    </row>
    <row r="1917" spans="1:8" x14ac:dyDescent="0.25">
      <c r="A1917">
        <v>1916</v>
      </c>
      <c r="B1917" s="4">
        <v>1</v>
      </c>
      <c r="H1917" s="3" t="s">
        <v>233</v>
      </c>
    </row>
    <row r="1918" spans="1:8" x14ac:dyDescent="0.25">
      <c r="A1918">
        <v>1917</v>
      </c>
      <c r="B1918" s="4">
        <v>1</v>
      </c>
      <c r="H1918" s="3" t="s">
        <v>233</v>
      </c>
    </row>
    <row r="1919" spans="1:8" x14ac:dyDescent="0.25">
      <c r="A1919">
        <v>1918</v>
      </c>
      <c r="B1919" s="4">
        <v>1</v>
      </c>
      <c r="C1919" s="2">
        <v>2</v>
      </c>
      <c r="H1919" s="3" t="s">
        <v>233</v>
      </c>
    </row>
    <row r="1920" spans="1:8" x14ac:dyDescent="0.25">
      <c r="A1920">
        <v>1919</v>
      </c>
      <c r="B1920" s="4">
        <v>1</v>
      </c>
      <c r="C1920" s="2">
        <v>2</v>
      </c>
      <c r="H1920" s="3" t="s">
        <v>233</v>
      </c>
    </row>
    <row r="1921" spans="1:8" x14ac:dyDescent="0.25">
      <c r="A1921">
        <v>1920</v>
      </c>
      <c r="C1921" s="2">
        <v>2</v>
      </c>
      <c r="H1921" s="3" t="s">
        <v>233</v>
      </c>
    </row>
    <row r="1922" spans="1:8" x14ac:dyDescent="0.25">
      <c r="A1922">
        <v>1921</v>
      </c>
      <c r="C1922" s="2">
        <v>2</v>
      </c>
      <c r="H1922" s="3" t="s">
        <v>233</v>
      </c>
    </row>
    <row r="1923" spans="1:8" x14ac:dyDescent="0.25">
      <c r="A1923">
        <v>1922</v>
      </c>
      <c r="C1923" s="2">
        <v>2</v>
      </c>
      <c r="H1923" s="3" t="s">
        <v>233</v>
      </c>
    </row>
    <row r="1924" spans="1:8" x14ac:dyDescent="0.25">
      <c r="A1924">
        <v>1923</v>
      </c>
      <c r="C1924" s="2">
        <v>2</v>
      </c>
      <c r="H1924" s="3" t="s">
        <v>233</v>
      </c>
    </row>
    <row r="1925" spans="1:8" x14ac:dyDescent="0.25">
      <c r="A1925">
        <v>1924</v>
      </c>
      <c r="C1925" s="2">
        <v>2</v>
      </c>
      <c r="D1925" s="5">
        <v>3</v>
      </c>
      <c r="H1925" s="3" t="s">
        <v>233</v>
      </c>
    </row>
    <row r="1926" spans="1:8" x14ac:dyDescent="0.25">
      <c r="A1926">
        <v>1925</v>
      </c>
      <c r="C1926" s="2">
        <v>2</v>
      </c>
      <c r="D1926" s="5">
        <v>3</v>
      </c>
      <c r="H1926" s="3" t="s">
        <v>233</v>
      </c>
    </row>
    <row r="1927" spans="1:8" x14ac:dyDescent="0.25">
      <c r="A1927">
        <v>1926</v>
      </c>
      <c r="C1927" s="2">
        <v>2</v>
      </c>
      <c r="D1927" s="5">
        <v>3</v>
      </c>
      <c r="H1927" s="3" t="s">
        <v>233</v>
      </c>
    </row>
    <row r="1928" spans="1:8" x14ac:dyDescent="0.25">
      <c r="A1928">
        <v>1927</v>
      </c>
      <c r="C1928" s="2">
        <v>2</v>
      </c>
      <c r="D1928" s="5">
        <v>3</v>
      </c>
    </row>
    <row r="1929" spans="1:8" x14ac:dyDescent="0.25">
      <c r="A1929">
        <v>1928</v>
      </c>
      <c r="C1929" s="2">
        <v>2</v>
      </c>
      <c r="D1929" s="5">
        <v>3</v>
      </c>
    </row>
    <row r="1930" spans="1:8" x14ac:dyDescent="0.25">
      <c r="A1930">
        <v>1929</v>
      </c>
      <c r="C1930" s="2">
        <v>2</v>
      </c>
      <c r="D1930" s="5">
        <v>3</v>
      </c>
    </row>
    <row r="1931" spans="1:8" x14ac:dyDescent="0.25">
      <c r="A1931">
        <v>1930</v>
      </c>
      <c r="C1931" s="2">
        <v>2</v>
      </c>
      <c r="D1931" s="5">
        <v>3</v>
      </c>
    </row>
    <row r="1932" spans="1:8" x14ac:dyDescent="0.25">
      <c r="A1932">
        <v>1931</v>
      </c>
      <c r="C1932" s="2">
        <v>2</v>
      </c>
      <c r="D1932" s="5">
        <v>3</v>
      </c>
    </row>
    <row r="1933" spans="1:8" x14ac:dyDescent="0.25">
      <c r="A1933">
        <v>1932</v>
      </c>
      <c r="C1933" s="2">
        <v>2</v>
      </c>
      <c r="D1933" s="5">
        <v>3</v>
      </c>
    </row>
    <row r="1934" spans="1:8" x14ac:dyDescent="0.25">
      <c r="A1934">
        <v>1933</v>
      </c>
      <c r="C1934" s="2">
        <v>2</v>
      </c>
      <c r="D1934" s="5">
        <v>3</v>
      </c>
    </row>
    <row r="1935" spans="1:8" x14ac:dyDescent="0.25">
      <c r="A1935">
        <v>1934</v>
      </c>
      <c r="B1935" s="4">
        <v>1</v>
      </c>
      <c r="C1935" s="2">
        <v>2</v>
      </c>
      <c r="D1935" s="5">
        <v>3</v>
      </c>
    </row>
    <row r="1936" spans="1:8" x14ac:dyDescent="0.25">
      <c r="A1936">
        <v>1935</v>
      </c>
      <c r="B1936" s="4">
        <v>1</v>
      </c>
      <c r="D1936" s="5">
        <v>3</v>
      </c>
    </row>
    <row r="1937" spans="1:5" x14ac:dyDescent="0.25">
      <c r="A1937">
        <v>1936</v>
      </c>
      <c r="B1937" s="4">
        <v>1</v>
      </c>
      <c r="D1937" s="5">
        <v>3</v>
      </c>
    </row>
    <row r="1938" spans="1:5" x14ac:dyDescent="0.25">
      <c r="A1938">
        <v>1937</v>
      </c>
      <c r="B1938" s="4">
        <v>1</v>
      </c>
      <c r="D1938" s="5">
        <v>3</v>
      </c>
    </row>
    <row r="1939" spans="1:5" x14ac:dyDescent="0.25">
      <c r="A1939">
        <v>1938</v>
      </c>
      <c r="B1939" s="4">
        <v>1</v>
      </c>
      <c r="D1939" s="5">
        <v>3</v>
      </c>
    </row>
    <row r="1940" spans="1:5" x14ac:dyDescent="0.25">
      <c r="A1940">
        <v>1939</v>
      </c>
      <c r="B1940" s="4">
        <v>1</v>
      </c>
      <c r="D1940" s="5">
        <v>3</v>
      </c>
    </row>
    <row r="1941" spans="1:5" x14ac:dyDescent="0.25">
      <c r="A1941">
        <v>1940</v>
      </c>
      <c r="B1941" s="4">
        <v>1</v>
      </c>
      <c r="D1941" s="5">
        <v>3</v>
      </c>
    </row>
    <row r="1942" spans="1:5" x14ac:dyDescent="0.25">
      <c r="A1942">
        <v>1941</v>
      </c>
      <c r="B1942" s="4">
        <v>1</v>
      </c>
      <c r="D1942" s="5">
        <v>3</v>
      </c>
    </row>
    <row r="1943" spans="1:5" x14ac:dyDescent="0.25">
      <c r="A1943">
        <v>1942</v>
      </c>
      <c r="B1943" s="4">
        <v>1</v>
      </c>
      <c r="D1943" s="5">
        <v>3</v>
      </c>
    </row>
    <row r="1944" spans="1:5" x14ac:dyDescent="0.25">
      <c r="A1944">
        <v>1943</v>
      </c>
      <c r="B1944" s="4">
        <v>1</v>
      </c>
      <c r="D1944" s="5">
        <v>3</v>
      </c>
    </row>
    <row r="1945" spans="1:5" x14ac:dyDescent="0.25">
      <c r="A1945">
        <v>1944</v>
      </c>
      <c r="B1945" s="4">
        <v>1</v>
      </c>
      <c r="E1945" s="3">
        <v>4</v>
      </c>
    </row>
    <row r="1946" spans="1:5" x14ac:dyDescent="0.25">
      <c r="A1946">
        <v>1945</v>
      </c>
      <c r="B1946" s="4">
        <v>1</v>
      </c>
      <c r="E1946" s="3">
        <v>4</v>
      </c>
    </row>
    <row r="1947" spans="1:5" x14ac:dyDescent="0.25">
      <c r="A1947">
        <v>1946</v>
      </c>
      <c r="B1947" s="4">
        <v>1</v>
      </c>
      <c r="E1947" s="3">
        <v>4</v>
      </c>
    </row>
    <row r="1948" spans="1:5" x14ac:dyDescent="0.25">
      <c r="A1948">
        <v>1947</v>
      </c>
      <c r="B1948" s="4">
        <v>1</v>
      </c>
      <c r="E1948" s="3">
        <v>4</v>
      </c>
    </row>
    <row r="1949" spans="1:5" x14ac:dyDescent="0.25">
      <c r="A1949">
        <v>1948</v>
      </c>
      <c r="B1949" s="4">
        <v>1</v>
      </c>
      <c r="E1949" s="3">
        <v>4</v>
      </c>
    </row>
    <row r="1950" spans="1:5" x14ac:dyDescent="0.25">
      <c r="A1950">
        <v>1949</v>
      </c>
      <c r="B1950" s="4">
        <v>1</v>
      </c>
      <c r="E1950" s="3">
        <v>4</v>
      </c>
    </row>
    <row r="1951" spans="1:5" x14ac:dyDescent="0.25">
      <c r="A1951">
        <v>1950</v>
      </c>
      <c r="B1951" s="4">
        <v>1</v>
      </c>
      <c r="E1951" s="3">
        <v>4</v>
      </c>
    </row>
    <row r="1952" spans="1:5" x14ac:dyDescent="0.25">
      <c r="A1952">
        <v>1951</v>
      </c>
      <c r="B1952" s="4">
        <v>1</v>
      </c>
      <c r="E1952" s="3">
        <v>4</v>
      </c>
    </row>
    <row r="1953" spans="1:5" x14ac:dyDescent="0.25">
      <c r="A1953">
        <v>1952</v>
      </c>
      <c r="C1953" s="2">
        <v>2</v>
      </c>
      <c r="E1953" s="3">
        <v>4</v>
      </c>
    </row>
    <row r="1954" spans="1:5" x14ac:dyDescent="0.25">
      <c r="A1954">
        <v>1953</v>
      </c>
      <c r="C1954" s="2">
        <v>2</v>
      </c>
      <c r="E1954" s="3">
        <v>4</v>
      </c>
    </row>
    <row r="1955" spans="1:5" x14ac:dyDescent="0.25">
      <c r="A1955">
        <v>1954</v>
      </c>
      <c r="C1955" s="2">
        <v>2</v>
      </c>
      <c r="E1955" s="3">
        <v>4</v>
      </c>
    </row>
    <row r="1956" spans="1:5" x14ac:dyDescent="0.25">
      <c r="A1956">
        <v>1955</v>
      </c>
      <c r="C1956" s="2">
        <v>2</v>
      </c>
      <c r="E1956" s="3">
        <v>4</v>
      </c>
    </row>
    <row r="1957" spans="1:5" x14ac:dyDescent="0.25">
      <c r="A1957">
        <v>1956</v>
      </c>
      <c r="C1957" s="2">
        <v>2</v>
      </c>
      <c r="D1957" s="5">
        <v>3</v>
      </c>
      <c r="E1957" s="3">
        <v>4</v>
      </c>
    </row>
    <row r="1958" spans="1:5" x14ac:dyDescent="0.25">
      <c r="A1958">
        <v>1957</v>
      </c>
      <c r="C1958" s="2">
        <v>2</v>
      </c>
      <c r="D1958" s="5">
        <v>3</v>
      </c>
      <c r="E1958" s="3">
        <v>4</v>
      </c>
    </row>
    <row r="1959" spans="1:5" x14ac:dyDescent="0.25">
      <c r="A1959">
        <v>1958</v>
      </c>
      <c r="C1959" s="2">
        <v>2</v>
      </c>
      <c r="D1959" s="5">
        <v>3</v>
      </c>
      <c r="E1959" s="3">
        <v>4</v>
      </c>
    </row>
    <row r="1960" spans="1:5" x14ac:dyDescent="0.25">
      <c r="A1960">
        <v>1959</v>
      </c>
      <c r="C1960" s="2">
        <v>2</v>
      </c>
      <c r="D1960" s="5">
        <v>3</v>
      </c>
      <c r="E1960" s="3">
        <v>4</v>
      </c>
    </row>
    <row r="1961" spans="1:5" x14ac:dyDescent="0.25">
      <c r="A1961">
        <v>1960</v>
      </c>
      <c r="C1961" s="2">
        <v>2</v>
      </c>
      <c r="D1961" s="5">
        <v>3</v>
      </c>
      <c r="E1961" s="3">
        <v>4</v>
      </c>
    </row>
    <row r="1962" spans="1:5" x14ac:dyDescent="0.25">
      <c r="A1962">
        <v>1961</v>
      </c>
      <c r="C1962" s="2">
        <v>2</v>
      </c>
      <c r="D1962" s="5">
        <v>3</v>
      </c>
      <c r="E1962" s="3">
        <v>4</v>
      </c>
    </row>
    <row r="1963" spans="1:5" x14ac:dyDescent="0.25">
      <c r="A1963">
        <v>1962</v>
      </c>
      <c r="C1963" s="2">
        <v>2</v>
      </c>
      <c r="D1963" s="5">
        <v>3</v>
      </c>
      <c r="E1963" s="3">
        <v>4</v>
      </c>
    </row>
    <row r="1964" spans="1:5" x14ac:dyDescent="0.25">
      <c r="A1964">
        <v>1963</v>
      </c>
      <c r="C1964" s="2">
        <v>2</v>
      </c>
      <c r="D1964" s="5">
        <v>3</v>
      </c>
    </row>
    <row r="1965" spans="1:5" x14ac:dyDescent="0.25">
      <c r="A1965">
        <v>1964</v>
      </c>
      <c r="C1965" s="2">
        <v>2</v>
      </c>
      <c r="D1965" s="5">
        <v>3</v>
      </c>
    </row>
    <row r="1966" spans="1:5" x14ac:dyDescent="0.25">
      <c r="A1966">
        <v>1965</v>
      </c>
      <c r="C1966" s="2">
        <v>2</v>
      </c>
      <c r="D1966" s="5">
        <v>3</v>
      </c>
    </row>
    <row r="1967" spans="1:5" x14ac:dyDescent="0.25">
      <c r="A1967">
        <v>1966</v>
      </c>
      <c r="C1967" s="2">
        <v>2</v>
      </c>
      <c r="D1967" s="5">
        <v>3</v>
      </c>
    </row>
    <row r="1968" spans="1:5" x14ac:dyDescent="0.25">
      <c r="A1968">
        <v>1967</v>
      </c>
      <c r="C1968" s="2">
        <v>2</v>
      </c>
      <c r="D1968" s="5">
        <v>3</v>
      </c>
    </row>
    <row r="1969" spans="1:5" x14ac:dyDescent="0.25">
      <c r="A1969">
        <v>1968</v>
      </c>
      <c r="B1969" s="4">
        <v>1</v>
      </c>
      <c r="D1969" s="5">
        <v>3</v>
      </c>
    </row>
    <row r="1970" spans="1:5" x14ac:dyDescent="0.25">
      <c r="A1970">
        <v>1969</v>
      </c>
      <c r="B1970" s="4">
        <v>1</v>
      </c>
      <c r="D1970" s="5">
        <v>3</v>
      </c>
    </row>
    <row r="1971" spans="1:5" x14ac:dyDescent="0.25">
      <c r="A1971">
        <v>1970</v>
      </c>
      <c r="B1971" s="4">
        <v>1</v>
      </c>
      <c r="D1971" s="5">
        <v>3</v>
      </c>
    </row>
    <row r="1972" spans="1:5" x14ac:dyDescent="0.25">
      <c r="A1972">
        <v>1971</v>
      </c>
      <c r="B1972" s="4">
        <v>1</v>
      </c>
      <c r="D1972" s="5">
        <v>3</v>
      </c>
    </row>
    <row r="1973" spans="1:5" x14ac:dyDescent="0.25">
      <c r="A1973">
        <v>1972</v>
      </c>
      <c r="B1973" s="4">
        <v>1</v>
      </c>
      <c r="D1973" s="5">
        <v>3</v>
      </c>
    </row>
    <row r="1974" spans="1:5" x14ac:dyDescent="0.25">
      <c r="A1974">
        <v>1973</v>
      </c>
      <c r="B1974" s="4">
        <v>1</v>
      </c>
      <c r="D1974" s="5">
        <v>3</v>
      </c>
    </row>
    <row r="1975" spans="1:5" x14ac:dyDescent="0.25">
      <c r="A1975">
        <v>1974</v>
      </c>
      <c r="B1975" s="4">
        <v>1</v>
      </c>
      <c r="D1975" s="5">
        <v>3</v>
      </c>
    </row>
    <row r="1976" spans="1:5" x14ac:dyDescent="0.25">
      <c r="A1976">
        <v>1975</v>
      </c>
      <c r="B1976" s="4">
        <v>1</v>
      </c>
      <c r="D1976" s="5">
        <v>3</v>
      </c>
    </row>
    <row r="1977" spans="1:5" x14ac:dyDescent="0.25">
      <c r="A1977">
        <v>1976</v>
      </c>
      <c r="B1977" s="4">
        <v>1</v>
      </c>
      <c r="D1977" s="5">
        <v>3</v>
      </c>
      <c r="E1977" s="3">
        <v>4</v>
      </c>
    </row>
    <row r="1978" spans="1:5" x14ac:dyDescent="0.25">
      <c r="A1978">
        <v>1977</v>
      </c>
      <c r="B1978" s="4">
        <v>1</v>
      </c>
      <c r="D1978" s="5">
        <v>3</v>
      </c>
      <c r="E1978" s="3">
        <v>4</v>
      </c>
    </row>
    <row r="1979" spans="1:5" x14ac:dyDescent="0.25">
      <c r="A1979">
        <v>1978</v>
      </c>
      <c r="B1979" s="4">
        <v>1</v>
      </c>
      <c r="E1979" s="3">
        <v>4</v>
      </c>
    </row>
    <row r="1980" spans="1:5" x14ac:dyDescent="0.25">
      <c r="A1980">
        <v>1979</v>
      </c>
      <c r="B1980" s="4">
        <v>1</v>
      </c>
      <c r="E1980" s="3">
        <v>4</v>
      </c>
    </row>
    <row r="1981" spans="1:5" x14ac:dyDescent="0.25">
      <c r="A1981">
        <v>1980</v>
      </c>
      <c r="B1981" s="4">
        <v>1</v>
      </c>
      <c r="E1981" s="3">
        <v>4</v>
      </c>
    </row>
    <row r="1982" spans="1:5" x14ac:dyDescent="0.25">
      <c r="A1982">
        <v>1981</v>
      </c>
      <c r="B1982" s="4">
        <v>1</v>
      </c>
      <c r="E1982" s="3">
        <v>4</v>
      </c>
    </row>
    <row r="1983" spans="1:5" x14ac:dyDescent="0.25">
      <c r="A1983">
        <v>1982</v>
      </c>
      <c r="B1983" s="4">
        <v>1</v>
      </c>
      <c r="E1983" s="3">
        <v>4</v>
      </c>
    </row>
    <row r="1984" spans="1:5" x14ac:dyDescent="0.25">
      <c r="A1984">
        <v>1983</v>
      </c>
      <c r="B1984" s="4">
        <v>1</v>
      </c>
      <c r="E1984" s="3">
        <v>4</v>
      </c>
    </row>
    <row r="1985" spans="1:5" x14ac:dyDescent="0.25">
      <c r="A1985">
        <v>1984</v>
      </c>
      <c r="B1985" s="4">
        <v>1</v>
      </c>
      <c r="C1985" s="2">
        <v>2</v>
      </c>
      <c r="E1985" s="3">
        <v>4</v>
      </c>
    </row>
    <row r="1986" spans="1:5" x14ac:dyDescent="0.25">
      <c r="A1986">
        <v>1985</v>
      </c>
      <c r="B1986" s="4">
        <v>1</v>
      </c>
      <c r="C1986" s="2">
        <v>2</v>
      </c>
      <c r="E1986" s="3">
        <v>4</v>
      </c>
    </row>
    <row r="1987" spans="1:5" x14ac:dyDescent="0.25">
      <c r="A1987">
        <v>1986</v>
      </c>
      <c r="C1987" s="2">
        <v>2</v>
      </c>
      <c r="E1987" s="3">
        <v>4</v>
      </c>
    </row>
    <row r="1988" spans="1:5" x14ac:dyDescent="0.25">
      <c r="A1988">
        <v>1987</v>
      </c>
      <c r="C1988" s="2">
        <v>2</v>
      </c>
      <c r="E1988" s="3">
        <v>4</v>
      </c>
    </row>
    <row r="1989" spans="1:5" x14ac:dyDescent="0.25">
      <c r="A1989">
        <v>1988</v>
      </c>
      <c r="C1989" s="2">
        <v>2</v>
      </c>
      <c r="E1989" s="3">
        <v>4</v>
      </c>
    </row>
    <row r="1990" spans="1:5" x14ac:dyDescent="0.25">
      <c r="A1990">
        <v>1989</v>
      </c>
      <c r="C1990" s="2">
        <v>2</v>
      </c>
      <c r="E1990" s="3">
        <v>4</v>
      </c>
    </row>
    <row r="1991" spans="1:5" x14ac:dyDescent="0.25">
      <c r="A1991">
        <v>1990</v>
      </c>
      <c r="C1991" s="2">
        <v>2</v>
      </c>
      <c r="E1991" s="3">
        <v>4</v>
      </c>
    </row>
    <row r="1992" spans="1:5" x14ac:dyDescent="0.25">
      <c r="A1992">
        <v>1991</v>
      </c>
      <c r="C1992" s="2">
        <v>2</v>
      </c>
      <c r="D1992" s="5">
        <v>3</v>
      </c>
      <c r="E1992" s="3">
        <v>4</v>
      </c>
    </row>
    <row r="1993" spans="1:5" x14ac:dyDescent="0.25">
      <c r="A1993">
        <v>1992</v>
      </c>
      <c r="C1993" s="2">
        <v>2</v>
      </c>
      <c r="D1993" s="5">
        <v>3</v>
      </c>
      <c r="E1993" s="3">
        <v>4</v>
      </c>
    </row>
    <row r="1994" spans="1:5" x14ac:dyDescent="0.25">
      <c r="A1994">
        <v>1993</v>
      </c>
      <c r="C1994" s="2">
        <v>2</v>
      </c>
      <c r="D1994" s="5">
        <v>3</v>
      </c>
      <c r="E1994" s="3">
        <v>4</v>
      </c>
    </row>
    <row r="1995" spans="1:5" x14ac:dyDescent="0.25">
      <c r="A1995">
        <v>1994</v>
      </c>
      <c r="C1995" s="2">
        <v>2</v>
      </c>
      <c r="D1995" s="5">
        <v>3</v>
      </c>
      <c r="E1995" s="3">
        <v>4</v>
      </c>
    </row>
    <row r="1996" spans="1:5" x14ac:dyDescent="0.25">
      <c r="A1996">
        <v>1995</v>
      </c>
      <c r="C1996" s="2">
        <v>2</v>
      </c>
      <c r="D1996" s="5">
        <v>3</v>
      </c>
      <c r="E1996" s="3">
        <v>4</v>
      </c>
    </row>
    <row r="1997" spans="1:5" x14ac:dyDescent="0.25">
      <c r="A1997">
        <v>1996</v>
      </c>
      <c r="C1997" s="2">
        <v>2</v>
      </c>
      <c r="D1997" s="5">
        <v>3</v>
      </c>
    </row>
    <row r="1998" spans="1:5" x14ac:dyDescent="0.25">
      <c r="A1998">
        <v>1997</v>
      </c>
      <c r="C1998" s="2">
        <v>2</v>
      </c>
      <c r="D1998" s="5">
        <v>3</v>
      </c>
    </row>
    <row r="1999" spans="1:5" x14ac:dyDescent="0.25">
      <c r="A1999">
        <v>1998</v>
      </c>
      <c r="C1999" s="2">
        <v>2</v>
      </c>
      <c r="D1999" s="5">
        <v>3</v>
      </c>
    </row>
    <row r="2000" spans="1:5" x14ac:dyDescent="0.25">
      <c r="A2000">
        <v>1999</v>
      </c>
      <c r="C2000" s="2">
        <v>2</v>
      </c>
      <c r="D2000" s="5">
        <v>3</v>
      </c>
    </row>
    <row r="2001" spans="1:8" x14ac:dyDescent="0.25">
      <c r="A2001">
        <v>2000</v>
      </c>
      <c r="C2001" s="2">
        <v>2</v>
      </c>
      <c r="D2001" s="5">
        <v>3</v>
      </c>
    </row>
    <row r="2002" spans="1:8" x14ac:dyDescent="0.25">
      <c r="A2002">
        <v>2001</v>
      </c>
      <c r="B2002" s="4">
        <v>1</v>
      </c>
      <c r="C2002" s="2">
        <v>2</v>
      </c>
      <c r="D2002" s="5">
        <v>3</v>
      </c>
    </row>
    <row r="2003" spans="1:8" x14ac:dyDescent="0.25">
      <c r="A2003">
        <v>2002</v>
      </c>
      <c r="B2003" s="4">
        <v>1</v>
      </c>
      <c r="D2003" s="5">
        <v>3</v>
      </c>
    </row>
    <row r="2004" spans="1:8" x14ac:dyDescent="0.25">
      <c r="A2004">
        <v>2003</v>
      </c>
      <c r="B2004" s="4">
        <v>1</v>
      </c>
      <c r="D2004" s="5">
        <v>3</v>
      </c>
    </row>
    <row r="2005" spans="1:8" x14ac:dyDescent="0.25">
      <c r="A2005">
        <v>2004</v>
      </c>
      <c r="B2005" s="4">
        <v>1</v>
      </c>
      <c r="D2005" s="5">
        <v>3</v>
      </c>
    </row>
    <row r="2006" spans="1:8" x14ac:dyDescent="0.25">
      <c r="A2006">
        <v>2005</v>
      </c>
      <c r="B2006" s="4">
        <v>1</v>
      </c>
      <c r="D2006" s="5">
        <v>3</v>
      </c>
    </row>
    <row r="2007" spans="1:8" x14ac:dyDescent="0.25">
      <c r="A2007">
        <v>2006</v>
      </c>
      <c r="B2007" s="4">
        <v>1</v>
      </c>
      <c r="D2007" s="5">
        <v>3</v>
      </c>
    </row>
    <row r="2008" spans="1:8" x14ac:dyDescent="0.25">
      <c r="A2008">
        <v>2007</v>
      </c>
      <c r="B2008" s="4">
        <v>1</v>
      </c>
      <c r="D2008" s="5">
        <v>3</v>
      </c>
    </row>
    <row r="2009" spans="1:8" x14ac:dyDescent="0.25">
      <c r="A2009">
        <v>2008</v>
      </c>
      <c r="B2009" s="4">
        <v>1</v>
      </c>
      <c r="D2009" s="5">
        <v>3</v>
      </c>
    </row>
    <row r="2010" spans="1:8" x14ac:dyDescent="0.25">
      <c r="A2010">
        <v>2009</v>
      </c>
      <c r="B2010" s="4">
        <v>1</v>
      </c>
      <c r="D2010" s="5">
        <v>3</v>
      </c>
    </row>
    <row r="2011" spans="1:8" x14ac:dyDescent="0.25">
      <c r="A2011">
        <v>2010</v>
      </c>
      <c r="B2011" s="4">
        <v>1</v>
      </c>
      <c r="D2011" s="5">
        <v>3</v>
      </c>
      <c r="H2011" s="3" t="s">
        <v>233</v>
      </c>
    </row>
    <row r="2012" spans="1:8" x14ac:dyDescent="0.25">
      <c r="A2012">
        <v>2011</v>
      </c>
      <c r="B2012" s="4">
        <v>1</v>
      </c>
      <c r="D2012" s="5">
        <v>3</v>
      </c>
      <c r="H2012" s="3" t="s">
        <v>233</v>
      </c>
    </row>
    <row r="2013" spans="1:8" x14ac:dyDescent="0.25">
      <c r="A2013">
        <v>2012</v>
      </c>
      <c r="B2013" s="4">
        <v>1</v>
      </c>
      <c r="D2013" s="5">
        <v>3</v>
      </c>
      <c r="H2013" s="3" t="s">
        <v>233</v>
      </c>
    </row>
    <row r="2014" spans="1:8" x14ac:dyDescent="0.25">
      <c r="A2014">
        <v>2013</v>
      </c>
      <c r="B2014" s="4">
        <v>1</v>
      </c>
      <c r="D2014" s="5">
        <v>3</v>
      </c>
      <c r="H2014" s="3" t="s">
        <v>233</v>
      </c>
    </row>
    <row r="2015" spans="1:8" x14ac:dyDescent="0.25">
      <c r="A2015">
        <v>2014</v>
      </c>
      <c r="B2015" s="4">
        <v>1</v>
      </c>
      <c r="H2015" s="3" t="s">
        <v>233</v>
      </c>
    </row>
    <row r="2016" spans="1:8" x14ac:dyDescent="0.25">
      <c r="A2016">
        <v>2015</v>
      </c>
      <c r="B2016" s="4">
        <v>1</v>
      </c>
      <c r="H2016" s="3" t="s">
        <v>233</v>
      </c>
    </row>
    <row r="2017" spans="1:8" x14ac:dyDescent="0.25">
      <c r="A2017">
        <v>2016</v>
      </c>
      <c r="B2017" s="4">
        <v>1</v>
      </c>
      <c r="H2017" s="3" t="s">
        <v>233</v>
      </c>
    </row>
    <row r="2018" spans="1:8" x14ac:dyDescent="0.25">
      <c r="A2018">
        <v>2017</v>
      </c>
      <c r="B2018" s="4">
        <v>1</v>
      </c>
      <c r="C2018" s="2">
        <v>2</v>
      </c>
      <c r="H2018" s="3" t="s">
        <v>233</v>
      </c>
    </row>
    <row r="2019" spans="1:8" x14ac:dyDescent="0.25">
      <c r="A2019">
        <v>2018</v>
      </c>
      <c r="B2019" s="4">
        <v>1</v>
      </c>
      <c r="C2019" s="2">
        <v>2</v>
      </c>
      <c r="H2019" s="3" t="s">
        <v>233</v>
      </c>
    </row>
    <row r="2020" spans="1:8" x14ac:dyDescent="0.25">
      <c r="A2020">
        <v>2019</v>
      </c>
      <c r="B2020" s="4">
        <v>1</v>
      </c>
      <c r="C2020" s="2">
        <v>2</v>
      </c>
      <c r="H2020" s="3" t="s">
        <v>233</v>
      </c>
    </row>
    <row r="2021" spans="1:8" x14ac:dyDescent="0.25">
      <c r="A2021">
        <v>2020</v>
      </c>
      <c r="B2021" s="4">
        <v>1</v>
      </c>
      <c r="C2021" s="2">
        <v>2</v>
      </c>
      <c r="H2021" s="3" t="s">
        <v>233</v>
      </c>
    </row>
    <row r="2022" spans="1:8" x14ac:dyDescent="0.25">
      <c r="A2022">
        <v>2021</v>
      </c>
      <c r="B2022" s="4">
        <v>1</v>
      </c>
      <c r="C2022" s="2">
        <v>2</v>
      </c>
      <c r="H2022" s="3" t="s">
        <v>233</v>
      </c>
    </row>
    <row r="2023" spans="1:8" x14ac:dyDescent="0.25">
      <c r="A2023">
        <v>2022</v>
      </c>
      <c r="C2023" s="2">
        <v>2</v>
      </c>
      <c r="H2023" s="3" t="s">
        <v>233</v>
      </c>
    </row>
    <row r="2024" spans="1:8" x14ac:dyDescent="0.25">
      <c r="A2024">
        <v>2023</v>
      </c>
      <c r="C2024" s="2">
        <v>2</v>
      </c>
      <c r="H2024" s="3" t="s">
        <v>233</v>
      </c>
    </row>
    <row r="2025" spans="1:8" x14ac:dyDescent="0.25">
      <c r="A2025">
        <v>2024</v>
      </c>
      <c r="C2025" s="2">
        <v>2</v>
      </c>
      <c r="G2025" s="5" t="s">
        <v>234</v>
      </c>
      <c r="H2025" s="3" t="s">
        <v>233</v>
      </c>
    </row>
    <row r="2026" spans="1:8" x14ac:dyDescent="0.25">
      <c r="A2026">
        <v>2025</v>
      </c>
      <c r="C2026" s="2">
        <v>2</v>
      </c>
      <c r="G2026" s="5" t="s">
        <v>234</v>
      </c>
      <c r="H2026" s="3" t="s">
        <v>233</v>
      </c>
    </row>
    <row r="2027" spans="1:8" x14ac:dyDescent="0.25">
      <c r="A2027">
        <v>2026</v>
      </c>
      <c r="C2027" s="2">
        <v>2</v>
      </c>
      <c r="G2027" s="5" t="s">
        <v>234</v>
      </c>
      <c r="H2027" s="3" t="s">
        <v>233</v>
      </c>
    </row>
    <row r="2028" spans="1:8" x14ac:dyDescent="0.25">
      <c r="A2028">
        <v>2027</v>
      </c>
      <c r="C2028" s="2">
        <v>2</v>
      </c>
      <c r="G2028" s="5" t="s">
        <v>234</v>
      </c>
      <c r="H2028" s="3" t="s">
        <v>233</v>
      </c>
    </row>
    <row r="2029" spans="1:8" x14ac:dyDescent="0.25">
      <c r="A2029">
        <v>2028</v>
      </c>
      <c r="C2029" s="2">
        <v>2</v>
      </c>
      <c r="G2029" s="5" t="s">
        <v>234</v>
      </c>
      <c r="H2029" s="3" t="s">
        <v>233</v>
      </c>
    </row>
    <row r="2030" spans="1:8" x14ac:dyDescent="0.25">
      <c r="A2030">
        <v>2029</v>
      </c>
      <c r="C2030" s="2">
        <v>2</v>
      </c>
      <c r="G2030" s="5" t="s">
        <v>234</v>
      </c>
    </row>
    <row r="2031" spans="1:8" x14ac:dyDescent="0.25">
      <c r="A2031">
        <v>2030</v>
      </c>
      <c r="C2031" s="2">
        <v>2</v>
      </c>
      <c r="G2031" s="5" t="s">
        <v>234</v>
      </c>
    </row>
    <row r="2032" spans="1:8" x14ac:dyDescent="0.25">
      <c r="A2032">
        <v>2031</v>
      </c>
      <c r="C2032" s="2">
        <v>2</v>
      </c>
      <c r="G2032" s="5" t="s">
        <v>234</v>
      </c>
    </row>
    <row r="2033" spans="1:7" x14ac:dyDescent="0.25">
      <c r="A2033">
        <v>2032</v>
      </c>
      <c r="C2033" s="2">
        <v>2</v>
      </c>
      <c r="G2033" s="5" t="s">
        <v>234</v>
      </c>
    </row>
    <row r="2034" spans="1:7" x14ac:dyDescent="0.25">
      <c r="A2034">
        <v>2033</v>
      </c>
      <c r="C2034" s="2">
        <v>2</v>
      </c>
      <c r="G2034" s="5" t="s">
        <v>234</v>
      </c>
    </row>
    <row r="2035" spans="1:7" x14ac:dyDescent="0.25">
      <c r="A2035">
        <v>2034</v>
      </c>
      <c r="C2035" s="2">
        <v>2</v>
      </c>
      <c r="G2035" s="5" t="s">
        <v>234</v>
      </c>
    </row>
    <row r="2036" spans="1:7" x14ac:dyDescent="0.25">
      <c r="A2036">
        <v>2035</v>
      </c>
      <c r="B2036" s="4">
        <v>1</v>
      </c>
      <c r="C2036" s="2">
        <v>2</v>
      </c>
      <c r="G2036" s="5" t="s">
        <v>234</v>
      </c>
    </row>
    <row r="2037" spans="1:7" x14ac:dyDescent="0.25">
      <c r="A2037">
        <v>2036</v>
      </c>
      <c r="B2037" s="4">
        <v>1</v>
      </c>
      <c r="C2037" s="2">
        <v>2</v>
      </c>
      <c r="G2037" s="5" t="s">
        <v>234</v>
      </c>
    </row>
    <row r="2038" spans="1:7" x14ac:dyDescent="0.25">
      <c r="A2038">
        <v>2037</v>
      </c>
      <c r="B2038" s="4">
        <v>1</v>
      </c>
      <c r="C2038" s="2">
        <v>2</v>
      </c>
      <c r="G2038" s="5" t="s">
        <v>234</v>
      </c>
    </row>
    <row r="2039" spans="1:7" x14ac:dyDescent="0.25">
      <c r="A2039">
        <v>2038</v>
      </c>
      <c r="B2039" s="4">
        <v>1</v>
      </c>
      <c r="C2039" s="2">
        <v>2</v>
      </c>
      <c r="G2039" s="5" t="s">
        <v>234</v>
      </c>
    </row>
    <row r="2040" spans="1:7" x14ac:dyDescent="0.25">
      <c r="A2040">
        <v>2039</v>
      </c>
      <c r="B2040" s="4">
        <v>1</v>
      </c>
      <c r="C2040" s="2">
        <v>2</v>
      </c>
      <c r="G2040" s="5" t="s">
        <v>234</v>
      </c>
    </row>
    <row r="2041" spans="1:7" x14ac:dyDescent="0.25">
      <c r="A2041">
        <v>2040</v>
      </c>
      <c r="B2041" s="4">
        <v>1</v>
      </c>
      <c r="C2041" s="2">
        <v>2</v>
      </c>
      <c r="G2041" s="5" t="s">
        <v>234</v>
      </c>
    </row>
    <row r="2042" spans="1:7" x14ac:dyDescent="0.25">
      <c r="A2042">
        <v>2041</v>
      </c>
      <c r="B2042" s="4">
        <v>1</v>
      </c>
      <c r="G2042" s="5" t="s">
        <v>234</v>
      </c>
    </row>
    <row r="2043" spans="1:7" x14ac:dyDescent="0.25">
      <c r="A2043">
        <v>2042</v>
      </c>
      <c r="B2043" s="4">
        <v>1</v>
      </c>
      <c r="G2043" s="5" t="s">
        <v>234</v>
      </c>
    </row>
    <row r="2044" spans="1:7" x14ac:dyDescent="0.25">
      <c r="A2044">
        <v>2043</v>
      </c>
      <c r="B2044" s="4">
        <v>1</v>
      </c>
      <c r="G2044" s="5" t="s">
        <v>234</v>
      </c>
    </row>
    <row r="2045" spans="1:7" x14ac:dyDescent="0.25">
      <c r="A2045">
        <v>2044</v>
      </c>
      <c r="B2045" s="4">
        <v>1</v>
      </c>
      <c r="G2045" s="5" t="s">
        <v>234</v>
      </c>
    </row>
    <row r="2046" spans="1:7" x14ac:dyDescent="0.25">
      <c r="A2046">
        <v>2045</v>
      </c>
      <c r="B2046" s="4">
        <v>1</v>
      </c>
      <c r="E2046" s="3">
        <v>4</v>
      </c>
      <c r="G2046" s="5" t="s">
        <v>234</v>
      </c>
    </row>
    <row r="2047" spans="1:7" x14ac:dyDescent="0.25">
      <c r="A2047">
        <v>2046</v>
      </c>
      <c r="B2047" s="4">
        <v>1</v>
      </c>
      <c r="E2047" s="3">
        <v>4</v>
      </c>
      <c r="G2047" s="5" t="s">
        <v>234</v>
      </c>
    </row>
    <row r="2048" spans="1:7" x14ac:dyDescent="0.25">
      <c r="A2048">
        <v>2047</v>
      </c>
      <c r="B2048" s="4">
        <v>1</v>
      </c>
      <c r="E2048" s="3">
        <v>4</v>
      </c>
      <c r="G2048" s="5" t="s">
        <v>234</v>
      </c>
    </row>
    <row r="2049" spans="1:7" x14ac:dyDescent="0.25">
      <c r="A2049">
        <v>2048</v>
      </c>
      <c r="B2049" s="4">
        <v>1</v>
      </c>
      <c r="E2049" s="3">
        <v>4</v>
      </c>
      <c r="G2049" s="5" t="s">
        <v>234</v>
      </c>
    </row>
    <row r="2050" spans="1:7" x14ac:dyDescent="0.25">
      <c r="A2050">
        <v>2049</v>
      </c>
      <c r="B2050" s="4">
        <v>1</v>
      </c>
      <c r="E2050" s="3">
        <v>4</v>
      </c>
    </row>
    <row r="2051" spans="1:7" x14ac:dyDescent="0.25">
      <c r="A2051">
        <v>2050</v>
      </c>
      <c r="B2051" s="4">
        <v>1</v>
      </c>
      <c r="E2051" s="3">
        <v>4</v>
      </c>
    </row>
    <row r="2052" spans="1:7" x14ac:dyDescent="0.25">
      <c r="A2052">
        <v>2051</v>
      </c>
      <c r="B2052" s="4">
        <v>1</v>
      </c>
      <c r="E2052" s="3">
        <v>4</v>
      </c>
    </row>
    <row r="2053" spans="1:7" x14ac:dyDescent="0.25">
      <c r="A2053">
        <v>2052</v>
      </c>
      <c r="B2053" s="4">
        <v>1</v>
      </c>
      <c r="E2053" s="3">
        <v>4</v>
      </c>
    </row>
    <row r="2054" spans="1:7" x14ac:dyDescent="0.25">
      <c r="A2054">
        <v>2053</v>
      </c>
      <c r="B2054" s="4">
        <v>1</v>
      </c>
      <c r="C2054" s="2">
        <v>2</v>
      </c>
      <c r="E2054" s="3">
        <v>4</v>
      </c>
    </row>
    <row r="2055" spans="1:7" x14ac:dyDescent="0.25">
      <c r="A2055">
        <v>2054</v>
      </c>
      <c r="B2055" s="4">
        <v>1</v>
      </c>
      <c r="C2055" s="2">
        <v>2</v>
      </c>
      <c r="E2055" s="3">
        <v>4</v>
      </c>
    </row>
    <row r="2056" spans="1:7" x14ac:dyDescent="0.25">
      <c r="A2056">
        <v>2055</v>
      </c>
      <c r="B2056" s="4">
        <v>1</v>
      </c>
      <c r="C2056" s="2">
        <v>2</v>
      </c>
      <c r="E2056" s="3">
        <v>4</v>
      </c>
    </row>
    <row r="2057" spans="1:7" x14ac:dyDescent="0.25">
      <c r="A2057">
        <v>2056</v>
      </c>
      <c r="B2057" s="4">
        <v>1</v>
      </c>
      <c r="C2057" s="2">
        <v>2</v>
      </c>
      <c r="E2057" s="3">
        <v>4</v>
      </c>
    </row>
    <row r="2058" spans="1:7" x14ac:dyDescent="0.25">
      <c r="A2058">
        <v>2057</v>
      </c>
      <c r="B2058" s="4">
        <v>1</v>
      </c>
      <c r="C2058" s="2">
        <v>2</v>
      </c>
      <c r="E2058" s="3">
        <v>4</v>
      </c>
    </row>
    <row r="2059" spans="1:7" x14ac:dyDescent="0.25">
      <c r="A2059">
        <v>2058</v>
      </c>
      <c r="B2059" s="4">
        <v>1</v>
      </c>
      <c r="C2059" s="2">
        <v>2</v>
      </c>
      <c r="E2059" s="3">
        <v>4</v>
      </c>
    </row>
    <row r="2060" spans="1:7" x14ac:dyDescent="0.25">
      <c r="A2060">
        <v>2059</v>
      </c>
      <c r="B2060" s="4">
        <v>1</v>
      </c>
      <c r="C2060" s="2">
        <v>2</v>
      </c>
      <c r="E2060" s="3">
        <v>4</v>
      </c>
    </row>
    <row r="2061" spans="1:7" x14ac:dyDescent="0.25">
      <c r="A2061">
        <v>2060</v>
      </c>
      <c r="B2061" s="4">
        <v>1</v>
      </c>
      <c r="C2061" s="2">
        <v>2</v>
      </c>
      <c r="E2061" s="3">
        <v>4</v>
      </c>
    </row>
    <row r="2062" spans="1:7" x14ac:dyDescent="0.25">
      <c r="A2062">
        <v>2061</v>
      </c>
      <c r="B2062" s="4">
        <v>1</v>
      </c>
      <c r="C2062" s="2">
        <v>2</v>
      </c>
      <c r="E2062" s="3">
        <v>4</v>
      </c>
    </row>
    <row r="2063" spans="1:7" x14ac:dyDescent="0.25">
      <c r="A2063">
        <v>2062</v>
      </c>
      <c r="B2063" s="4">
        <v>1</v>
      </c>
      <c r="C2063" s="2">
        <v>2</v>
      </c>
      <c r="E2063" s="3">
        <v>4</v>
      </c>
    </row>
    <row r="2064" spans="1:7" x14ac:dyDescent="0.25">
      <c r="A2064">
        <v>2063</v>
      </c>
      <c r="C2064" s="2">
        <v>2</v>
      </c>
      <c r="E2064" s="3">
        <v>4</v>
      </c>
    </row>
    <row r="2065" spans="1:5" x14ac:dyDescent="0.25">
      <c r="A2065">
        <v>2064</v>
      </c>
      <c r="C2065" s="2">
        <v>2</v>
      </c>
      <c r="E2065" s="3">
        <v>4</v>
      </c>
    </row>
    <row r="2066" spans="1:5" x14ac:dyDescent="0.25">
      <c r="A2066">
        <v>2065</v>
      </c>
      <c r="C2066" s="2">
        <v>2</v>
      </c>
      <c r="D2066" s="5">
        <v>3</v>
      </c>
      <c r="E2066" s="3">
        <v>4</v>
      </c>
    </row>
    <row r="2067" spans="1:5" x14ac:dyDescent="0.25">
      <c r="A2067">
        <v>2066</v>
      </c>
      <c r="C2067" s="2">
        <v>2</v>
      </c>
      <c r="D2067" s="5">
        <v>3</v>
      </c>
      <c r="E2067" s="3">
        <v>4</v>
      </c>
    </row>
    <row r="2068" spans="1:5" x14ac:dyDescent="0.25">
      <c r="A2068">
        <v>2067</v>
      </c>
      <c r="C2068" s="2">
        <v>2</v>
      </c>
      <c r="D2068" s="5">
        <v>3</v>
      </c>
      <c r="E2068" s="3">
        <v>4</v>
      </c>
    </row>
    <row r="2069" spans="1:5" x14ac:dyDescent="0.25">
      <c r="A2069">
        <v>2068</v>
      </c>
      <c r="C2069" s="2">
        <v>2</v>
      </c>
      <c r="D2069" s="5">
        <v>3</v>
      </c>
      <c r="E2069" s="3">
        <v>4</v>
      </c>
    </row>
    <row r="2070" spans="1:5" x14ac:dyDescent="0.25">
      <c r="A2070">
        <v>2069</v>
      </c>
      <c r="C2070" s="2">
        <v>2</v>
      </c>
      <c r="D2070" s="5">
        <v>3</v>
      </c>
      <c r="E2070" s="3">
        <v>4</v>
      </c>
    </row>
    <row r="2071" spans="1:5" x14ac:dyDescent="0.25">
      <c r="A2071">
        <v>2070</v>
      </c>
      <c r="C2071" s="2">
        <v>2</v>
      </c>
      <c r="D2071" s="5">
        <v>3</v>
      </c>
      <c r="E2071" s="3">
        <v>4</v>
      </c>
    </row>
    <row r="2072" spans="1:5" x14ac:dyDescent="0.25">
      <c r="A2072">
        <v>2071</v>
      </c>
      <c r="C2072" s="2">
        <v>2</v>
      </c>
      <c r="D2072" s="5">
        <v>3</v>
      </c>
      <c r="E2072" s="3">
        <v>4</v>
      </c>
    </row>
    <row r="2073" spans="1:5" x14ac:dyDescent="0.25">
      <c r="A2073">
        <v>2072</v>
      </c>
      <c r="C2073" s="2">
        <v>2</v>
      </c>
      <c r="D2073" s="5">
        <v>3</v>
      </c>
      <c r="E2073" s="3">
        <v>4</v>
      </c>
    </row>
    <row r="2074" spans="1:5" x14ac:dyDescent="0.25">
      <c r="A2074">
        <v>2073</v>
      </c>
      <c r="C2074" s="2">
        <v>2</v>
      </c>
      <c r="D2074" s="5">
        <v>3</v>
      </c>
      <c r="E2074" s="3">
        <v>4</v>
      </c>
    </row>
    <row r="2075" spans="1:5" x14ac:dyDescent="0.25">
      <c r="A2075">
        <v>2074</v>
      </c>
      <c r="C2075" s="2">
        <v>2</v>
      </c>
      <c r="D2075" s="5">
        <v>3</v>
      </c>
      <c r="E2075" s="3">
        <v>4</v>
      </c>
    </row>
    <row r="2076" spans="1:5" x14ac:dyDescent="0.25">
      <c r="A2076">
        <v>2075</v>
      </c>
      <c r="C2076" s="2">
        <v>2</v>
      </c>
      <c r="D2076" s="5">
        <v>3</v>
      </c>
      <c r="E2076" s="3">
        <v>4</v>
      </c>
    </row>
    <row r="2077" spans="1:5" x14ac:dyDescent="0.25">
      <c r="A2077">
        <v>2076</v>
      </c>
      <c r="C2077" s="2">
        <v>2</v>
      </c>
      <c r="D2077" s="5">
        <v>3</v>
      </c>
      <c r="E2077" s="3">
        <v>4</v>
      </c>
    </row>
    <row r="2078" spans="1:5" x14ac:dyDescent="0.25">
      <c r="A2078">
        <v>2077</v>
      </c>
      <c r="C2078" s="2">
        <v>2</v>
      </c>
      <c r="D2078" s="5">
        <v>3</v>
      </c>
      <c r="E2078" s="3">
        <v>4</v>
      </c>
    </row>
    <row r="2079" spans="1:5" x14ac:dyDescent="0.25">
      <c r="A2079">
        <v>2078</v>
      </c>
      <c r="B2079" s="4">
        <v>1</v>
      </c>
      <c r="C2079" s="2">
        <v>2</v>
      </c>
      <c r="D2079" s="5">
        <v>3</v>
      </c>
      <c r="E2079" s="3">
        <v>4</v>
      </c>
    </row>
    <row r="2080" spans="1:5" x14ac:dyDescent="0.25">
      <c r="A2080">
        <v>2079</v>
      </c>
      <c r="B2080" s="4">
        <v>1</v>
      </c>
      <c r="C2080" s="2">
        <v>2</v>
      </c>
      <c r="D2080" s="5">
        <v>3</v>
      </c>
      <c r="E2080" s="3">
        <v>4</v>
      </c>
    </row>
    <row r="2081" spans="1:6" x14ac:dyDescent="0.25">
      <c r="A2081">
        <v>2080</v>
      </c>
      <c r="B2081" s="4">
        <v>1</v>
      </c>
      <c r="C2081" s="2">
        <v>2</v>
      </c>
      <c r="D2081" s="5">
        <v>3</v>
      </c>
      <c r="E2081" s="3">
        <v>4</v>
      </c>
    </row>
    <row r="2082" spans="1:6" x14ac:dyDescent="0.25">
      <c r="A2082">
        <v>2081</v>
      </c>
      <c r="B2082" s="4">
        <v>1</v>
      </c>
      <c r="C2082" s="2">
        <v>2</v>
      </c>
      <c r="D2082" s="5">
        <v>3</v>
      </c>
      <c r="E2082" s="3">
        <v>4</v>
      </c>
    </row>
    <row r="2083" spans="1:6" x14ac:dyDescent="0.25">
      <c r="A2083">
        <v>2082</v>
      </c>
      <c r="B2083" s="4">
        <v>1</v>
      </c>
      <c r="C2083" s="2">
        <v>2</v>
      </c>
      <c r="D2083" s="5">
        <v>3</v>
      </c>
      <c r="E2083" s="3">
        <v>4</v>
      </c>
    </row>
    <row r="2084" spans="1:6" x14ac:dyDescent="0.25">
      <c r="A2084">
        <v>2083</v>
      </c>
      <c r="B2084" s="4">
        <v>1</v>
      </c>
      <c r="C2084" s="2">
        <v>2</v>
      </c>
      <c r="D2084" s="5">
        <v>3</v>
      </c>
      <c r="E2084" s="3">
        <v>4</v>
      </c>
    </row>
    <row r="2085" spans="1:6" x14ac:dyDescent="0.25">
      <c r="A2085">
        <v>2084</v>
      </c>
      <c r="B2085" s="4">
        <v>1</v>
      </c>
      <c r="C2085" s="2">
        <v>2</v>
      </c>
      <c r="D2085" s="5">
        <v>3</v>
      </c>
    </row>
    <row r="2086" spans="1:6" x14ac:dyDescent="0.25">
      <c r="A2086">
        <v>2085</v>
      </c>
      <c r="B2086" s="4">
        <v>1</v>
      </c>
      <c r="D2086" s="5">
        <v>3</v>
      </c>
    </row>
    <row r="2087" spans="1:6" x14ac:dyDescent="0.25">
      <c r="A2087">
        <v>2086</v>
      </c>
      <c r="B2087" s="4">
        <v>1</v>
      </c>
      <c r="D2087" s="5">
        <v>3</v>
      </c>
      <c r="F208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893C-3889-41E4-83BA-4252BC7B69C2}">
  <dimension ref="A1:EA78"/>
  <sheetViews>
    <sheetView workbookViewId="0">
      <selection activeCell="EC1" sqref="EC1:EE3"/>
    </sheetView>
  </sheetViews>
  <sheetFormatPr defaultRowHeight="15" x14ac:dyDescent="0.25"/>
  <cols>
    <col min="1" max="1" width="11" bestFit="1" customWidth="1"/>
    <col min="2" max="2" width="10" bestFit="1" customWidth="1"/>
    <col min="3" max="3" width="11" bestFit="1" customWidth="1"/>
    <col min="4" max="4" width="10" bestFit="1" customWidth="1"/>
    <col min="5" max="5" width="11" bestFit="1" customWidth="1"/>
    <col min="6" max="6" width="10" bestFit="1" customWidth="1"/>
    <col min="7" max="7" width="11" bestFit="1" customWidth="1"/>
    <col min="8" max="8" width="10" bestFit="1" customWidth="1"/>
    <col min="9" max="9" width="6.85546875" bestFit="1" customWidth="1"/>
    <col min="11" max="11" width="16" bestFit="1" customWidth="1"/>
    <col min="12" max="12" width="15.7109375" bestFit="1" customWidth="1"/>
    <col min="13" max="13" width="16.140625" bestFit="1" customWidth="1"/>
    <col min="14" max="14" width="15.85546875" bestFit="1" customWidth="1"/>
    <col min="16" max="16" width="16.7109375" bestFit="1" customWidth="1"/>
    <col min="17" max="17" width="16.42578125" bestFit="1" customWidth="1"/>
    <col min="18" max="18" width="16.85546875" bestFit="1" customWidth="1"/>
    <col min="19" max="19" width="16.5703125" bestFit="1" customWidth="1"/>
    <col min="21" max="21" width="15.85546875" bestFit="1" customWidth="1"/>
    <col min="22" max="22" width="15.5703125" bestFit="1" customWidth="1"/>
    <col min="23" max="23" width="16" bestFit="1" customWidth="1"/>
    <col min="24" max="24" width="15.7109375" bestFit="1" customWidth="1"/>
    <col min="26" max="26" width="15.85546875" bestFit="1" customWidth="1"/>
    <col min="27" max="27" width="15.5703125" bestFit="1" customWidth="1"/>
    <col min="28" max="28" width="16" bestFit="1" customWidth="1"/>
    <col min="29" max="29" width="15.7109375" bestFit="1" customWidth="1"/>
    <col min="31" max="31" width="19.85546875" bestFit="1" customWidth="1"/>
    <col min="32" max="32" width="19.5703125" bestFit="1" customWidth="1"/>
    <col min="33" max="33" width="20" bestFit="1" customWidth="1"/>
    <col min="34" max="34" width="19.7109375" bestFit="1" customWidth="1"/>
    <col min="36" max="36" width="20" bestFit="1" customWidth="1"/>
    <col min="37" max="37" width="19.7109375" bestFit="1" customWidth="1"/>
    <col min="38" max="38" width="20.140625" bestFit="1" customWidth="1"/>
    <col min="39" max="39" width="19.85546875" bestFit="1" customWidth="1"/>
    <col min="41" max="41" width="21.7109375" bestFit="1" customWidth="1"/>
    <col min="42" max="42" width="21.42578125" bestFit="1" customWidth="1"/>
    <col min="43" max="43" width="21.85546875" bestFit="1" customWidth="1"/>
    <col min="44" max="44" width="21.5703125" bestFit="1" customWidth="1"/>
    <col min="46" max="46" width="19.140625" bestFit="1" customWidth="1"/>
    <col min="48" max="51" width="12" bestFit="1" customWidth="1"/>
    <col min="53" max="56" width="12" bestFit="1" customWidth="1"/>
    <col min="58" max="58" width="18.7109375" bestFit="1" customWidth="1"/>
    <col min="59" max="59" width="18.140625" bestFit="1" customWidth="1"/>
    <col min="61" max="61" width="18" bestFit="1" customWidth="1"/>
    <col min="62" max="62" width="17.42578125" bestFit="1" customWidth="1"/>
    <col min="64" max="64" width="16.42578125" bestFit="1" customWidth="1"/>
    <col min="65" max="65" width="15" bestFit="1" customWidth="1"/>
    <col min="67" max="68" width="17.85546875" bestFit="1" customWidth="1"/>
    <col min="70" max="70" width="17.5703125" bestFit="1" customWidth="1"/>
    <col min="71" max="71" width="17.28515625" bestFit="1" customWidth="1"/>
    <col min="73" max="73" width="6.28515625" bestFit="1" customWidth="1"/>
    <col min="74" max="74" width="15.28515625" bestFit="1" customWidth="1"/>
    <col min="75" max="75" width="15.7109375" bestFit="1" customWidth="1"/>
    <col min="76" max="76" width="15.42578125" bestFit="1" customWidth="1"/>
    <col min="77" max="77" width="6" bestFit="1" customWidth="1"/>
    <col min="78" max="78" width="15.28515625" bestFit="1" customWidth="1"/>
    <col min="79" max="79" width="15.42578125" bestFit="1" customWidth="1"/>
    <col min="80" max="80" width="15.140625" bestFit="1" customWidth="1"/>
    <col min="81" max="81" width="6.42578125" bestFit="1" customWidth="1"/>
    <col min="82" max="82" width="15.7109375" bestFit="1" customWidth="1"/>
    <col min="83" max="83" width="15.42578125" bestFit="1" customWidth="1"/>
    <col min="84" max="84" width="15.5703125" bestFit="1" customWidth="1"/>
    <col min="85" max="85" width="6.140625" bestFit="1" customWidth="1"/>
    <col min="86" max="86" width="15.42578125" bestFit="1" customWidth="1"/>
    <col min="87" max="87" width="15.140625" bestFit="1" customWidth="1"/>
    <col min="88" max="88" width="15.5703125" bestFit="1" customWidth="1"/>
    <col min="90" max="90" width="5.5703125" bestFit="1" customWidth="1"/>
    <col min="91" max="91" width="14.5703125" bestFit="1" customWidth="1"/>
    <col min="92" max="92" width="15" bestFit="1" customWidth="1"/>
    <col min="93" max="93" width="14.7109375" bestFit="1" customWidth="1"/>
    <col min="94" max="94" width="5.28515625" bestFit="1" customWidth="1"/>
    <col min="95" max="95" width="14.5703125" bestFit="1" customWidth="1"/>
    <col min="96" max="96" width="14.7109375" bestFit="1" customWidth="1"/>
    <col min="97" max="97" width="14.42578125" bestFit="1" customWidth="1"/>
    <col min="98" max="98" width="5.7109375" bestFit="1" customWidth="1"/>
    <col min="99" max="99" width="15" bestFit="1" customWidth="1"/>
    <col min="100" max="100" width="14.7109375" bestFit="1" customWidth="1"/>
    <col min="101" max="101" width="14.85546875" bestFit="1" customWidth="1"/>
    <col min="102" max="102" width="5.42578125" bestFit="1" customWidth="1"/>
    <col min="103" max="103" width="14.7109375" bestFit="1" customWidth="1"/>
    <col min="104" max="104" width="14.42578125" bestFit="1" customWidth="1"/>
    <col min="105" max="105" width="14.85546875" bestFit="1" customWidth="1"/>
    <col min="107" max="107" width="14.140625" bestFit="1" customWidth="1"/>
    <col min="108" max="108" width="14.5703125" bestFit="1" customWidth="1"/>
    <col min="109" max="109" width="14.28515625" bestFit="1" customWidth="1"/>
    <col min="110" max="110" width="14.140625" bestFit="1" customWidth="1"/>
    <col min="111" max="111" width="14.28515625" bestFit="1" customWidth="1"/>
    <col min="112" max="112" width="14" bestFit="1" customWidth="1"/>
    <col min="113" max="113" width="14.5703125" bestFit="1" customWidth="1"/>
    <col min="114" max="114" width="14.28515625" bestFit="1" customWidth="1"/>
    <col min="115" max="115" width="14.42578125" bestFit="1" customWidth="1"/>
    <col min="116" max="116" width="14.28515625" bestFit="1" customWidth="1"/>
    <col min="117" max="117" width="14" bestFit="1" customWidth="1"/>
    <col min="118" max="118" width="14.42578125" bestFit="1" customWidth="1"/>
    <col min="120" max="120" width="14.85546875" bestFit="1" customWidth="1"/>
    <col min="121" max="121" width="15.28515625" bestFit="1" customWidth="1"/>
    <col min="122" max="122" width="15" bestFit="1" customWidth="1"/>
    <col min="123" max="123" width="14.85546875" bestFit="1" customWidth="1"/>
    <col min="124" max="124" width="15" bestFit="1" customWidth="1"/>
    <col min="125" max="125" width="14.7109375" bestFit="1" customWidth="1"/>
    <col min="126" max="126" width="15.28515625" bestFit="1" customWidth="1"/>
    <col min="127" max="127" width="15" bestFit="1" customWidth="1"/>
    <col min="128" max="128" width="15.140625" bestFit="1" customWidth="1"/>
    <col min="129" max="129" width="15" bestFit="1" customWidth="1"/>
    <col min="130" max="130" width="14.7109375" bestFit="1" customWidth="1"/>
    <col min="131" max="131" width="15.140625" bestFit="1" customWidth="1"/>
  </cols>
  <sheetData>
    <row r="1" spans="1:131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s="1" t="s">
        <v>111</v>
      </c>
      <c r="K1" t="s">
        <v>79</v>
      </c>
      <c r="L1" t="s">
        <v>80</v>
      </c>
      <c r="M1" t="s">
        <v>81</v>
      </c>
      <c r="N1" t="s">
        <v>82</v>
      </c>
      <c r="P1" t="s">
        <v>83</v>
      </c>
      <c r="Q1" t="s">
        <v>84</v>
      </c>
      <c r="R1" t="s">
        <v>85</v>
      </c>
      <c r="S1" t="s">
        <v>86</v>
      </c>
      <c r="U1" t="s">
        <v>87</v>
      </c>
      <c r="V1" t="s">
        <v>88</v>
      </c>
      <c r="W1" t="s">
        <v>89</v>
      </c>
      <c r="X1" t="s">
        <v>90</v>
      </c>
      <c r="Z1" t="s">
        <v>23</v>
      </c>
      <c r="AA1" t="s">
        <v>24</v>
      </c>
      <c r="AB1" t="s">
        <v>25</v>
      </c>
      <c r="AC1" t="s">
        <v>26</v>
      </c>
      <c r="AE1" t="s">
        <v>124</v>
      </c>
      <c r="AF1" t="s">
        <v>125</v>
      </c>
      <c r="AG1" t="s">
        <v>126</v>
      </c>
      <c r="AH1" t="s">
        <v>127</v>
      </c>
      <c r="AJ1" t="s">
        <v>132</v>
      </c>
      <c r="AK1" t="s">
        <v>133</v>
      </c>
      <c r="AL1" t="s">
        <v>134</v>
      </c>
      <c r="AM1" t="s">
        <v>135</v>
      </c>
      <c r="AO1" t="s">
        <v>302</v>
      </c>
      <c r="AP1" t="s">
        <v>303</v>
      </c>
      <c r="AQ1" t="s">
        <v>304</v>
      </c>
      <c r="AR1" t="s">
        <v>305</v>
      </c>
      <c r="AT1" t="s">
        <v>306</v>
      </c>
      <c r="AV1" t="s">
        <v>91</v>
      </c>
      <c r="AW1" t="s">
        <v>92</v>
      </c>
      <c r="AX1" t="s">
        <v>93</v>
      </c>
      <c r="AY1" t="s">
        <v>94</v>
      </c>
      <c r="BA1" t="s">
        <v>95</v>
      </c>
      <c r="BB1" t="s">
        <v>96</v>
      </c>
      <c r="BC1" t="s">
        <v>97</v>
      </c>
      <c r="BD1" t="s">
        <v>98</v>
      </c>
      <c r="BF1" t="s">
        <v>27</v>
      </c>
      <c r="BG1" t="s">
        <v>28</v>
      </c>
      <c r="BI1" t="s">
        <v>34</v>
      </c>
      <c r="BJ1" t="s">
        <v>35</v>
      </c>
      <c r="BL1" t="s">
        <v>37</v>
      </c>
      <c r="BM1" t="s">
        <v>38</v>
      </c>
      <c r="BO1" t="s">
        <v>42</v>
      </c>
      <c r="BP1" t="s">
        <v>43</v>
      </c>
      <c r="BR1" t="s">
        <v>324</v>
      </c>
      <c r="BS1" t="s">
        <v>325</v>
      </c>
      <c r="BU1" t="s">
        <v>47</v>
      </c>
      <c r="BV1" t="s">
        <v>48</v>
      </c>
      <c r="BW1" t="s">
        <v>49</v>
      </c>
      <c r="BX1" t="s">
        <v>50</v>
      </c>
      <c r="BY1" t="s">
        <v>51</v>
      </c>
      <c r="BZ1" t="s">
        <v>52</v>
      </c>
      <c r="CA1" t="s">
        <v>53</v>
      </c>
      <c r="CB1" t="s">
        <v>54</v>
      </c>
      <c r="CC1" t="s">
        <v>55</v>
      </c>
      <c r="CD1" t="s">
        <v>56</v>
      </c>
      <c r="CE1" t="s">
        <v>57</v>
      </c>
      <c r="CF1" t="s">
        <v>58</v>
      </c>
      <c r="CG1" t="s">
        <v>59</v>
      </c>
      <c r="CH1" t="s">
        <v>60</v>
      </c>
      <c r="CI1" t="s">
        <v>61</v>
      </c>
      <c r="CJ1" t="s">
        <v>62</v>
      </c>
      <c r="CL1" t="s">
        <v>63</v>
      </c>
      <c r="CM1" t="s">
        <v>64</v>
      </c>
      <c r="CN1" t="s">
        <v>65</v>
      </c>
      <c r="CO1" t="s">
        <v>66</v>
      </c>
      <c r="CP1" t="s">
        <v>67</v>
      </c>
      <c r="CQ1" t="s">
        <v>68</v>
      </c>
      <c r="CR1" t="s">
        <v>69</v>
      </c>
      <c r="CS1" t="s">
        <v>70</v>
      </c>
      <c r="CT1" t="s">
        <v>71</v>
      </c>
      <c r="CU1" t="s">
        <v>72</v>
      </c>
      <c r="CV1" t="s">
        <v>73</v>
      </c>
      <c r="CW1" t="s">
        <v>74</v>
      </c>
      <c r="CX1" t="s">
        <v>75</v>
      </c>
      <c r="CY1" t="s">
        <v>76</v>
      </c>
      <c r="CZ1" t="s">
        <v>77</v>
      </c>
      <c r="DA1" t="s">
        <v>78</v>
      </c>
      <c r="DC1" t="s">
        <v>140</v>
      </c>
      <c r="DD1" t="s">
        <v>141</v>
      </c>
      <c r="DE1" t="s">
        <v>142</v>
      </c>
      <c r="DF1" t="s">
        <v>143</v>
      </c>
      <c r="DG1" t="s">
        <v>144</v>
      </c>
      <c r="DH1" t="s">
        <v>145</v>
      </c>
      <c r="DI1" t="s">
        <v>146</v>
      </c>
      <c r="DJ1" t="s">
        <v>147</v>
      </c>
      <c r="DK1" t="s">
        <v>148</v>
      </c>
      <c r="DL1" t="s">
        <v>149</v>
      </c>
      <c r="DM1" t="s">
        <v>150</v>
      </c>
      <c r="DN1" t="s">
        <v>151</v>
      </c>
      <c r="DP1" t="s">
        <v>152</v>
      </c>
      <c r="DQ1" t="s">
        <v>153</v>
      </c>
      <c r="DR1" t="s">
        <v>154</v>
      </c>
      <c r="DS1" t="s">
        <v>155</v>
      </c>
      <c r="DT1" t="s">
        <v>156</v>
      </c>
      <c r="DU1" t="s">
        <v>157</v>
      </c>
      <c r="DV1" t="s">
        <v>158</v>
      </c>
      <c r="DW1" t="s">
        <v>159</v>
      </c>
      <c r="DX1" t="s">
        <v>160</v>
      </c>
      <c r="DY1" t="s">
        <v>161</v>
      </c>
      <c r="DZ1" t="s">
        <v>162</v>
      </c>
      <c r="EA1" t="s">
        <v>163</v>
      </c>
    </row>
    <row r="2" spans="1:131" x14ac:dyDescent="0.25">
      <c r="A2">
        <v>56.143711000000003</v>
      </c>
      <c r="B2">
        <v>8.3393309999999996</v>
      </c>
      <c r="C2">
        <v>48.586547000000003</v>
      </c>
      <c r="D2">
        <v>7.3521650000000003</v>
      </c>
      <c r="E2">
        <v>50.842575000000004</v>
      </c>
      <c r="F2">
        <v>9.9594850000000008</v>
      </c>
      <c r="G2">
        <v>39.785156000000001</v>
      </c>
      <c r="H2">
        <v>6.6150000000000002</v>
      </c>
      <c r="K2">
        <f>(14/200)</f>
        <v>7.0000000000000007E-2</v>
      </c>
      <c r="L2">
        <f>(13/200)</f>
        <v>6.5000000000000002E-2</v>
      </c>
      <c r="M2">
        <f>(13/200)</f>
        <v>6.5000000000000002E-2</v>
      </c>
      <c r="N2">
        <f>(17/200)</f>
        <v>8.5000000000000006E-2</v>
      </c>
      <c r="P2">
        <f>(19/200)</f>
        <v>9.5000000000000001E-2</v>
      </c>
      <c r="Q2">
        <f>(23/200)</f>
        <v>0.115</v>
      </c>
      <c r="R2">
        <f>(20/200)</f>
        <v>0.1</v>
      </c>
      <c r="S2">
        <f>(25/200)</f>
        <v>0.125</v>
      </c>
      <c r="U2">
        <f>0.07+0.095</f>
        <v>0.16500000000000001</v>
      </c>
      <c r="V2">
        <f>0.065+0.115</f>
        <v>0.18</v>
      </c>
      <c r="W2">
        <f>0.065+0.1</f>
        <v>0.16500000000000001</v>
      </c>
      <c r="X2">
        <f>0.085+0.125</f>
        <v>0.21000000000000002</v>
      </c>
      <c r="Z2">
        <f>SQRT((ABS($A$3-$A$2)^2+(ABS($B$3-$B$2)^2)))</f>
        <v>16.812255178673986</v>
      </c>
      <c r="AA2">
        <f>SQRT((ABS($C$3-$C$2)^2+(ABS($D$3-$D$2)^2)))</f>
        <v>15.50585189589366</v>
      </c>
      <c r="AB2">
        <f>SQRT((ABS($E$3-$E$2)^2+(ABS($F$3-$F$2)^2)))</f>
        <v>20.892399217845956</v>
      </c>
      <c r="AC2">
        <f>SQRT((ABS($G$3-$G$2)^2+(ABS($H$3-$H$2)^2)))</f>
        <v>21.940080582405642</v>
      </c>
      <c r="AE2">
        <f>(COUNTA(U2:U12)/SUM(U2:U12))</f>
        <v>6.3218390804597702</v>
      </c>
      <c r="AF2">
        <f>(COUNTA(V2:V12)/SUM(V2:V12))</f>
        <v>6.3400576368876083</v>
      </c>
      <c r="AG2">
        <f>(COUNTA(W2:W12)/SUM(W2:W12))</f>
        <v>5.913978494623656</v>
      </c>
      <c r="AH2">
        <f>(COUNTA(X2:X12)/SUM(X2:X12))</f>
        <v>5.9459459459459456</v>
      </c>
      <c r="AJ2">
        <f>1/0.165</f>
        <v>6.0606060606060606</v>
      </c>
      <c r="AK2">
        <f>1/0.18</f>
        <v>5.5555555555555554</v>
      </c>
      <c r="AL2">
        <f>1/0.165</f>
        <v>6.0606060606060606</v>
      </c>
      <c r="AM2">
        <f>1/0.21</f>
        <v>4.7619047619047619</v>
      </c>
      <c r="AO2">
        <f t="shared" ref="AO2:AO13" si="0">$Z2/$U2</f>
        <v>101.89245562832718</v>
      </c>
      <c r="AP2">
        <f t="shared" ref="AP2:AP14" si="1">$AA2/$V2</f>
        <v>86.143621643853663</v>
      </c>
      <c r="AQ2">
        <f t="shared" ref="AQ2:AQ12" si="2">$AB2/$W2</f>
        <v>126.62060132027851</v>
      </c>
      <c r="AR2">
        <f t="shared" ref="AR2:AR18" si="3">$AC2/$X2</f>
        <v>104.47657420193161</v>
      </c>
      <c r="AT2">
        <f>AT4/AT6</f>
        <v>112.12540447911829</v>
      </c>
      <c r="AV2">
        <f>((0.07/0.165)*100)</f>
        <v>42.424242424242422</v>
      </c>
      <c r="AW2">
        <f>((0.065/0.18)*100)</f>
        <v>36.111111111111114</v>
      </c>
      <c r="AX2">
        <f>((0.065/0.165)*100)</f>
        <v>39.393939393939391</v>
      </c>
      <c r="AY2">
        <f>((0.085/0.21)*100)</f>
        <v>40.476190476190482</v>
      </c>
      <c r="BA2">
        <f>((0.095/0.165)*100)</f>
        <v>57.575757575757571</v>
      </c>
      <c r="BB2">
        <f>((0.115/0.18)*100)</f>
        <v>63.888888888888893</v>
      </c>
      <c r="BC2">
        <f>((0.1/0.165)*100)</f>
        <v>60.606060606060609</v>
      </c>
      <c r="BD2">
        <f>((0.125/0.21)*100)</f>
        <v>59.523809523809526</v>
      </c>
      <c r="BF2">
        <f>ABS($B$2-$D$2)</f>
        <v>0.98716599999999932</v>
      </c>
      <c r="BG2">
        <f>ABS($F$2-$H$2)</f>
        <v>3.3444850000000006</v>
      </c>
      <c r="BL2">
        <f>SQRT((ABS($A$2-$E$2)^2+(ABS($B$2-$F$2)^2)))</f>
        <v>5.5431887821191879</v>
      </c>
      <c r="BM2">
        <f>SQRT((ABS($C$2-$G$2)^2+(ABS($D$2-$H$2)^2)))</f>
        <v>8.8322078650870779</v>
      </c>
      <c r="BO2">
        <f>SQRT((ABS($A$2-$G$3)^2+(ABS($B$2-$H$3)^2)))</f>
        <v>6.4648337705630903</v>
      </c>
      <c r="BP2">
        <f>SQRT((ABS($C$2-$E$2)^2+(ABS($D$2-$F$2)^2)))</f>
        <v>3.4478659949574615</v>
      </c>
      <c r="BR2">
        <f>DEGREES(ACOS((8.55341253470854^2+16.9134403467186^2-10.1988511115755^2)/(2*8.55341253470854*16.9134403467186)))</f>
        <v>28.109098546591134</v>
      </c>
      <c r="BS2">
        <f>DEGREES(ACOS((11.5521467639909^2+21.9400805824056^2-11.9142753425387^2)/(2*11.5521467639909*21.9400805824056)))</f>
        <v>21.117029683244141</v>
      </c>
      <c r="BU2">
        <v>14</v>
      </c>
      <c r="BV2">
        <v>0</v>
      </c>
      <c r="BW2">
        <v>0</v>
      </c>
      <c r="BX2">
        <v>14</v>
      </c>
      <c r="BY2">
        <v>13</v>
      </c>
      <c r="BZ2">
        <v>0</v>
      </c>
      <c r="CA2">
        <v>12</v>
      </c>
      <c r="CB2">
        <v>0</v>
      </c>
      <c r="CC2">
        <v>13</v>
      </c>
      <c r="CD2">
        <v>0</v>
      </c>
      <c r="CE2">
        <v>13</v>
      </c>
      <c r="CF2">
        <v>0</v>
      </c>
      <c r="CG2">
        <v>17</v>
      </c>
      <c r="CH2">
        <v>14</v>
      </c>
      <c r="CI2">
        <v>1</v>
      </c>
      <c r="CJ2">
        <v>0</v>
      </c>
      <c r="CL2">
        <v>19</v>
      </c>
      <c r="CM2">
        <v>6</v>
      </c>
      <c r="CN2">
        <v>3</v>
      </c>
      <c r="CO2">
        <v>18</v>
      </c>
      <c r="CP2">
        <v>23</v>
      </c>
      <c r="CQ2">
        <v>4</v>
      </c>
      <c r="CR2">
        <v>0</v>
      </c>
      <c r="CS2">
        <v>11</v>
      </c>
      <c r="CT2">
        <v>20</v>
      </c>
      <c r="CU2">
        <v>6</v>
      </c>
      <c r="CV2">
        <v>17</v>
      </c>
      <c r="CW2">
        <v>3</v>
      </c>
      <c r="CX2">
        <v>25</v>
      </c>
      <c r="CY2">
        <v>18</v>
      </c>
      <c r="CZ2">
        <v>12</v>
      </c>
      <c r="DA2">
        <v>2</v>
      </c>
      <c r="DC2">
        <f>((0/14)*100)</f>
        <v>0</v>
      </c>
      <c r="DD2">
        <f>((0/14)*100)</f>
        <v>0</v>
      </c>
      <c r="DE2">
        <f>((14/14)*100)</f>
        <v>100</v>
      </c>
      <c r="DF2">
        <f>((0/13)*100)</f>
        <v>0</v>
      </c>
      <c r="DG2">
        <f>((12/13)*100)</f>
        <v>92.307692307692307</v>
      </c>
      <c r="DH2">
        <f>((0/13)*100)</f>
        <v>0</v>
      </c>
      <c r="DI2">
        <f>((0/13)*100)</f>
        <v>0</v>
      </c>
      <c r="DJ2">
        <f>((13/13)*100)</f>
        <v>100</v>
      </c>
      <c r="DK2">
        <f>((0/13)*100)</f>
        <v>0</v>
      </c>
      <c r="DL2">
        <f>((14/17)*100)</f>
        <v>82.35294117647058</v>
      </c>
      <c r="DM2">
        <f>((1/17)*100)</f>
        <v>5.8823529411764701</v>
      </c>
      <c r="DN2">
        <f>((0/17)*100)</f>
        <v>0</v>
      </c>
      <c r="DP2">
        <f>((6/19)*100)</f>
        <v>31.578947368421051</v>
      </c>
      <c r="DQ2">
        <f>((3/19)*100)</f>
        <v>15.789473684210526</v>
      </c>
      <c r="DR2">
        <f>((18/19)*100)</f>
        <v>94.73684210526315</v>
      </c>
      <c r="DS2">
        <f>((4/23)*100)</f>
        <v>17.391304347826086</v>
      </c>
      <c r="DT2">
        <f>((0/23)*100)</f>
        <v>0</v>
      </c>
      <c r="DU2">
        <f>((11/23)*100)</f>
        <v>47.826086956521742</v>
      </c>
      <c r="DV2">
        <f>((6/20)*100)</f>
        <v>30</v>
      </c>
      <c r="DW2">
        <f>((17/20)*100)</f>
        <v>85</v>
      </c>
      <c r="DX2">
        <f>((3/20)*100)</f>
        <v>15</v>
      </c>
      <c r="DY2">
        <f>((18/25)*100)</f>
        <v>72</v>
      </c>
      <c r="DZ2">
        <f>((12/25)*100)</f>
        <v>48</v>
      </c>
      <c r="EA2">
        <f>((2/25)*100)</f>
        <v>8</v>
      </c>
    </row>
    <row r="3" spans="1:131" x14ac:dyDescent="0.25">
      <c r="A3">
        <v>72.955918000000011</v>
      </c>
      <c r="B3">
        <v>8.2990820000000003</v>
      </c>
      <c r="C3">
        <v>63.884689000000002</v>
      </c>
      <c r="D3">
        <v>4.8226800000000001</v>
      </c>
      <c r="E3">
        <v>71.730408000000011</v>
      </c>
      <c r="F3">
        <v>9.5227039999999992</v>
      </c>
      <c r="G3">
        <v>61.663814000000002</v>
      </c>
      <c r="H3">
        <v>4.9744330000000003</v>
      </c>
      <c r="K3">
        <f>(16/200)</f>
        <v>0.08</v>
      </c>
      <c r="L3">
        <f>(15/200)</f>
        <v>7.4999999999999997E-2</v>
      </c>
      <c r="M3">
        <f>(13/200)</f>
        <v>6.5000000000000002E-2</v>
      </c>
      <c r="N3">
        <f>(15/200)</f>
        <v>7.4999999999999997E-2</v>
      </c>
      <c r="P3">
        <f>(16/200)</f>
        <v>0.08</v>
      </c>
      <c r="Q3">
        <f>(17/200)</f>
        <v>8.5000000000000006E-2</v>
      </c>
      <c r="R3">
        <f>(20/200)</f>
        <v>0.1</v>
      </c>
      <c r="S3">
        <f>(18/200)</f>
        <v>0.09</v>
      </c>
      <c r="U3">
        <f>0.08+0.08</f>
        <v>0.16</v>
      </c>
      <c r="V3">
        <f>0.075+0.085</f>
        <v>0.16</v>
      </c>
      <c r="W3">
        <f>0.065+0.1</f>
        <v>0.16500000000000001</v>
      </c>
      <c r="X3">
        <f>0.075+0.09</f>
        <v>0.16499999999999998</v>
      </c>
      <c r="Z3">
        <f>SQRT((ABS($A$4-$A$3)^2+(ABS($B$4-$B$3)^2)))</f>
        <v>16.383159858727645</v>
      </c>
      <c r="AA3">
        <f>SQRT((ABS($C$4-$C$3)^2+(ABS($D$4-$D$3)^2)))</f>
        <v>16.360336072541852</v>
      </c>
      <c r="AB3">
        <f>SQRT((ABS($E$4-$E$3)^2+(ABS($F$4-$F$3)^2)))</f>
        <v>16.913440346718641</v>
      </c>
      <c r="AC3">
        <f>SQRT((ABS($G$4-$G$3)^2+(ABS($H$4-$H$3)^2)))</f>
        <v>17.469922162547267</v>
      </c>
      <c r="AJ3">
        <f>1/0.16</f>
        <v>6.25</v>
      </c>
      <c r="AK3">
        <f>1/0.16</f>
        <v>6.25</v>
      </c>
      <c r="AL3">
        <f>1/0.165</f>
        <v>6.0606060606060606</v>
      </c>
      <c r="AM3">
        <f>1/0.165</f>
        <v>6.0606060606060606</v>
      </c>
      <c r="AO3">
        <f t="shared" si="0"/>
        <v>102.39474911704778</v>
      </c>
      <c r="AP3">
        <f t="shared" si="1"/>
        <v>102.25210045338657</v>
      </c>
      <c r="AQ3">
        <f t="shared" si="2"/>
        <v>102.50569907102206</v>
      </c>
      <c r="AR3">
        <f t="shared" si="3"/>
        <v>105.87831613665011</v>
      </c>
      <c r="AT3" t="s">
        <v>307</v>
      </c>
      <c r="AV3">
        <f>((0.08/0.16)*100)</f>
        <v>50</v>
      </c>
      <c r="AW3">
        <f>((0.075/0.16)*100)</f>
        <v>46.875</v>
      </c>
      <c r="AX3">
        <f>((0.065/0.165)*100)</f>
        <v>39.393939393939391</v>
      </c>
      <c r="AY3">
        <f>((0.075/0.165)*100)</f>
        <v>45.454545454545453</v>
      </c>
      <c r="BA3">
        <f>((0.08/0.16)*100)</f>
        <v>50</v>
      </c>
      <c r="BB3">
        <f>((0.085/0.16)*100)</f>
        <v>53.125</v>
      </c>
      <c r="BC3">
        <f>((0.1/0.165)*100)</f>
        <v>60.606060606060609</v>
      </c>
      <c r="BD3">
        <f>((0.09/0.165)*100)</f>
        <v>54.54545454545454</v>
      </c>
      <c r="BF3">
        <f>ABS($B$3-$D$3)</f>
        <v>3.4764020000000002</v>
      </c>
      <c r="BG3">
        <f>ABS($F$3-$H$3)</f>
        <v>4.5482709999999988</v>
      </c>
      <c r="BL3">
        <f>SQRT((ABS($A$3-$E$3)^2+(ABS($B$3-$F$3)^2)))</f>
        <v>1.7317983597936559</v>
      </c>
      <c r="BM3">
        <f>SQRT((ABS($C$3-$G$3)^2+(ABS($D$3-$H$3)^2)))</f>
        <v>2.2260536243841917</v>
      </c>
      <c r="BO3">
        <f>SQRT((ABS($A$3-$G$3)^2+(ABS($B$3-$H$3)^2)))</f>
        <v>11.771359467793735</v>
      </c>
      <c r="BP3">
        <f>SQRT((ABS($C$3-$E$3)^2+(ABS($D$3-$F$3)^2)))</f>
        <v>9.145793143710236</v>
      </c>
      <c r="BR3">
        <f>DEGREES(ACOS((11.2770157284803^2+20.1633662273334^2-10.5788828651208^2)/(2*11.2770157284803*20.1633662273334)))</f>
        <v>21.943188381116624</v>
      </c>
      <c r="BS3">
        <f>DEGREES(ACOS((11.0464059245655^2+17.4699221625473^2-8.55341253470854^2)/(2*11.0464059245655*17.4699221625473)))</f>
        <v>23.458207459115371</v>
      </c>
      <c r="BU3">
        <v>16</v>
      </c>
      <c r="BV3">
        <v>1</v>
      </c>
      <c r="BW3">
        <v>0</v>
      </c>
      <c r="BX3">
        <v>12</v>
      </c>
      <c r="BY3">
        <v>15</v>
      </c>
      <c r="BZ3">
        <v>0</v>
      </c>
      <c r="CA3">
        <v>13</v>
      </c>
      <c r="CB3">
        <v>1</v>
      </c>
      <c r="CC3">
        <v>13</v>
      </c>
      <c r="CD3">
        <v>2</v>
      </c>
      <c r="CE3">
        <v>10</v>
      </c>
      <c r="CF3">
        <v>0</v>
      </c>
      <c r="CG3">
        <v>15</v>
      </c>
      <c r="CH3">
        <v>12</v>
      </c>
      <c r="CI3">
        <v>4</v>
      </c>
      <c r="CJ3">
        <v>0</v>
      </c>
      <c r="CL3">
        <v>16</v>
      </c>
      <c r="CM3">
        <v>1</v>
      </c>
      <c r="CN3">
        <v>3</v>
      </c>
      <c r="CO3">
        <v>14</v>
      </c>
      <c r="CP3">
        <v>17</v>
      </c>
      <c r="CQ3">
        <v>3</v>
      </c>
      <c r="CR3">
        <v>17</v>
      </c>
      <c r="CS3">
        <v>1</v>
      </c>
      <c r="CT3">
        <v>20</v>
      </c>
      <c r="CU3">
        <v>4</v>
      </c>
      <c r="CV3">
        <v>15</v>
      </c>
      <c r="CW3">
        <v>5</v>
      </c>
      <c r="CX3">
        <v>18</v>
      </c>
      <c r="CY3">
        <v>14</v>
      </c>
      <c r="CZ3">
        <v>4</v>
      </c>
      <c r="DA3">
        <v>5</v>
      </c>
      <c r="DC3">
        <f>((1/16)*100)</f>
        <v>6.25</v>
      </c>
      <c r="DD3">
        <f>((0/16)*100)</f>
        <v>0</v>
      </c>
      <c r="DE3">
        <f>((12/16)*100)</f>
        <v>75</v>
      </c>
      <c r="DF3">
        <f>((0/15)*100)</f>
        <v>0</v>
      </c>
      <c r="DG3">
        <f>((13/15)*100)</f>
        <v>86.666666666666671</v>
      </c>
      <c r="DH3">
        <f>((1/15)*100)</f>
        <v>6.666666666666667</v>
      </c>
      <c r="DI3">
        <f>((2/13)*100)</f>
        <v>15.384615384615385</v>
      </c>
      <c r="DJ3">
        <f>((10/13)*100)</f>
        <v>76.923076923076934</v>
      </c>
      <c r="DK3">
        <f>((0/13)*100)</f>
        <v>0</v>
      </c>
      <c r="DL3">
        <f>((12/15)*100)</f>
        <v>80</v>
      </c>
      <c r="DM3">
        <f>((4/15)*100)</f>
        <v>26.666666666666668</v>
      </c>
      <c r="DN3">
        <f>((0/15)*100)</f>
        <v>0</v>
      </c>
      <c r="DP3">
        <f>((1/16)*100)</f>
        <v>6.25</v>
      </c>
      <c r="DQ3">
        <f>((3/16)*100)</f>
        <v>18.75</v>
      </c>
      <c r="DR3">
        <f>((14/16)*100)</f>
        <v>87.5</v>
      </c>
      <c r="DS3">
        <f>((3/17)*100)</f>
        <v>17.647058823529413</v>
      </c>
      <c r="DT3">
        <f>((17/17)*100)</f>
        <v>100</v>
      </c>
      <c r="DU3">
        <f>((1/17)*100)</f>
        <v>5.8823529411764701</v>
      </c>
      <c r="DV3">
        <f>((4/20)*100)</f>
        <v>20</v>
      </c>
      <c r="DW3">
        <f>((15/20)*100)</f>
        <v>75</v>
      </c>
      <c r="DX3">
        <f>((5/20)*100)</f>
        <v>25</v>
      </c>
      <c r="DY3">
        <f>((14/18)*100)</f>
        <v>77.777777777777786</v>
      </c>
      <c r="DZ3">
        <f>((4/18)*100)</f>
        <v>22.222222222222221</v>
      </c>
      <c r="EA3">
        <f>((5/18)*100)</f>
        <v>27.777777777777779</v>
      </c>
    </row>
    <row r="4" spans="1:131" x14ac:dyDescent="0.25">
      <c r="A4">
        <v>89.339031000000006</v>
      </c>
      <c r="B4">
        <v>8.2598979999999997</v>
      </c>
      <c r="C4">
        <v>80.221122000000008</v>
      </c>
      <c r="D4">
        <v>5.7067350000000001</v>
      </c>
      <c r="E4">
        <v>88.633827000000011</v>
      </c>
      <c r="F4">
        <v>8.9405610000000006</v>
      </c>
      <c r="G4">
        <v>79.131786000000005</v>
      </c>
      <c r="H4">
        <v>5.2354589999999996</v>
      </c>
      <c r="K4">
        <f>(14/200)</f>
        <v>7.0000000000000007E-2</v>
      </c>
      <c r="L4">
        <f>(15/200)</f>
        <v>7.4999999999999997E-2</v>
      </c>
      <c r="M4">
        <f>(14/200)</f>
        <v>7.0000000000000007E-2</v>
      </c>
      <c r="N4">
        <f>(13/200)</f>
        <v>6.5000000000000002E-2</v>
      </c>
      <c r="P4">
        <f>(15/200)</f>
        <v>7.4999999999999997E-2</v>
      </c>
      <c r="Q4">
        <f>(15/200)</f>
        <v>7.4999999999999997E-2</v>
      </c>
      <c r="R4">
        <f>(16/200)</f>
        <v>0.08</v>
      </c>
      <c r="S4">
        <f>(16/200)</f>
        <v>0.08</v>
      </c>
      <c r="U4">
        <f>0.07+0.075</f>
        <v>0.14500000000000002</v>
      </c>
      <c r="V4">
        <f>0.075+0.075</f>
        <v>0.15</v>
      </c>
      <c r="W4">
        <f>0.07+0.08</f>
        <v>0.15000000000000002</v>
      </c>
      <c r="X4">
        <f>0.065+0.08</f>
        <v>0.14500000000000002</v>
      </c>
      <c r="Z4">
        <f>SQRT((ABS($A$5-$A$4)^2+(ABS($B$5-$B$4)^2)))</f>
        <v>20.639247807950074</v>
      </c>
      <c r="AA4">
        <f>SQRT((ABS($C$5-$C$4)^2+(ABS($D$5-$D$4)^2)))</f>
        <v>18.011091719311011</v>
      </c>
      <c r="AB4">
        <f>SQRT((ABS($E$5-$E$4)^2+(ABS($F$5-$F$4)^2)))</f>
        <v>20.163366227333412</v>
      </c>
      <c r="AC4">
        <f>SQRT((ABS($G$5-$G$4)^2+(ABS($H$5-$H$4)^2)))</f>
        <v>19.695468311737319</v>
      </c>
      <c r="AJ4">
        <f>1/0.145</f>
        <v>6.8965517241379315</v>
      </c>
      <c r="AK4">
        <f>1/0.15</f>
        <v>6.666666666666667</v>
      </c>
      <c r="AL4">
        <f>1/0.15</f>
        <v>6.666666666666667</v>
      </c>
      <c r="AM4">
        <f>1/0.145</f>
        <v>6.8965517241379315</v>
      </c>
      <c r="AO4">
        <f t="shared" si="0"/>
        <v>142.33964005482807</v>
      </c>
      <c r="AP4">
        <f t="shared" si="1"/>
        <v>120.07394479540675</v>
      </c>
      <c r="AQ4">
        <f t="shared" si="2"/>
        <v>134.42244151555607</v>
      </c>
      <c r="AR4">
        <f t="shared" si="3"/>
        <v>135.83081594301598</v>
      </c>
      <c r="AT4">
        <f>SUM(Z:AC)</f>
        <v>4252.9165918929548</v>
      </c>
      <c r="AV4">
        <f>((0.07/0.145)*100)</f>
        <v>48.275862068965523</v>
      </c>
      <c r="AW4">
        <f>((0.075/0.15)*100)</f>
        <v>50</v>
      </c>
      <c r="AX4">
        <f>((0.07/0.15)*100)</f>
        <v>46.666666666666671</v>
      </c>
      <c r="AY4">
        <f>((0.065/0.145)*100)</f>
        <v>44.827586206896555</v>
      </c>
      <c r="BA4">
        <f>((0.075/0.145)*100)</f>
        <v>51.724137931034484</v>
      </c>
      <c r="BB4">
        <f>((0.075/0.15)*100)</f>
        <v>50</v>
      </c>
      <c r="BC4">
        <f>((0.08/0.15)*100)</f>
        <v>53.333333333333336</v>
      </c>
      <c r="BD4">
        <f>((0.08/0.145)*100)</f>
        <v>55.172413793103459</v>
      </c>
      <c r="BF4">
        <f>ABS($B$4-$D$4)</f>
        <v>2.5531629999999996</v>
      </c>
      <c r="BG4">
        <f>ABS($F$4-$H$4)</f>
        <v>3.705102000000001</v>
      </c>
      <c r="BL4">
        <f>SQRT((ABS($A$4-$E$4)^2+(ABS($B$4-$F$4)^2)))</f>
        <v>0.98010958631420086</v>
      </c>
      <c r="BM4">
        <f>SQRT((ABS($C$4-$G$4)^2+(ABS($D$4-$H$4)^2)))</f>
        <v>1.1869094274931036</v>
      </c>
      <c r="BO4">
        <f>SQRT((ABS($A$4-$G$4)^2+(ABS($B$4-$H$4)^2)))</f>
        <v>10.645895065927807</v>
      </c>
      <c r="BP4">
        <f>SQRT((ABS($C$4-$E$4)^2+(ABS($D$4-$F$4)^2)))</f>
        <v>9.0128372899604177</v>
      </c>
      <c r="BR4">
        <f>DEGREES(ACOS((10.1897423321579^2+18.0719875221676^2-9.32751324565396^2)/(2*10.1897423321579*18.0719875221676)))</f>
        <v>21.177497781929578</v>
      </c>
      <c r="BS4">
        <f>DEGREES(ACOS((10.1988511115755^2+19.6954683117373^2-11.2770157284803^2)/(2*10.1988511115755*19.6954683117373)))</f>
        <v>24.778113914448966</v>
      </c>
      <c r="BU4">
        <v>14</v>
      </c>
      <c r="BV4">
        <v>2</v>
      </c>
      <c r="BW4">
        <v>2</v>
      </c>
      <c r="BX4">
        <v>10</v>
      </c>
      <c r="BY4">
        <v>15</v>
      </c>
      <c r="BZ4">
        <v>1</v>
      </c>
      <c r="CA4">
        <v>10</v>
      </c>
      <c r="CB4">
        <v>4</v>
      </c>
      <c r="CC4">
        <v>14</v>
      </c>
      <c r="CD4">
        <v>3</v>
      </c>
      <c r="CE4">
        <v>9</v>
      </c>
      <c r="CF4">
        <v>0</v>
      </c>
      <c r="CG4">
        <v>13</v>
      </c>
      <c r="CH4">
        <v>10</v>
      </c>
      <c r="CI4">
        <v>5</v>
      </c>
      <c r="CJ4">
        <v>0</v>
      </c>
      <c r="CL4">
        <v>15</v>
      </c>
      <c r="CM4">
        <v>1</v>
      </c>
      <c r="CN4">
        <v>4</v>
      </c>
      <c r="CO4">
        <v>12</v>
      </c>
      <c r="CP4">
        <v>15</v>
      </c>
      <c r="CQ4">
        <v>0</v>
      </c>
      <c r="CR4">
        <v>15</v>
      </c>
      <c r="CS4">
        <v>4</v>
      </c>
      <c r="CT4">
        <v>16</v>
      </c>
      <c r="CU4">
        <v>4</v>
      </c>
      <c r="CV4">
        <v>10</v>
      </c>
      <c r="CW4">
        <v>3</v>
      </c>
      <c r="CX4">
        <v>16</v>
      </c>
      <c r="CY4">
        <v>12</v>
      </c>
      <c r="CZ4">
        <v>5</v>
      </c>
      <c r="DA4">
        <v>3</v>
      </c>
      <c r="DC4">
        <f>((2/14)*100)</f>
        <v>14.285714285714285</v>
      </c>
      <c r="DD4">
        <f>((2/14)*100)</f>
        <v>14.285714285714285</v>
      </c>
      <c r="DE4">
        <f>((10/14)*100)</f>
        <v>71.428571428571431</v>
      </c>
      <c r="DF4">
        <f>((1/15)*100)</f>
        <v>6.666666666666667</v>
      </c>
      <c r="DG4">
        <f>((10/15)*100)</f>
        <v>66.666666666666657</v>
      </c>
      <c r="DH4">
        <f>((4/15)*100)</f>
        <v>26.666666666666668</v>
      </c>
      <c r="DI4">
        <f>((3/14)*100)</f>
        <v>21.428571428571427</v>
      </c>
      <c r="DJ4">
        <f>((9/14)*100)</f>
        <v>64.285714285714292</v>
      </c>
      <c r="DK4">
        <f>((0/14)*100)</f>
        <v>0</v>
      </c>
      <c r="DL4">
        <f>((10/13)*100)</f>
        <v>76.923076923076934</v>
      </c>
      <c r="DM4">
        <f>((5/13)*100)</f>
        <v>38.461538461538467</v>
      </c>
      <c r="DN4">
        <f>((0/13)*100)</f>
        <v>0</v>
      </c>
      <c r="DP4">
        <f>((1/15)*100)</f>
        <v>6.666666666666667</v>
      </c>
      <c r="DQ4">
        <f>((4/15)*100)</f>
        <v>26.666666666666668</v>
      </c>
      <c r="DR4">
        <f>((12/15)*100)</f>
        <v>80</v>
      </c>
      <c r="DS4">
        <f>((0/15)*100)</f>
        <v>0</v>
      </c>
      <c r="DT4">
        <f>((15/15)*100)</f>
        <v>100</v>
      </c>
      <c r="DU4">
        <f>((4/15)*100)</f>
        <v>26.666666666666668</v>
      </c>
      <c r="DV4">
        <f>((4/16)*100)</f>
        <v>25</v>
      </c>
      <c r="DW4">
        <f>((10/16)*100)</f>
        <v>62.5</v>
      </c>
      <c r="DX4">
        <f>((3/16)*100)</f>
        <v>18.75</v>
      </c>
      <c r="DY4">
        <f>((12/16)*100)</f>
        <v>75</v>
      </c>
      <c r="DZ4">
        <f>((5/16)*100)</f>
        <v>31.25</v>
      </c>
      <c r="EA4">
        <f>((3/16)*100)</f>
        <v>18.75</v>
      </c>
    </row>
    <row r="5" spans="1:131" x14ac:dyDescent="0.25">
      <c r="A5">
        <v>109.939187</v>
      </c>
      <c r="B5">
        <v>6.9902040000000003</v>
      </c>
      <c r="C5">
        <v>98.203316999999998</v>
      </c>
      <c r="D5">
        <v>4.6868879999999997</v>
      </c>
      <c r="E5">
        <v>108.752706</v>
      </c>
      <c r="F5">
        <v>7.6018879999999998</v>
      </c>
      <c r="G5">
        <v>98.791021000000001</v>
      </c>
      <c r="H5">
        <v>4.0413269999999999</v>
      </c>
      <c r="K5">
        <f>(14/200)</f>
        <v>7.0000000000000007E-2</v>
      </c>
      <c r="L5">
        <f>(15/200)</f>
        <v>7.4999999999999997E-2</v>
      </c>
      <c r="M5">
        <f>(12/200)</f>
        <v>0.06</v>
      </c>
      <c r="N5" s="1">
        <f>(13/200)</f>
        <v>6.5000000000000002E-2</v>
      </c>
      <c r="P5">
        <f>(15/200)</f>
        <v>7.4999999999999997E-2</v>
      </c>
      <c r="Q5">
        <f>(13/200)</f>
        <v>6.5000000000000002E-2</v>
      </c>
      <c r="R5">
        <f>(18/200)</f>
        <v>0.09</v>
      </c>
      <c r="S5">
        <f>(18/200)</f>
        <v>0.09</v>
      </c>
      <c r="U5">
        <f>0.07+0.075</f>
        <v>0.14500000000000002</v>
      </c>
      <c r="V5">
        <f>0.075+0.065</f>
        <v>0.14000000000000001</v>
      </c>
      <c r="W5">
        <f>0.06+0.09</f>
        <v>0.15</v>
      </c>
      <c r="X5" s="1">
        <f>0.065+0.09</f>
        <v>0.155</v>
      </c>
      <c r="Z5">
        <f>SQRT((ABS($A$6-$A$5)^2+(ABS($B$6-$B$5)^2)))</f>
        <v>18.642599276551387</v>
      </c>
      <c r="AA5">
        <f>SQRT((ABS($C$6-$C$5)^2+(ABS($D$6-$D$5)^2)))</f>
        <v>20.302846028623382</v>
      </c>
      <c r="AB5">
        <f>SQRT((ABS($E$6-$E$5)^2+(ABS($F$6-$F$5)^2)))</f>
        <v>18.071987522167561</v>
      </c>
      <c r="AC5" s="1">
        <f>SQRT((ABS($G$6-$G$5)^2+(ABS($H$6-$H$5)^2)))</f>
        <v>19.403396435626121</v>
      </c>
      <c r="AJ5">
        <f>1/0.145</f>
        <v>6.8965517241379315</v>
      </c>
      <c r="AK5">
        <f>1/0.14</f>
        <v>7.1428571428571423</v>
      </c>
      <c r="AL5">
        <f>1/0.15</f>
        <v>6.666666666666667</v>
      </c>
      <c r="AM5" s="1">
        <f>1/0.155</f>
        <v>6.4516129032258069</v>
      </c>
      <c r="AO5">
        <f t="shared" si="0"/>
        <v>128.569650183113</v>
      </c>
      <c r="AP5">
        <f t="shared" si="1"/>
        <v>145.0203287758813</v>
      </c>
      <c r="AQ5">
        <f t="shared" si="2"/>
        <v>120.47991681445041</v>
      </c>
      <c r="AR5" s="1">
        <f t="shared" si="3"/>
        <v>125.1832028104911</v>
      </c>
      <c r="AT5" t="s">
        <v>308</v>
      </c>
      <c r="AV5">
        <f>((0.07/0.145)*100)</f>
        <v>48.275862068965523</v>
      </c>
      <c r="AW5">
        <f>((0.075/0.14)*100)</f>
        <v>53.571428571428569</v>
      </c>
      <c r="AX5">
        <f>((0.06/0.15)*100)</f>
        <v>40</v>
      </c>
      <c r="AY5" s="1">
        <f>((0.065/0.155)*100)</f>
        <v>41.935483870967744</v>
      </c>
      <c r="BA5">
        <f>((0.075/0.145)*100)</f>
        <v>51.724137931034484</v>
      </c>
      <c r="BB5">
        <f>((0.065/0.14)*100)</f>
        <v>46.428571428571423</v>
      </c>
      <c r="BC5">
        <f>((0.09/0.15)*100)</f>
        <v>60</v>
      </c>
      <c r="BD5" s="1">
        <f>((0.09/0.155)*100)</f>
        <v>58.064516129032249</v>
      </c>
      <c r="BF5">
        <f>ABS($B$5-$D$5)</f>
        <v>2.3033160000000006</v>
      </c>
      <c r="BG5">
        <f>ABS($F$5-$H$5)</f>
        <v>3.5605609999999999</v>
      </c>
      <c r="BL5">
        <f>SQRT((ABS($A$5-$E$5)^2+(ABS($B$5-$F$5)^2)))</f>
        <v>1.3348762037046733</v>
      </c>
      <c r="BM5">
        <f>SQRT((ABS($C$5-$G$5)^2+(ABS($D$5-$H$5)^2)))</f>
        <v>0.87300916165696818</v>
      </c>
      <c r="BO5">
        <f>SQRT((ABS($A$5-$G$5)^2+(ABS($B$5-$H$5)^2)))</f>
        <v>11.531586218932983</v>
      </c>
      <c r="BP5">
        <f>SQRT((ABS($C$5-$E$5)^2+(ABS($D$5-$F$5)^2)))</f>
        <v>10.944717139941128</v>
      </c>
      <c r="BR5">
        <f>DEGREES(ACOS((10.063088005993^2+26.8109141125849^2-17.8606024212144^2)/(2*10.063088005993*26.8109141125849)))</f>
        <v>21.777775365214442</v>
      </c>
      <c r="BS5">
        <f>DEGREES(ACOS((10.5788828651208^2+19.4033964356261^2-10.1897423321579^2)/(2*10.5788828651208*19.4033964356261)))</f>
        <v>20.484325886078071</v>
      </c>
      <c r="BU5">
        <v>14</v>
      </c>
      <c r="BV5">
        <v>1</v>
      </c>
      <c r="BW5">
        <v>3</v>
      </c>
      <c r="BX5">
        <v>8</v>
      </c>
      <c r="BY5">
        <v>15</v>
      </c>
      <c r="BZ5">
        <v>2</v>
      </c>
      <c r="CA5">
        <v>9</v>
      </c>
      <c r="CB5">
        <v>5</v>
      </c>
      <c r="CC5">
        <v>12</v>
      </c>
      <c r="CD5">
        <v>2</v>
      </c>
      <c r="CE5">
        <v>5</v>
      </c>
      <c r="CF5">
        <v>0</v>
      </c>
      <c r="CG5">
        <v>13</v>
      </c>
      <c r="CH5">
        <v>8</v>
      </c>
      <c r="CI5">
        <v>6</v>
      </c>
      <c r="CJ5">
        <v>0</v>
      </c>
      <c r="CL5">
        <v>15</v>
      </c>
      <c r="CM5">
        <v>2</v>
      </c>
      <c r="CN5">
        <v>4</v>
      </c>
      <c r="CO5">
        <v>12</v>
      </c>
      <c r="CP5">
        <v>13</v>
      </c>
      <c r="CQ5">
        <v>1</v>
      </c>
      <c r="CR5">
        <v>10</v>
      </c>
      <c r="CS5">
        <v>5</v>
      </c>
      <c r="CT5">
        <v>18</v>
      </c>
      <c r="CU5">
        <v>7</v>
      </c>
      <c r="CV5">
        <v>10</v>
      </c>
      <c r="CW5">
        <v>5</v>
      </c>
      <c r="CX5">
        <v>18</v>
      </c>
      <c r="CY5">
        <v>12</v>
      </c>
      <c r="CZ5">
        <v>8</v>
      </c>
      <c r="DA5">
        <v>4</v>
      </c>
      <c r="DC5">
        <f>((1/14)*100)</f>
        <v>7.1428571428571423</v>
      </c>
      <c r="DD5">
        <f>((3/14)*100)</f>
        <v>21.428571428571427</v>
      </c>
      <c r="DE5">
        <f>((8/14)*100)</f>
        <v>57.142857142857139</v>
      </c>
      <c r="DF5">
        <f>((2/15)*100)</f>
        <v>13.333333333333334</v>
      </c>
      <c r="DG5">
        <f>((9/15)*100)</f>
        <v>60</v>
      </c>
      <c r="DH5">
        <f>((5/15)*100)</f>
        <v>33.333333333333329</v>
      </c>
      <c r="DI5">
        <f>((2/12)*100)</f>
        <v>16.666666666666664</v>
      </c>
      <c r="DJ5">
        <f>((5/12)*100)</f>
        <v>41.666666666666671</v>
      </c>
      <c r="DK5">
        <f>((0/12)*100)</f>
        <v>0</v>
      </c>
      <c r="DL5">
        <f>((8/13)*100)</f>
        <v>61.53846153846154</v>
      </c>
      <c r="DM5">
        <f>((6/13)*100)</f>
        <v>46.153846153846153</v>
      </c>
      <c r="DN5">
        <f>((0/13)*100)</f>
        <v>0</v>
      </c>
      <c r="DP5">
        <f>((2/15)*100)</f>
        <v>13.333333333333334</v>
      </c>
      <c r="DQ5">
        <f>((4/15)*100)</f>
        <v>26.666666666666668</v>
      </c>
      <c r="DR5">
        <f>((12/15)*100)</f>
        <v>80</v>
      </c>
      <c r="DS5">
        <f>((1/13)*100)</f>
        <v>7.6923076923076925</v>
      </c>
      <c r="DT5">
        <f>((10/13)*100)</f>
        <v>76.923076923076934</v>
      </c>
      <c r="DU5">
        <f>((5/13)*100)</f>
        <v>38.461538461538467</v>
      </c>
      <c r="DV5">
        <f>((7/18)*100)</f>
        <v>38.888888888888893</v>
      </c>
      <c r="DW5">
        <f>((10/18)*100)</f>
        <v>55.555555555555557</v>
      </c>
      <c r="DX5">
        <f>((5/18)*100)</f>
        <v>27.777777777777779</v>
      </c>
      <c r="DY5">
        <f>((12/18)*100)</f>
        <v>66.666666666666657</v>
      </c>
      <c r="DZ5">
        <f>((8/18)*100)</f>
        <v>44.444444444444443</v>
      </c>
      <c r="EA5">
        <f>((4/18)*100)</f>
        <v>22.222222222222221</v>
      </c>
    </row>
    <row r="6" spans="1:131" x14ac:dyDescent="0.25">
      <c r="A6">
        <v>128.58143000000001</v>
      </c>
      <c r="B6">
        <v>6.874949</v>
      </c>
      <c r="C6">
        <v>118.493165</v>
      </c>
      <c r="D6">
        <v>3.9605100000000002</v>
      </c>
      <c r="E6">
        <v>126.822248</v>
      </c>
      <c r="F6">
        <v>7.3045920000000004</v>
      </c>
      <c r="G6" s="1">
        <v>118.19244900000001</v>
      </c>
      <c r="H6" s="1">
        <v>3.7649490000000001</v>
      </c>
      <c r="K6">
        <f>(13/200)</f>
        <v>6.5000000000000002E-2</v>
      </c>
      <c r="L6">
        <f>(13/200)</f>
        <v>6.5000000000000002E-2</v>
      </c>
      <c r="M6">
        <f>(11/200)</f>
        <v>5.5E-2</v>
      </c>
      <c r="N6" s="1">
        <f>(17/200)</f>
        <v>8.5000000000000006E-2</v>
      </c>
      <c r="P6">
        <f>(17/200)</f>
        <v>8.5000000000000006E-2</v>
      </c>
      <c r="Q6">
        <f>(15/200)</f>
        <v>7.4999999999999997E-2</v>
      </c>
      <c r="R6">
        <f>(23/200)</f>
        <v>0.115</v>
      </c>
      <c r="S6" s="1">
        <f>(18/200)</f>
        <v>0.09</v>
      </c>
      <c r="U6">
        <f>0.065+0.085</f>
        <v>0.15000000000000002</v>
      </c>
      <c r="V6">
        <f>0.065+0.075</f>
        <v>0.14000000000000001</v>
      </c>
      <c r="W6">
        <f>0.055+0.115</f>
        <v>0.17</v>
      </c>
      <c r="X6" s="1">
        <f>0.085+0.09</f>
        <v>0.17499999999999999</v>
      </c>
      <c r="Z6">
        <f>SQRT((ABS($A$7-$A$6)^2+(ABS($B$7-$B$6)^2)))</f>
        <v>24.25764640303392</v>
      </c>
      <c r="AA6">
        <f>SQRT((ABS($C$7-$C$6)^2+(ABS($D$7-$D$6)^2)))</f>
        <v>15.921776781226555</v>
      </c>
      <c r="AB6">
        <f>SQRT((ABS($E$7-$E$6)^2+(ABS($F$7-$F$6)^2)))</f>
        <v>26.810914112584918</v>
      </c>
      <c r="AC6" s="1">
        <f>SQRT((ABS($G$7-$G$6)^2+(ABS($H$7-$H$6)^2)))</f>
        <v>18.120552174608861</v>
      </c>
      <c r="AJ6">
        <f>1/0.15</f>
        <v>6.666666666666667</v>
      </c>
      <c r="AK6">
        <f>1/0.14</f>
        <v>7.1428571428571423</v>
      </c>
      <c r="AL6">
        <f>1/0.17</f>
        <v>5.8823529411764701</v>
      </c>
      <c r="AM6" s="1">
        <f>1/0.175</f>
        <v>5.7142857142857144</v>
      </c>
      <c r="AO6">
        <f t="shared" si="0"/>
        <v>161.71764268689279</v>
      </c>
      <c r="AP6">
        <f t="shared" si="1"/>
        <v>113.7269770087611</v>
      </c>
      <c r="AQ6">
        <f t="shared" si="2"/>
        <v>157.71125948579362</v>
      </c>
      <c r="AR6" s="1">
        <f t="shared" si="3"/>
        <v>103.54601242633635</v>
      </c>
      <c r="AT6">
        <f>SUM(U:X)</f>
        <v>37.929999999999986</v>
      </c>
      <c r="AV6">
        <f>((0.065/0.15)*100)</f>
        <v>43.333333333333336</v>
      </c>
      <c r="AW6">
        <f>((0.065/0.14)*100)</f>
        <v>46.428571428571423</v>
      </c>
      <c r="AX6">
        <f>((0.055/0.17)*100)</f>
        <v>32.352941176470587</v>
      </c>
      <c r="AY6" s="1">
        <f>((0.085/0.175)*100)</f>
        <v>48.571428571428577</v>
      </c>
      <c r="BA6">
        <f>((0.085/0.15)*100)</f>
        <v>56.666666666666679</v>
      </c>
      <c r="BB6">
        <f>((0.075/0.14)*100)</f>
        <v>53.571428571428569</v>
      </c>
      <c r="BC6">
        <f>((0.115/0.17)*100)</f>
        <v>67.647058823529406</v>
      </c>
      <c r="BD6" s="1">
        <f>((0.09/0.175)*100)</f>
        <v>51.428571428571438</v>
      </c>
      <c r="BF6">
        <f>ABS($B$6-$D$6)</f>
        <v>2.9144389999999998</v>
      </c>
      <c r="BG6" s="1">
        <f>ABS($F$6-$H$6)</f>
        <v>3.5396430000000003</v>
      </c>
      <c r="BL6">
        <f>SQRT((ABS($A$6-$E$6)^2+(ABS($B$6-$F$6)^2)))</f>
        <v>1.8108877426756842</v>
      </c>
      <c r="BM6" s="1">
        <f>SQRT((ABS($C$6-$G$6)^2+(ABS($D$6-$H$6)^2)))</f>
        <v>0.35871188630570433</v>
      </c>
      <c r="BO6" s="1">
        <f>SQRT((ABS($A$6-$G$6)^2+(ABS($B$6-$H$6)^2)))</f>
        <v>10.844492898165457</v>
      </c>
      <c r="BP6">
        <f>SQRT((ABS($C$6-$E$6)^2+(ABS($D$6-$F$6)^2)))</f>
        <v>8.9753277401782352</v>
      </c>
      <c r="BR6">
        <f>DEGREES(ACOS((9.68924934294911^2+15.3027547937948^2-7.76674675021665^2)/(2*9.68924934294911*15.3027547937948)))</f>
        <v>25.465475642324598</v>
      </c>
      <c r="BS6">
        <f>DEGREES(ACOS((17.8606024212144^2+26.236017051631^2-9.68924934294911^2)/(2*17.8606024212144*26.236017051631)))</f>
        <v>12.922060202621207</v>
      </c>
      <c r="BU6">
        <v>13</v>
      </c>
      <c r="BV6">
        <v>0</v>
      </c>
      <c r="BW6">
        <v>2</v>
      </c>
      <c r="BX6">
        <v>7</v>
      </c>
      <c r="BY6">
        <v>13</v>
      </c>
      <c r="BZ6">
        <v>1</v>
      </c>
      <c r="CA6">
        <v>5</v>
      </c>
      <c r="CB6">
        <v>6</v>
      </c>
      <c r="CC6">
        <v>11</v>
      </c>
      <c r="CD6">
        <v>6</v>
      </c>
      <c r="CE6">
        <v>3</v>
      </c>
      <c r="CF6">
        <v>0</v>
      </c>
      <c r="CG6">
        <v>17</v>
      </c>
      <c r="CH6">
        <v>7</v>
      </c>
      <c r="CI6">
        <v>10</v>
      </c>
      <c r="CJ6">
        <v>0</v>
      </c>
      <c r="CL6">
        <v>17</v>
      </c>
      <c r="CM6">
        <v>5</v>
      </c>
      <c r="CN6">
        <v>7</v>
      </c>
      <c r="CO6">
        <v>12</v>
      </c>
      <c r="CP6">
        <v>15</v>
      </c>
      <c r="CQ6">
        <v>2</v>
      </c>
      <c r="CR6">
        <v>10</v>
      </c>
      <c r="CS6">
        <v>8</v>
      </c>
      <c r="CT6">
        <v>23</v>
      </c>
      <c r="CU6">
        <v>12</v>
      </c>
      <c r="CV6">
        <v>11</v>
      </c>
      <c r="CW6">
        <v>6</v>
      </c>
      <c r="CX6">
        <v>18</v>
      </c>
      <c r="CY6">
        <v>12</v>
      </c>
      <c r="CZ6">
        <v>11</v>
      </c>
      <c r="DA6">
        <v>6</v>
      </c>
      <c r="DC6">
        <f>((0/13)*100)</f>
        <v>0</v>
      </c>
      <c r="DD6">
        <f>((2/13)*100)</f>
        <v>15.384615384615385</v>
      </c>
      <c r="DE6">
        <f>((7/13)*100)</f>
        <v>53.846153846153847</v>
      </c>
      <c r="DF6">
        <f>((1/13)*100)</f>
        <v>7.6923076923076925</v>
      </c>
      <c r="DG6">
        <f>((5/13)*100)</f>
        <v>38.461538461538467</v>
      </c>
      <c r="DH6">
        <f>((6/13)*100)</f>
        <v>46.153846153846153</v>
      </c>
      <c r="DI6">
        <f>((6/11)*100)</f>
        <v>54.54545454545454</v>
      </c>
      <c r="DJ6">
        <f>((3/11)*100)</f>
        <v>27.27272727272727</v>
      </c>
      <c r="DK6">
        <f>((0/11)*100)</f>
        <v>0</v>
      </c>
      <c r="DL6">
        <f>((7/17)*100)</f>
        <v>41.17647058823529</v>
      </c>
      <c r="DM6">
        <f>((10/17)*100)</f>
        <v>58.82352941176471</v>
      </c>
      <c r="DN6">
        <f>((0/17)*100)</f>
        <v>0</v>
      </c>
      <c r="DP6">
        <f>((5/17)*100)</f>
        <v>29.411764705882355</v>
      </c>
      <c r="DQ6">
        <f>((7/17)*100)</f>
        <v>41.17647058823529</v>
      </c>
      <c r="DR6">
        <f>((12/17)*100)</f>
        <v>70.588235294117652</v>
      </c>
      <c r="DS6">
        <f>((2/15)*100)</f>
        <v>13.333333333333334</v>
      </c>
      <c r="DT6">
        <f>((10/15)*100)</f>
        <v>66.666666666666657</v>
      </c>
      <c r="DU6">
        <f>((8/15)*100)</f>
        <v>53.333333333333336</v>
      </c>
      <c r="DV6">
        <f>((12/23)*100)</f>
        <v>52.173913043478258</v>
      </c>
      <c r="DW6">
        <f>((11/23)*100)</f>
        <v>47.826086956521742</v>
      </c>
      <c r="DX6">
        <f>((6/23)*100)</f>
        <v>26.086956521739129</v>
      </c>
      <c r="DY6">
        <f>((12/18)*100)</f>
        <v>66.666666666666657</v>
      </c>
      <c r="DZ6">
        <f>((11/18)*100)</f>
        <v>61.111111111111114</v>
      </c>
      <c r="EA6">
        <f>((6/18)*100)</f>
        <v>33.333333333333329</v>
      </c>
    </row>
    <row r="7" spans="1:131" x14ac:dyDescent="0.25">
      <c r="A7">
        <v>152.828754</v>
      </c>
      <c r="B7">
        <v>7.5825420000000001</v>
      </c>
      <c r="C7">
        <v>134.40831900000001</v>
      </c>
      <c r="D7">
        <v>3.5013269999999999</v>
      </c>
      <c r="E7">
        <v>153.61073500000001</v>
      </c>
      <c r="F7">
        <v>8.4009859999999996</v>
      </c>
      <c r="G7">
        <v>136.31199000000001</v>
      </c>
      <c r="H7">
        <v>3.956378</v>
      </c>
      <c r="K7">
        <f>(16/200)</f>
        <v>0.08</v>
      </c>
      <c r="L7">
        <f>(15/200)</f>
        <v>7.4999999999999997E-2</v>
      </c>
      <c r="M7">
        <f>(11/200)</f>
        <v>5.5E-2</v>
      </c>
      <c r="N7">
        <f>(15/200)</f>
        <v>7.4999999999999997E-2</v>
      </c>
      <c r="P7">
        <f>(17/200)</f>
        <v>8.5000000000000006E-2</v>
      </c>
      <c r="Q7">
        <f>(18/200)</f>
        <v>0.09</v>
      </c>
      <c r="R7">
        <f>(22/200)</f>
        <v>0.11</v>
      </c>
      <c r="S7">
        <f>(20/200)</f>
        <v>0.1</v>
      </c>
      <c r="U7">
        <f>0.08+0.085</f>
        <v>0.16500000000000001</v>
      </c>
      <c r="V7">
        <f>0.075+0.09</f>
        <v>0.16499999999999998</v>
      </c>
      <c r="W7">
        <f>0.055+0.11</f>
        <v>0.16500000000000001</v>
      </c>
      <c r="X7">
        <f>0.075+0.1</f>
        <v>0.17499999999999999</v>
      </c>
      <c r="Z7">
        <f>SQRT((ABS($A$8-$A$7)^2+(ABS($B$8-$B$7)^2)))</f>
        <v>14.639878897983309</v>
      </c>
      <c r="AA7">
        <f>SQRT((ABS($C$8-$C$7)^2+(ABS($D$8-$D$7)^2)))</f>
        <v>24.670525872075807</v>
      </c>
      <c r="AB7">
        <f>SQRT((ABS($E$8-$E$7)^2+(ABS($F$8-$F$7)^2)))</f>
        <v>15.302754793794758</v>
      </c>
      <c r="AC7">
        <f>SQRT((ABS($G$8-$G$7)^2+(ABS($H$8-$H$7)^2)))</f>
        <v>26.23601705163102</v>
      </c>
      <c r="AJ7">
        <f>1/0.165</f>
        <v>6.0606060606060606</v>
      </c>
      <c r="AK7">
        <f>1/0.165</f>
        <v>6.0606060606060606</v>
      </c>
      <c r="AL7">
        <f>1/0.165</f>
        <v>6.0606060606060606</v>
      </c>
      <c r="AM7">
        <f>1/0.175</f>
        <v>5.7142857142857144</v>
      </c>
      <c r="AO7">
        <f t="shared" si="0"/>
        <v>88.726538775656408</v>
      </c>
      <c r="AP7">
        <f t="shared" si="1"/>
        <v>149.51833861864128</v>
      </c>
      <c r="AQ7">
        <f t="shared" si="2"/>
        <v>92.74396844724096</v>
      </c>
      <c r="AR7">
        <f t="shared" si="3"/>
        <v>149.92009743789154</v>
      </c>
      <c r="AV7">
        <f>((0.08/0.165)*100)</f>
        <v>48.484848484848484</v>
      </c>
      <c r="AW7">
        <f>((0.075/0.165)*100)</f>
        <v>45.454545454545453</v>
      </c>
      <c r="AX7">
        <f>((0.055/0.165)*100)</f>
        <v>33.333333333333329</v>
      </c>
      <c r="AY7">
        <f>((0.075/0.175)*100)</f>
        <v>42.857142857142861</v>
      </c>
      <c r="BA7">
        <f>((0.085/0.165)*100)</f>
        <v>51.515151515151516</v>
      </c>
      <c r="BB7">
        <f>((0.09/0.165)*100)</f>
        <v>54.54545454545454</v>
      </c>
      <c r="BC7">
        <f>((0.11/0.165)*100)</f>
        <v>66.666666666666657</v>
      </c>
      <c r="BD7">
        <f>((0.1/0.175)*100)</f>
        <v>57.142857142857153</v>
      </c>
      <c r="BF7">
        <f>ABS($B$7-$D$7)</f>
        <v>4.0812150000000003</v>
      </c>
      <c r="BG7">
        <f>ABS($F$7-$H$7)</f>
        <v>4.4446079999999997</v>
      </c>
      <c r="BL7">
        <f>SQRT((ABS($A$7-$E$7)^2+(ABS($B$7-$F$7)^2)))</f>
        <v>1.1319650460579611</v>
      </c>
      <c r="BM7">
        <f>SQRT((ABS($C$7-$G$7)^2+(ABS($D$7-$H$7)^2)))</f>
        <v>1.957302911876956</v>
      </c>
      <c r="BO7">
        <f>SQRT((ABS($A$7-$G$7)^2+(ABS($B$7-$H$7)^2)))</f>
        <v>16.910131826410812</v>
      </c>
      <c r="BP7">
        <f>SQRT((ABS($C$7-$E$7)^2+(ABS($D$7-$F$7)^2)))</f>
        <v>19.817654718793971</v>
      </c>
      <c r="BR7">
        <f>DEGREES(ACOS((11.9885131739468^2+20.2956178013114^2-9.23316711191571^2)/(2*11.9885131739468*20.2956178013114)))</f>
        <v>14.845425155138519</v>
      </c>
      <c r="BS7">
        <f>DEGREES(ACOS((7.76674675021665^2+17.7339646880532^2-11.9885131739468^2)/(2*7.76674675021665*17.7339646880532)))</f>
        <v>32.976134671745491</v>
      </c>
      <c r="BU7">
        <v>16</v>
      </c>
      <c r="BV7">
        <v>0</v>
      </c>
      <c r="BW7">
        <v>6</v>
      </c>
      <c r="BX7">
        <v>3</v>
      </c>
      <c r="BY7">
        <v>15</v>
      </c>
      <c r="BZ7">
        <v>0</v>
      </c>
      <c r="CA7">
        <v>3</v>
      </c>
      <c r="CB7">
        <v>10</v>
      </c>
      <c r="CC7">
        <v>11</v>
      </c>
      <c r="CD7">
        <v>6</v>
      </c>
      <c r="CE7">
        <v>4</v>
      </c>
      <c r="CF7">
        <v>0</v>
      </c>
      <c r="CG7">
        <v>15</v>
      </c>
      <c r="CH7">
        <v>3</v>
      </c>
      <c r="CI7">
        <v>12</v>
      </c>
      <c r="CJ7">
        <v>0</v>
      </c>
      <c r="CL7">
        <v>17</v>
      </c>
      <c r="CM7">
        <v>2</v>
      </c>
      <c r="CN7">
        <v>12</v>
      </c>
      <c r="CO7">
        <v>7</v>
      </c>
      <c r="CP7">
        <v>18</v>
      </c>
      <c r="CQ7">
        <v>5</v>
      </c>
      <c r="CR7">
        <v>11</v>
      </c>
      <c r="CS7">
        <v>11</v>
      </c>
      <c r="CT7">
        <v>22</v>
      </c>
      <c r="CU7">
        <v>12</v>
      </c>
      <c r="CV7">
        <v>10</v>
      </c>
      <c r="CW7">
        <v>7</v>
      </c>
      <c r="CX7">
        <v>20</v>
      </c>
      <c r="CY7">
        <v>7</v>
      </c>
      <c r="CZ7">
        <v>15</v>
      </c>
      <c r="DA7">
        <v>9</v>
      </c>
      <c r="DC7">
        <f>((0/16)*100)</f>
        <v>0</v>
      </c>
      <c r="DD7">
        <f>((6/16)*100)</f>
        <v>37.5</v>
      </c>
      <c r="DE7">
        <f>((3/16)*100)</f>
        <v>18.75</v>
      </c>
      <c r="DF7">
        <f>((0/15)*100)</f>
        <v>0</v>
      </c>
      <c r="DG7">
        <f>((3/15)*100)</f>
        <v>20</v>
      </c>
      <c r="DH7">
        <f>((10/15)*100)</f>
        <v>66.666666666666657</v>
      </c>
      <c r="DI7">
        <f>((6/11)*100)</f>
        <v>54.54545454545454</v>
      </c>
      <c r="DJ7">
        <f>((4/11)*100)</f>
        <v>36.363636363636367</v>
      </c>
      <c r="DK7">
        <f>((0/11)*100)</f>
        <v>0</v>
      </c>
      <c r="DL7">
        <f>((3/15)*100)</f>
        <v>20</v>
      </c>
      <c r="DM7">
        <f>((12/15)*100)</f>
        <v>80</v>
      </c>
      <c r="DN7">
        <f>((0/15)*100)</f>
        <v>0</v>
      </c>
      <c r="DP7">
        <f>((2/17)*100)</f>
        <v>11.76470588235294</v>
      </c>
      <c r="DQ7">
        <f>((12/17)*100)</f>
        <v>70.588235294117652</v>
      </c>
      <c r="DR7">
        <f>((7/17)*100)</f>
        <v>41.17647058823529</v>
      </c>
      <c r="DS7">
        <f>((5/18)*100)</f>
        <v>27.777777777777779</v>
      </c>
      <c r="DT7">
        <f>((11/18)*100)</f>
        <v>61.111111111111114</v>
      </c>
      <c r="DU7">
        <f>((11/18)*100)</f>
        <v>61.111111111111114</v>
      </c>
      <c r="DV7">
        <f>((12/22)*100)</f>
        <v>54.54545454545454</v>
      </c>
      <c r="DW7">
        <f>((10/22)*100)</f>
        <v>45.454545454545453</v>
      </c>
      <c r="DX7">
        <f>((7/22)*100)</f>
        <v>31.818181818181817</v>
      </c>
      <c r="DY7">
        <f>((7/20)*100)</f>
        <v>35</v>
      </c>
      <c r="DZ7">
        <f>((15/20)*100)</f>
        <v>75</v>
      </c>
      <c r="EA7">
        <f>((9/20)*100)</f>
        <v>45</v>
      </c>
    </row>
    <row r="8" spans="1:131" x14ac:dyDescent="0.25">
      <c r="A8">
        <v>167.433818</v>
      </c>
      <c r="B8">
        <v>6.5735029999999997</v>
      </c>
      <c r="C8">
        <v>159.01854</v>
      </c>
      <c r="D8">
        <v>5.225238</v>
      </c>
      <c r="E8">
        <v>168.89763199999999</v>
      </c>
      <c r="F8">
        <v>9.0974660000000007</v>
      </c>
      <c r="G8">
        <v>162.53916700000002</v>
      </c>
      <c r="H8">
        <v>4.6373899999999999</v>
      </c>
      <c r="K8">
        <f>(14/200)</f>
        <v>7.0000000000000007E-2</v>
      </c>
      <c r="L8">
        <f>(16/200)</f>
        <v>0.08</v>
      </c>
      <c r="M8">
        <f>(12/200)</f>
        <v>0.06</v>
      </c>
      <c r="N8">
        <f>(15/200)</f>
        <v>7.4999999999999997E-2</v>
      </c>
      <c r="P8">
        <f>(17/200)</f>
        <v>8.5000000000000006E-2</v>
      </c>
      <c r="Q8">
        <f>(18/200)</f>
        <v>0.09</v>
      </c>
      <c r="R8">
        <f>(20/200)</f>
        <v>0.1</v>
      </c>
      <c r="S8">
        <f>(17/200)</f>
        <v>8.5000000000000006E-2</v>
      </c>
      <c r="U8">
        <f>0.07+0.085</f>
        <v>0.15500000000000003</v>
      </c>
      <c r="V8">
        <f>0.08+0.09</f>
        <v>0.16999999999999998</v>
      </c>
      <c r="W8">
        <f>0.06+0.1</f>
        <v>0.16</v>
      </c>
      <c r="X8">
        <f>0.075+0.085</f>
        <v>0.16</v>
      </c>
      <c r="Z8">
        <f>SQRT((ABS($A$9-$A$8)^2+(ABS($B$9-$B$8)^2)))</f>
        <v>18.309657929882697</v>
      </c>
      <c r="AA8">
        <f>SQRT((ABS($C$9-$C$8)^2+(ABS($D$9-$D$8)^2)))</f>
        <v>17.230093470736644</v>
      </c>
      <c r="AB8">
        <f>SQRT((ABS($E$9-$E$8)^2+(ABS($F$9-$F$8)^2)))</f>
        <v>20.295617801311362</v>
      </c>
      <c r="AC8">
        <f>SQRT((ABS($G$9-$G$8)^2+(ABS($H$9-$H$8)^2)))</f>
        <v>17.733964688053167</v>
      </c>
      <c r="AJ8">
        <f>1/0.155</f>
        <v>6.4516129032258069</v>
      </c>
      <c r="AK8">
        <f>1/0.17</f>
        <v>5.8823529411764701</v>
      </c>
      <c r="AL8">
        <f>1/0.16</f>
        <v>6.25</v>
      </c>
      <c r="AM8">
        <f>1/0.16</f>
        <v>6.25</v>
      </c>
      <c r="AO8">
        <f t="shared" si="0"/>
        <v>118.12682535408189</v>
      </c>
      <c r="AP8">
        <f t="shared" si="1"/>
        <v>101.35349100433321</v>
      </c>
      <c r="AQ8">
        <f t="shared" si="2"/>
        <v>126.84761125819601</v>
      </c>
      <c r="AR8">
        <f t="shared" si="3"/>
        <v>110.83727930033228</v>
      </c>
      <c r="AV8">
        <f>((0.07/0.155)*100)</f>
        <v>45.161290322580648</v>
      </c>
      <c r="AW8">
        <f>((0.08/0.17)*100)</f>
        <v>47.058823529411761</v>
      </c>
      <c r="AX8">
        <f>((0.06/0.16)*100)</f>
        <v>37.5</v>
      </c>
      <c r="AY8">
        <f>((0.075/0.16)*100)</f>
        <v>46.875</v>
      </c>
      <c r="BA8">
        <f>((0.085/0.155)*100)</f>
        <v>54.838709677419359</v>
      </c>
      <c r="BB8">
        <f>((0.09/0.17)*100)</f>
        <v>52.941176470588225</v>
      </c>
      <c r="BC8">
        <f>((0.1/0.16)*100)</f>
        <v>62.5</v>
      </c>
      <c r="BD8">
        <f>((0.085/0.16)*100)</f>
        <v>53.125</v>
      </c>
      <c r="BF8">
        <f>ABS($B$8-$D$8)</f>
        <v>1.3482649999999996</v>
      </c>
      <c r="BG8">
        <f>ABS($F$8-$H$8)</f>
        <v>4.4600760000000008</v>
      </c>
      <c r="BL8">
        <f>SQRT((ABS($A$8-$E$8)^2+(ABS($B$8-$F$8)^2)))</f>
        <v>2.9177286803205265</v>
      </c>
      <c r="BM8">
        <f>SQRT((ABS($C$8-$G$8)^2+(ABS($D$8-$H$8)^2)))</f>
        <v>3.5693668548123676</v>
      </c>
      <c r="BO8">
        <f>SQRT((ABS($A$8-$G$8)^2+(ABS($B$8-$H$8)^2)))</f>
        <v>5.2636624094417206</v>
      </c>
      <c r="BP8">
        <f>SQRT((ABS($C$8-$E$8)^2+(ABS($D$8-$F$8)^2)))</f>
        <v>10.61087218038403</v>
      </c>
      <c r="BR8">
        <f>DEGREES(ACOS((12.6921955640718^2+18.104860167024^2-6.62812282219702^2)/(2*12.6921955640718*18.104860167024)))</f>
        <v>14.498177233113928</v>
      </c>
      <c r="BS8">
        <f>DEGREES(ACOS((9.23316711191571^2+20.9049240017959^2-12.6921955640718^2)/(2*9.23316711191571*20.9049240017959)))</f>
        <v>20.675173004372496</v>
      </c>
      <c r="BU8">
        <v>14</v>
      </c>
      <c r="BV8">
        <v>0</v>
      </c>
      <c r="BW8">
        <v>6</v>
      </c>
      <c r="BX8">
        <v>2</v>
      </c>
      <c r="BY8">
        <v>16</v>
      </c>
      <c r="BZ8">
        <v>0</v>
      </c>
      <c r="CA8">
        <v>4</v>
      </c>
      <c r="CB8">
        <v>12</v>
      </c>
      <c r="CC8">
        <v>12</v>
      </c>
      <c r="CD8">
        <v>8</v>
      </c>
      <c r="CE8">
        <v>3</v>
      </c>
      <c r="CF8">
        <v>1</v>
      </c>
      <c r="CG8">
        <v>15</v>
      </c>
      <c r="CH8">
        <v>2</v>
      </c>
      <c r="CI8">
        <v>13</v>
      </c>
      <c r="CJ8">
        <v>1</v>
      </c>
      <c r="CL8">
        <v>17</v>
      </c>
      <c r="CM8">
        <v>1</v>
      </c>
      <c r="CN8">
        <v>12</v>
      </c>
      <c r="CO8">
        <v>5</v>
      </c>
      <c r="CP8">
        <v>18</v>
      </c>
      <c r="CQ8">
        <v>2</v>
      </c>
      <c r="CR8">
        <v>10</v>
      </c>
      <c r="CS8">
        <v>15</v>
      </c>
      <c r="CT8">
        <v>20</v>
      </c>
      <c r="CU8">
        <v>12</v>
      </c>
      <c r="CV8">
        <v>8</v>
      </c>
      <c r="CW8">
        <v>6</v>
      </c>
      <c r="CX8">
        <v>17</v>
      </c>
      <c r="CY8">
        <v>5</v>
      </c>
      <c r="CZ8">
        <v>13</v>
      </c>
      <c r="DA8">
        <v>6</v>
      </c>
      <c r="DC8">
        <f>((0/14)*100)</f>
        <v>0</v>
      </c>
      <c r="DD8">
        <f>((6/14)*100)</f>
        <v>42.857142857142854</v>
      </c>
      <c r="DE8">
        <f>((2/14)*100)</f>
        <v>14.285714285714285</v>
      </c>
      <c r="DF8">
        <f>((0/16)*100)</f>
        <v>0</v>
      </c>
      <c r="DG8">
        <f>((4/16)*100)</f>
        <v>25</v>
      </c>
      <c r="DH8">
        <f>((12/16)*100)</f>
        <v>75</v>
      </c>
      <c r="DI8">
        <f>((8/12)*100)</f>
        <v>66.666666666666657</v>
      </c>
      <c r="DJ8">
        <f>((3/12)*100)</f>
        <v>25</v>
      </c>
      <c r="DK8">
        <f>((1/12)*100)</f>
        <v>8.3333333333333321</v>
      </c>
      <c r="DL8">
        <f>((2/15)*100)</f>
        <v>13.333333333333334</v>
      </c>
      <c r="DM8">
        <f>((13/15)*100)</f>
        <v>86.666666666666671</v>
      </c>
      <c r="DN8">
        <f>((1/15)*100)</f>
        <v>6.666666666666667</v>
      </c>
      <c r="DP8">
        <f>((1/17)*100)</f>
        <v>5.8823529411764701</v>
      </c>
      <c r="DQ8">
        <f>((12/17)*100)</f>
        <v>70.588235294117652</v>
      </c>
      <c r="DR8">
        <f>((5/17)*100)</f>
        <v>29.411764705882355</v>
      </c>
      <c r="DS8">
        <f>((2/18)*100)</f>
        <v>11.111111111111111</v>
      </c>
      <c r="DT8">
        <f>((10/18)*100)</f>
        <v>55.555555555555557</v>
      </c>
      <c r="DU8">
        <f>((15/18)*100)</f>
        <v>83.333333333333343</v>
      </c>
      <c r="DV8">
        <f>((12/20)*100)</f>
        <v>60</v>
      </c>
      <c r="DW8">
        <f>((8/20)*100)</f>
        <v>40</v>
      </c>
      <c r="DX8">
        <f>((6/20)*100)</f>
        <v>30</v>
      </c>
      <c r="DY8">
        <f>((5/17)*100)</f>
        <v>29.411764705882355</v>
      </c>
      <c r="DZ8">
        <f>((13/17)*100)</f>
        <v>76.470588235294116</v>
      </c>
      <c r="EA8">
        <f>((6/17)*100)</f>
        <v>35.294117647058826</v>
      </c>
    </row>
    <row r="9" spans="1:131" x14ac:dyDescent="0.25">
      <c r="A9">
        <v>185.73712800000001</v>
      </c>
      <c r="B9">
        <v>7.055599</v>
      </c>
      <c r="C9">
        <v>176.17842000000002</v>
      </c>
      <c r="D9">
        <v>6.7791490000000003</v>
      </c>
      <c r="E9">
        <v>189.150237</v>
      </c>
      <c r="F9">
        <v>7.7768249999999997</v>
      </c>
      <c r="G9">
        <v>180.26154600000001</v>
      </c>
      <c r="H9">
        <v>5.2783160000000002</v>
      </c>
      <c r="K9">
        <f>(15/200)</f>
        <v>7.4999999999999997E-2</v>
      </c>
      <c r="L9">
        <f>(15/200)</f>
        <v>7.4999999999999997E-2</v>
      </c>
      <c r="M9" s="1">
        <f>(15/200)</f>
        <v>7.4999999999999997E-2</v>
      </c>
      <c r="N9" s="1">
        <f>(16/200)</f>
        <v>0.08</v>
      </c>
      <c r="P9">
        <f>(16/200)</f>
        <v>0.08</v>
      </c>
      <c r="Q9">
        <f>(15/200)</f>
        <v>7.4999999999999997E-2</v>
      </c>
      <c r="R9">
        <f>(19/200)</f>
        <v>9.5000000000000001E-2</v>
      </c>
      <c r="S9">
        <f>(15/200)</f>
        <v>7.4999999999999997E-2</v>
      </c>
      <c r="U9">
        <f>0.075+0.08</f>
        <v>0.155</v>
      </c>
      <c r="V9">
        <f>0.075+0.075</f>
        <v>0.15</v>
      </c>
      <c r="W9" s="1">
        <f>0.075+0.095</f>
        <v>0.16999999999999998</v>
      </c>
      <c r="X9" s="1">
        <f>0.08+0.075</f>
        <v>0.155</v>
      </c>
      <c r="Z9">
        <f>SQRT((ABS($A$10-$A$9)^2+(ABS($B$10-$B$9)^2)))</f>
        <v>19.501913729752395</v>
      </c>
      <c r="AA9">
        <f>SQRT((ABS($C$10-$C$9)^2+(ABS($D$10-$D$9)^2)))</f>
        <v>19.065985883330583</v>
      </c>
      <c r="AB9" s="1">
        <f>SQRT((ABS($E$10-$E$9)^2+(ABS($F$10-$F$9)^2)))</f>
        <v>18.104860167023972</v>
      </c>
      <c r="AC9" s="1">
        <f>SQRT((ABS($G$10-$G$9)^2+(ABS($H$10-$H$9)^2)))</f>
        <v>20.904924001795969</v>
      </c>
      <c r="AJ9">
        <f>1/0.155</f>
        <v>6.4516129032258069</v>
      </c>
      <c r="AK9">
        <f>1/0.15</f>
        <v>6.666666666666667</v>
      </c>
      <c r="AL9" s="1">
        <f>1/0.17</f>
        <v>5.8823529411764701</v>
      </c>
      <c r="AM9" s="1">
        <f>1/0.155</f>
        <v>6.4516129032258069</v>
      </c>
      <c r="AO9">
        <f t="shared" si="0"/>
        <v>125.81879825646706</v>
      </c>
      <c r="AP9">
        <f t="shared" si="1"/>
        <v>127.10657255553723</v>
      </c>
      <c r="AQ9" s="1">
        <f t="shared" si="2"/>
        <v>106.4991774530822</v>
      </c>
      <c r="AR9" s="1">
        <f t="shared" si="3"/>
        <v>134.87047743094175</v>
      </c>
      <c r="AV9">
        <f>((0.075/0.155)*100)</f>
        <v>48.387096774193544</v>
      </c>
      <c r="AW9">
        <f>((0.075/0.15)*100)</f>
        <v>50</v>
      </c>
      <c r="AX9" s="1">
        <f>((0.075/0.17)*100)</f>
        <v>44.117647058823522</v>
      </c>
      <c r="AY9" s="1">
        <f>((0.08/0.155)*100)</f>
        <v>51.612903225806448</v>
      </c>
      <c r="BA9">
        <f>((0.08/0.155)*100)</f>
        <v>51.612903225806448</v>
      </c>
      <c r="BB9">
        <f>((0.075/0.15)*100)</f>
        <v>50</v>
      </c>
      <c r="BC9" s="1">
        <f>((0.095/0.17)*100)</f>
        <v>55.882352941176471</v>
      </c>
      <c r="BD9" s="1">
        <f>((0.075/0.155)*100)</f>
        <v>48.387096774193544</v>
      </c>
      <c r="BF9">
        <f>ABS($B$9-$D$9)</f>
        <v>0.27644999999999964</v>
      </c>
      <c r="BG9">
        <f>ABS($F$9-$H$9)</f>
        <v>2.4985089999999994</v>
      </c>
      <c r="BL9">
        <f>SQRT((ABS($A$9-$E$9)^2+(ABS($B$9-$F$9)^2)))</f>
        <v>3.4884781766490875</v>
      </c>
      <c r="BM9">
        <f>SQRT((ABS($C$9-$G$9)^2+(ABS($D$9-$H$9)^2)))</f>
        <v>4.3502204111705582</v>
      </c>
      <c r="BO9">
        <f>SQRT((ABS($A$9-$G$9)^2+(ABS($B$9-$H$9)^2)))</f>
        <v>5.7567988588114689</v>
      </c>
      <c r="BP9">
        <f>SQRT((ABS($C$9-$E$9)^2+(ABS($D$9-$F$9)^2)))</f>
        <v>13.010126582107672</v>
      </c>
      <c r="BR9">
        <f>DEGREES(ACOS((9.70751153067819^2+12.1236503724621^2-3.29018178276673^2)/(2*9.70751153067819*12.1236503724621)))</f>
        <v>11.815886419792539</v>
      </c>
      <c r="BS9">
        <f>DEGREES(ACOS((6.62812282219702^2+15.853461244509^2-9.70751153067819^2)/(2*6.62812282219702*15.853461244509)))</f>
        <v>16.949604229086066</v>
      </c>
      <c r="BU9">
        <v>15</v>
      </c>
      <c r="BV9">
        <v>2</v>
      </c>
      <c r="BW9">
        <v>8</v>
      </c>
      <c r="BX9">
        <v>3</v>
      </c>
      <c r="BY9">
        <v>15</v>
      </c>
      <c r="BZ9">
        <v>0</v>
      </c>
      <c r="CA9">
        <v>3</v>
      </c>
      <c r="CB9">
        <v>13</v>
      </c>
      <c r="CC9">
        <v>15</v>
      </c>
      <c r="CD9">
        <v>12</v>
      </c>
      <c r="CE9">
        <v>0</v>
      </c>
      <c r="CF9">
        <v>1</v>
      </c>
      <c r="CG9">
        <v>16</v>
      </c>
      <c r="CH9">
        <v>3</v>
      </c>
      <c r="CI9">
        <v>13</v>
      </c>
      <c r="CJ9">
        <v>1</v>
      </c>
      <c r="CL9">
        <v>16</v>
      </c>
      <c r="CM9">
        <v>1</v>
      </c>
      <c r="CN9">
        <v>12</v>
      </c>
      <c r="CO9">
        <v>3</v>
      </c>
      <c r="CP9">
        <v>15</v>
      </c>
      <c r="CQ9">
        <v>1</v>
      </c>
      <c r="CR9">
        <v>8</v>
      </c>
      <c r="CS9">
        <v>13</v>
      </c>
      <c r="CT9">
        <v>19</v>
      </c>
      <c r="CU9">
        <v>12</v>
      </c>
      <c r="CV9">
        <v>6</v>
      </c>
      <c r="CW9">
        <v>4</v>
      </c>
      <c r="CX9">
        <v>15</v>
      </c>
      <c r="CY9">
        <v>3</v>
      </c>
      <c r="CZ9">
        <v>13</v>
      </c>
      <c r="DA9">
        <v>4</v>
      </c>
      <c r="DC9">
        <f>((2/15)*100)</f>
        <v>13.333333333333334</v>
      </c>
      <c r="DD9">
        <f>((8/15)*100)</f>
        <v>53.333333333333336</v>
      </c>
      <c r="DE9">
        <f>((3/15)*100)</f>
        <v>20</v>
      </c>
      <c r="DF9">
        <f>((0/15)*100)</f>
        <v>0</v>
      </c>
      <c r="DG9">
        <f>((3/15)*100)</f>
        <v>20</v>
      </c>
      <c r="DH9">
        <f>((13/15)*100)</f>
        <v>86.666666666666671</v>
      </c>
      <c r="DI9">
        <f>((12/15)*100)</f>
        <v>80</v>
      </c>
      <c r="DJ9">
        <f>((0/15)*100)</f>
        <v>0</v>
      </c>
      <c r="DK9">
        <f>((1/15)*100)</f>
        <v>6.666666666666667</v>
      </c>
      <c r="DL9">
        <f>((3/16)*100)</f>
        <v>18.75</v>
      </c>
      <c r="DM9">
        <f>((13/16)*100)</f>
        <v>81.25</v>
      </c>
      <c r="DN9">
        <f>((1/16)*100)</f>
        <v>6.25</v>
      </c>
      <c r="DP9">
        <f>((1/16)*100)</f>
        <v>6.25</v>
      </c>
      <c r="DQ9">
        <f>((12/16)*100)</f>
        <v>75</v>
      </c>
      <c r="DR9">
        <f>((3/16)*100)</f>
        <v>18.75</v>
      </c>
      <c r="DS9">
        <f>((1/15)*100)</f>
        <v>6.666666666666667</v>
      </c>
      <c r="DT9">
        <f>((8/15)*100)</f>
        <v>53.333333333333336</v>
      </c>
      <c r="DU9">
        <f>((13/15)*100)</f>
        <v>86.666666666666671</v>
      </c>
      <c r="DV9">
        <f>((12/19)*100)</f>
        <v>63.157894736842103</v>
      </c>
      <c r="DW9">
        <f>((6/19)*100)</f>
        <v>31.578947368421051</v>
      </c>
      <c r="DX9">
        <f>((4/19)*100)</f>
        <v>21.052631578947366</v>
      </c>
      <c r="DY9">
        <f>((3/15)*100)</f>
        <v>20</v>
      </c>
      <c r="DZ9">
        <f>((13/15)*100)</f>
        <v>86.666666666666671</v>
      </c>
      <c r="EA9">
        <f>((4/15)*100)</f>
        <v>26.666666666666668</v>
      </c>
    </row>
    <row r="10" spans="1:131" x14ac:dyDescent="0.25">
      <c r="A10">
        <v>205.08710400000001</v>
      </c>
      <c r="B10">
        <v>4.6259759999999996</v>
      </c>
      <c r="C10">
        <v>195.11427600000002</v>
      </c>
      <c r="D10">
        <v>4.5553739999999996</v>
      </c>
      <c r="E10" s="1">
        <v>207.17593299999999</v>
      </c>
      <c r="F10" s="1">
        <v>6.0855990000000002</v>
      </c>
      <c r="G10" s="1">
        <v>201.08771000000002</v>
      </c>
      <c r="H10" s="1">
        <v>3.465379</v>
      </c>
      <c r="K10">
        <f>(12/200)</f>
        <v>0.06</v>
      </c>
      <c r="L10">
        <f>(13/200)</f>
        <v>6.5000000000000002E-2</v>
      </c>
      <c r="M10" s="1">
        <f>(14/200)</f>
        <v>7.0000000000000007E-2</v>
      </c>
      <c r="N10" s="1">
        <f>(19/200)</f>
        <v>9.5000000000000001E-2</v>
      </c>
      <c r="P10">
        <f>(15/200)</f>
        <v>7.4999999999999997E-2</v>
      </c>
      <c r="Q10">
        <f>(14/200)</f>
        <v>7.0000000000000007E-2</v>
      </c>
      <c r="R10" s="1">
        <f>(19/200)</f>
        <v>9.5000000000000001E-2</v>
      </c>
      <c r="S10" s="1">
        <f>(16/200)</f>
        <v>0.08</v>
      </c>
      <c r="U10">
        <f>0.06+0.075</f>
        <v>0.13500000000000001</v>
      </c>
      <c r="V10">
        <f>0.065+0.07</f>
        <v>0.13500000000000001</v>
      </c>
      <c r="W10" s="1">
        <f>0.07+0.095</f>
        <v>0.16500000000000001</v>
      </c>
      <c r="X10" s="1">
        <f>0.095+0.08</f>
        <v>0.17499999999999999</v>
      </c>
      <c r="Z10">
        <f>SQRT((ABS($A$11-$A$10)^2+(ABS($B$11-$B$10)^2)))</f>
        <v>14.298693633983754</v>
      </c>
      <c r="AA10">
        <f>SQRT((ABS($C$11-$C$10)^2+(ABS($D$11-$D$10)^2)))</f>
        <v>17.670380555746473</v>
      </c>
      <c r="AB10" s="1">
        <f>SQRT((ABS($E$11-$E$10)^2+(ABS($F$11-$F$10)^2)))</f>
        <v>12.1236503724621</v>
      </c>
      <c r="AC10" s="1">
        <f>SQRT((ABS($G$11-$G$10)^2+(ABS($H$11-$H$10)^2)))</f>
        <v>15.85346124450898</v>
      </c>
      <c r="AJ10">
        <f>1/0.135</f>
        <v>7.4074074074074066</v>
      </c>
      <c r="AK10">
        <f>1/0.135</f>
        <v>7.4074074074074066</v>
      </c>
      <c r="AL10" s="1">
        <f>1/0.165</f>
        <v>6.0606060606060606</v>
      </c>
      <c r="AM10" s="1">
        <f>1/0.175</f>
        <v>5.7142857142857144</v>
      </c>
      <c r="AO10">
        <f t="shared" si="0"/>
        <v>105.91624914062039</v>
      </c>
      <c r="AP10">
        <f t="shared" si="1"/>
        <v>130.89170782034424</v>
      </c>
      <c r="AQ10" s="1">
        <f t="shared" si="2"/>
        <v>73.476668924012728</v>
      </c>
      <c r="AR10" s="1">
        <f t="shared" si="3"/>
        <v>90.591207111479889</v>
      </c>
      <c r="AV10">
        <f>((0.06/0.135)*100)</f>
        <v>44.444444444444443</v>
      </c>
      <c r="AW10">
        <f>((0.065/0.135)*100)</f>
        <v>48.148148148148145</v>
      </c>
      <c r="AX10" s="1">
        <f>((0.07/0.165)*100)</f>
        <v>42.424242424242422</v>
      </c>
      <c r="AY10" s="1">
        <f>((0.095/0.175)*100)</f>
        <v>54.285714285714292</v>
      </c>
      <c r="BA10">
        <f>((0.075/0.135)*100)</f>
        <v>55.55555555555555</v>
      </c>
      <c r="BB10">
        <f>((0.07/0.135)*100)</f>
        <v>51.851851851851848</v>
      </c>
      <c r="BC10" s="1">
        <f>((0.095/0.165)*100)</f>
        <v>57.575757575757571</v>
      </c>
      <c r="BD10" s="1">
        <f>((0.08/0.175)*100)</f>
        <v>45.714285714285715</v>
      </c>
      <c r="BF10">
        <f>ABS($B$10-$D$10)</f>
        <v>7.0602000000000054E-2</v>
      </c>
      <c r="BG10" s="1">
        <f>ABS($F$10-$H$10)</f>
        <v>2.6202200000000002</v>
      </c>
      <c r="BL10" s="1"/>
      <c r="BM10" s="1"/>
      <c r="BO10" s="1">
        <f>SQRT((ABS($A$10-$G$10)^2+(ABS($B$10-$H$10)^2)))</f>
        <v>4.1643892425714677</v>
      </c>
      <c r="BP10" s="1">
        <f>SQRT((ABS($C$10-$E$10)^2+(ABS($D$10-$F$10)^2)))</f>
        <v>12.15833698070066</v>
      </c>
      <c r="BR10">
        <f>DEGREES(ACOS((12.2685036978485^2+14.641230034473^2-4.92756907890502^2)/(2*12.2685036978485*14.641230034473)))</f>
        <v>18.543316894498385</v>
      </c>
      <c r="BS10">
        <f>DEGREES(ACOS((3.29018178276673^2+14.1939302575675^2-12.2685036978485^2)/(2*3.29018178276673*14.1939302575675)))</f>
        <v>48.59228502720439</v>
      </c>
      <c r="BU10">
        <v>12</v>
      </c>
      <c r="BV10">
        <v>0</v>
      </c>
      <c r="BW10">
        <v>12</v>
      </c>
      <c r="BX10">
        <v>0</v>
      </c>
      <c r="BY10">
        <v>13</v>
      </c>
      <c r="BZ10">
        <v>2</v>
      </c>
      <c r="CA10">
        <v>0</v>
      </c>
      <c r="CB10">
        <v>13</v>
      </c>
      <c r="CC10">
        <v>14</v>
      </c>
      <c r="CD10">
        <v>11</v>
      </c>
      <c r="CE10">
        <v>0</v>
      </c>
      <c r="CF10">
        <v>2</v>
      </c>
      <c r="CG10">
        <v>19</v>
      </c>
      <c r="CH10">
        <v>0</v>
      </c>
      <c r="CI10">
        <v>14</v>
      </c>
      <c r="CJ10">
        <v>2</v>
      </c>
      <c r="CL10">
        <v>15</v>
      </c>
      <c r="CM10">
        <v>4</v>
      </c>
      <c r="CN10">
        <v>12</v>
      </c>
      <c r="CO10">
        <v>2</v>
      </c>
      <c r="CP10">
        <v>14</v>
      </c>
      <c r="CQ10">
        <v>1</v>
      </c>
      <c r="CR10">
        <v>5</v>
      </c>
      <c r="CS10">
        <v>13</v>
      </c>
      <c r="CT10">
        <v>19</v>
      </c>
      <c r="CU10">
        <v>19</v>
      </c>
      <c r="CV10">
        <v>5</v>
      </c>
      <c r="CW10">
        <v>2</v>
      </c>
      <c r="CX10">
        <v>16</v>
      </c>
      <c r="CY10">
        <v>4</v>
      </c>
      <c r="CZ10">
        <v>16</v>
      </c>
      <c r="DA10">
        <v>2</v>
      </c>
      <c r="DC10">
        <f>((0/12)*100)</f>
        <v>0</v>
      </c>
      <c r="DD10">
        <f>((12/12)*100)</f>
        <v>100</v>
      </c>
      <c r="DE10">
        <f>((0/12)*100)</f>
        <v>0</v>
      </c>
      <c r="DF10">
        <f>((2/13)*100)</f>
        <v>15.384615384615385</v>
      </c>
      <c r="DG10">
        <f>((0/13)*100)</f>
        <v>0</v>
      </c>
      <c r="DH10">
        <f>((13/13)*100)</f>
        <v>100</v>
      </c>
      <c r="DI10">
        <f>((11/14)*100)</f>
        <v>78.571428571428569</v>
      </c>
      <c r="DJ10">
        <f>((0/14)*100)</f>
        <v>0</v>
      </c>
      <c r="DK10">
        <f>((2/14)*100)</f>
        <v>14.285714285714285</v>
      </c>
      <c r="DL10">
        <f>((0/19)*100)</f>
        <v>0</v>
      </c>
      <c r="DM10">
        <f>((14/19)*100)</f>
        <v>73.68421052631578</v>
      </c>
      <c r="DN10">
        <f>((2/19)*100)</f>
        <v>10.526315789473683</v>
      </c>
      <c r="DP10">
        <f>((4/15)*100)</f>
        <v>26.666666666666668</v>
      </c>
      <c r="DQ10">
        <f>((12/15)*100)</f>
        <v>80</v>
      </c>
      <c r="DR10">
        <f>((2/15)*100)</f>
        <v>13.333333333333334</v>
      </c>
      <c r="DS10">
        <f>((1/14)*100)</f>
        <v>7.1428571428571423</v>
      </c>
      <c r="DT10">
        <f>((5/14)*100)</f>
        <v>35.714285714285715</v>
      </c>
      <c r="DU10">
        <f>((13/14)*100)</f>
        <v>92.857142857142861</v>
      </c>
      <c r="DV10">
        <f>((19/19)*100)</f>
        <v>100</v>
      </c>
      <c r="DW10">
        <f>((5/19)*100)</f>
        <v>26.315789473684209</v>
      </c>
      <c r="DX10">
        <f>((2/19)*100)</f>
        <v>10.526315789473683</v>
      </c>
      <c r="DY10">
        <f>((4/16)*100)</f>
        <v>25</v>
      </c>
      <c r="DZ10">
        <f>((16/16)*100)</f>
        <v>100</v>
      </c>
      <c r="EA10">
        <f>((2/16)*100)</f>
        <v>12.5</v>
      </c>
    </row>
    <row r="11" spans="1:131" x14ac:dyDescent="0.25">
      <c r="A11">
        <v>219.03859199999999</v>
      </c>
      <c r="B11">
        <v>7.7578480000000001</v>
      </c>
      <c r="C11">
        <v>212.78010599999999</v>
      </c>
      <c r="D11">
        <v>4.956372</v>
      </c>
      <c r="E11" s="1">
        <v>219.217511</v>
      </c>
      <c r="F11" s="1">
        <v>7.4938950000000002</v>
      </c>
      <c r="G11" s="1">
        <v>216.84432799999999</v>
      </c>
      <c r="H11" s="1">
        <v>5.215014</v>
      </c>
      <c r="K11">
        <f>(18/200)</f>
        <v>0.09</v>
      </c>
      <c r="L11">
        <f>(14/200)</f>
        <v>7.0000000000000007E-2</v>
      </c>
      <c r="M11" s="1">
        <f>(11/200)</f>
        <v>5.5E-2</v>
      </c>
      <c r="N11" s="1">
        <f>(21/200)</f>
        <v>0.105</v>
      </c>
      <c r="P11">
        <f>(22/200)</f>
        <v>0.11</v>
      </c>
      <c r="Q11">
        <f>(19/200)</f>
        <v>9.5000000000000001E-2</v>
      </c>
      <c r="R11" s="1">
        <f>(29/200)</f>
        <v>0.14499999999999999</v>
      </c>
      <c r="S11" s="1">
        <f>(27/200)</f>
        <v>0.13500000000000001</v>
      </c>
      <c r="U11">
        <f>0.09+0.11</f>
        <v>0.2</v>
      </c>
      <c r="V11">
        <f>0.07+0.095</f>
        <v>0.16500000000000001</v>
      </c>
      <c r="W11" s="1">
        <f>0.055+0.145</f>
        <v>0.19999999999999998</v>
      </c>
      <c r="X11" s="1">
        <f>0.105+0.135</f>
        <v>0.24</v>
      </c>
      <c r="Z11">
        <f>SQRT((ABS($A$12-$A$11)^2+(ABS($B$12-$B$11)^2)))</f>
        <v>15.282870623188726</v>
      </c>
      <c r="AA11">
        <f>SQRT((ABS($C$12-$C$11)^2+(ABS($D$12-$D$11)^2)))</f>
        <v>13.283572449371629</v>
      </c>
      <c r="AB11" s="1">
        <f>SQRT((ABS($E$12-$E$11)^2+(ABS($F$12-$F$11)^2)))</f>
        <v>14.641230034472985</v>
      </c>
      <c r="AC11" s="1">
        <f>SQRT((ABS($G$12-$G$11)^2+(ABS($H$12-$H$11)^2)))</f>
        <v>14.193930257567478</v>
      </c>
      <c r="AJ11">
        <f>1/0.2</f>
        <v>5</v>
      </c>
      <c r="AK11">
        <f>1/0.165</f>
        <v>6.0606060606060606</v>
      </c>
      <c r="AL11" s="1">
        <f>1/0.2</f>
        <v>5</v>
      </c>
      <c r="AM11" s="1">
        <f>1/0.24</f>
        <v>4.166666666666667</v>
      </c>
      <c r="AO11">
        <f t="shared" si="0"/>
        <v>76.414353115943626</v>
      </c>
      <c r="AP11">
        <f t="shared" si="1"/>
        <v>80.506499693161388</v>
      </c>
      <c r="AQ11" s="1">
        <f t="shared" si="2"/>
        <v>73.206150172364929</v>
      </c>
      <c r="AR11" s="1">
        <f t="shared" si="3"/>
        <v>59.141376073197826</v>
      </c>
      <c r="AV11">
        <f>((0.09/0.2)*100)</f>
        <v>44.999999999999993</v>
      </c>
      <c r="AW11">
        <f>((0.07/0.165)*100)</f>
        <v>42.424242424242422</v>
      </c>
      <c r="AX11" s="1">
        <f>((0.055/0.2)*100)</f>
        <v>27.499999999999996</v>
      </c>
      <c r="AY11" s="1">
        <f>((0.105/0.24)*100)</f>
        <v>43.75</v>
      </c>
      <c r="BA11">
        <f>((0.11/0.2)*100)</f>
        <v>54.999999999999993</v>
      </c>
      <c r="BB11">
        <f>((0.095/0.165)*100)</f>
        <v>57.575757575757571</v>
      </c>
      <c r="BC11" s="1">
        <f>((0.145/0.2)*100)</f>
        <v>72.499999999999986</v>
      </c>
      <c r="BD11" s="1">
        <f>((0.135/0.24)*100)</f>
        <v>56.250000000000014</v>
      </c>
      <c r="BF11">
        <f>ABS($B$11-$D$11)</f>
        <v>2.8014760000000001</v>
      </c>
      <c r="BG11" s="1">
        <f>ABS($F$11-$H$11)</f>
        <v>2.2788810000000002</v>
      </c>
      <c r="BL11" s="1">
        <f>SQRT((ABS($A$11-$E$11)^2+(ABS($B$11-$F$11)^2)))</f>
        <v>0.31887802490921613</v>
      </c>
      <c r="BM11" s="1">
        <f>SQRT((ABS($C$11-$G$10)^2+(ABS($D$11-$H$10)^2)))</f>
        <v>11.787077006063225</v>
      </c>
      <c r="BO11" s="1">
        <f>SQRT((ABS($A$11-$G$11)^2+(ABS($B$11-$H$11)^2)))</f>
        <v>3.3586901097380237</v>
      </c>
      <c r="BP11" s="1">
        <f>SQRT((ABS($C$11-$E$11)^2+(ABS($D$11-$F$11)^2)))</f>
        <v>6.9194801907046575</v>
      </c>
      <c r="BR11">
        <f>DEGREES(ACOS((7.86933205939037^2+13.4609990916974^2-7.39858452746483^2)/(2*7.86933205939037*13.4609990916974)))</f>
        <v>27.226181479412297</v>
      </c>
      <c r="BS11">
        <f>DEGREES(ACOS((4.92756907890502^2+9.82680385634413^2-7.86933205939037^2)/(2*4.92756907890502*9.82680385634413)))</f>
        <v>52.525781431827788</v>
      </c>
      <c r="BU11">
        <v>18</v>
      </c>
      <c r="BV11">
        <v>0</v>
      </c>
      <c r="BW11">
        <v>11</v>
      </c>
      <c r="BX11">
        <v>0</v>
      </c>
      <c r="BY11">
        <v>14</v>
      </c>
      <c r="BZ11">
        <v>0</v>
      </c>
      <c r="CA11">
        <v>0</v>
      </c>
      <c r="CB11">
        <v>14</v>
      </c>
      <c r="CC11">
        <v>11</v>
      </c>
      <c r="CD11">
        <v>9</v>
      </c>
      <c r="CE11">
        <v>0</v>
      </c>
      <c r="CF11">
        <v>7</v>
      </c>
      <c r="CG11">
        <v>21</v>
      </c>
      <c r="CH11">
        <v>5</v>
      </c>
      <c r="CI11">
        <v>5</v>
      </c>
      <c r="CJ11">
        <v>7</v>
      </c>
      <c r="CL11">
        <v>22</v>
      </c>
      <c r="CM11">
        <v>8</v>
      </c>
      <c r="CN11">
        <v>19</v>
      </c>
      <c r="CO11">
        <v>3</v>
      </c>
      <c r="CP11">
        <v>19</v>
      </c>
      <c r="CQ11">
        <v>7</v>
      </c>
      <c r="CR11">
        <v>4</v>
      </c>
      <c r="CS11">
        <v>16</v>
      </c>
      <c r="CT11">
        <v>29</v>
      </c>
      <c r="CU11">
        <v>22</v>
      </c>
      <c r="CV11">
        <v>19</v>
      </c>
      <c r="CW11">
        <v>15</v>
      </c>
      <c r="CX11">
        <v>27</v>
      </c>
      <c r="CY11">
        <v>9</v>
      </c>
      <c r="CZ11">
        <v>22</v>
      </c>
      <c r="DA11">
        <v>15</v>
      </c>
      <c r="DC11">
        <f>((0/18)*100)</f>
        <v>0</v>
      </c>
      <c r="DD11">
        <f>((11/18)*100)</f>
        <v>61.111111111111114</v>
      </c>
      <c r="DE11">
        <f>((0/18)*100)</f>
        <v>0</v>
      </c>
      <c r="DF11">
        <f>((0/14)*100)</f>
        <v>0</v>
      </c>
      <c r="DG11">
        <f>((0/14)*100)</f>
        <v>0</v>
      </c>
      <c r="DH11">
        <f>((14/14)*100)</f>
        <v>100</v>
      </c>
      <c r="DI11">
        <f>((9/11)*100)</f>
        <v>81.818181818181827</v>
      </c>
      <c r="DJ11">
        <f>((0/11)*100)</f>
        <v>0</v>
      </c>
      <c r="DK11">
        <f>((7/11)*100)</f>
        <v>63.636363636363633</v>
      </c>
      <c r="DL11">
        <f>((5/21)*100)</f>
        <v>23.809523809523807</v>
      </c>
      <c r="DM11">
        <f>((5/21)*100)</f>
        <v>23.809523809523807</v>
      </c>
      <c r="DN11">
        <f>((7/21)*100)</f>
        <v>33.333333333333329</v>
      </c>
      <c r="DP11">
        <f>((8/22)*100)</f>
        <v>36.363636363636367</v>
      </c>
      <c r="DQ11">
        <f>((19/22)*100)</f>
        <v>86.36363636363636</v>
      </c>
      <c r="DR11">
        <f>((3/22)*100)</f>
        <v>13.636363636363635</v>
      </c>
      <c r="DS11">
        <f>((7/19)*100)</f>
        <v>36.84210526315789</v>
      </c>
      <c r="DT11">
        <f>((4/19)*100)</f>
        <v>21.052631578947366</v>
      </c>
      <c r="DU11">
        <f>((16/19)*100)</f>
        <v>84.210526315789465</v>
      </c>
      <c r="DV11">
        <f>((22/29)*100)</f>
        <v>75.862068965517238</v>
      </c>
      <c r="DW11">
        <f>((19/29)*100)</f>
        <v>65.517241379310349</v>
      </c>
      <c r="DX11">
        <f>((15/29)*100)</f>
        <v>51.724137931034484</v>
      </c>
      <c r="DY11">
        <f>((9/27)*100)</f>
        <v>33.333333333333329</v>
      </c>
      <c r="DZ11">
        <f>((22/27)*100)</f>
        <v>81.481481481481481</v>
      </c>
      <c r="EA11">
        <f>((15/27)*100)</f>
        <v>55.555555555555557</v>
      </c>
    </row>
    <row r="12" spans="1:131" x14ac:dyDescent="0.25">
      <c r="A12">
        <v>234.29892599999999</v>
      </c>
      <c r="B12">
        <v>6.928185</v>
      </c>
      <c r="C12">
        <v>226.06362999999999</v>
      </c>
      <c r="D12">
        <v>4.9204949999999998</v>
      </c>
      <c r="E12">
        <v>233.848086</v>
      </c>
      <c r="F12">
        <v>8.0523679999999995</v>
      </c>
      <c r="G12" s="1">
        <v>230.98943600000001</v>
      </c>
      <c r="H12" s="1">
        <v>4.0387589999999998</v>
      </c>
      <c r="K12">
        <f>(9/200)</f>
        <v>4.4999999999999998E-2</v>
      </c>
      <c r="L12">
        <f>(10/200)</f>
        <v>0.05</v>
      </c>
      <c r="M12" s="1">
        <f>(9/200)</f>
        <v>4.4999999999999998E-2</v>
      </c>
      <c r="N12" s="1">
        <f>(9/200)</f>
        <v>4.4999999999999998E-2</v>
      </c>
      <c r="P12">
        <f>(24/200)</f>
        <v>0.12</v>
      </c>
      <c r="Q12">
        <f>(26/200)</f>
        <v>0.13</v>
      </c>
      <c r="R12">
        <f>(31/200)</f>
        <v>0.155</v>
      </c>
      <c r="S12" s="1">
        <f>(10/200)</f>
        <v>0.05</v>
      </c>
      <c r="U12">
        <f>0.045+0.12</f>
        <v>0.16499999999999998</v>
      </c>
      <c r="V12">
        <f>0.05+0.13</f>
        <v>0.18</v>
      </c>
      <c r="W12" s="1">
        <f>0.045+0.155</f>
        <v>0.2</v>
      </c>
      <c r="X12" s="1">
        <f>0.045+0.05</f>
        <v>9.5000000000000001E-2</v>
      </c>
      <c r="Z12">
        <f>SQRT((ABS($A$13-$A$12)^2+(ABS($B$13-$B$12)^2)))</f>
        <v>12.204069293788518</v>
      </c>
      <c r="AA12">
        <f>SQRT((ABS($C$13-$C$12)^2+(ABS($D$13-$D$12)^2)))</f>
        <v>12.299068458945987</v>
      </c>
      <c r="AB12" s="1">
        <f>SQRT((ABS($E$13-$E$12)^2+(ABS($F$13-$F$12)^2)))</f>
        <v>13.46099909169736</v>
      </c>
      <c r="AC12" s="1">
        <f>SQRT((ABS($G$13-$G$12)^2+(ABS($H$13-$H$12)^2)))</f>
        <v>9.8268038563441298</v>
      </c>
      <c r="AJ12">
        <f>1/0.165</f>
        <v>6.0606060606060606</v>
      </c>
      <c r="AK12">
        <f>1/0.18</f>
        <v>5.5555555555555554</v>
      </c>
      <c r="AL12" s="1">
        <f>1/0.2</f>
        <v>5</v>
      </c>
      <c r="AM12" s="1">
        <f>1/0.095</f>
        <v>10.526315789473685</v>
      </c>
      <c r="AO12">
        <f t="shared" si="0"/>
        <v>73.964056325991024</v>
      </c>
      <c r="AP12">
        <f t="shared" si="1"/>
        <v>68.328158105255483</v>
      </c>
      <c r="AQ12" s="1">
        <f t="shared" si="2"/>
        <v>67.3049954584868</v>
      </c>
      <c r="AR12" s="1">
        <f t="shared" si="3"/>
        <v>103.4400405930961</v>
      </c>
      <c r="AV12">
        <f>((0.045/0.165)*100)</f>
        <v>27.27272727272727</v>
      </c>
      <c r="AW12">
        <f>((0.05/0.18)*100)</f>
        <v>27.777777777777779</v>
      </c>
      <c r="AX12" s="1">
        <f>((0.045/0.2)*100)</f>
        <v>22.499999999999996</v>
      </c>
      <c r="AY12" s="1">
        <f>((0.045/0.095)*100)</f>
        <v>47.368421052631575</v>
      </c>
      <c r="BA12">
        <f>((0.12/0.165)*100)</f>
        <v>72.72727272727272</v>
      </c>
      <c r="BB12">
        <f>((0.13/0.18)*100)</f>
        <v>72.222222222222229</v>
      </c>
      <c r="BC12" s="1">
        <f>((0.155/0.2)*100)</f>
        <v>77.499999999999986</v>
      </c>
      <c r="BD12" s="1">
        <f>((0.05/0.095)*100)</f>
        <v>52.631578947368418</v>
      </c>
      <c r="BF12">
        <f>ABS($B$12-$D$12)</f>
        <v>2.0076900000000002</v>
      </c>
      <c r="BG12" s="1">
        <f>ABS($F$12-$H$12)</f>
        <v>4.0136089999999998</v>
      </c>
      <c r="BM12" s="1">
        <f>SQRT((ABS($C$12-$G$11)^2+(ABS($D$12-$H$11)^2)))</f>
        <v>9.2240051392312754</v>
      </c>
      <c r="BO12" s="1">
        <f>SQRT((ABS($A$12-$G$12)^2+(ABS($B$12-$H$12)^2)))</f>
        <v>4.3933480023298728</v>
      </c>
      <c r="BP12">
        <f>SQRT((ABS($C$12-$E$12)^2+(ABS($D$12-$F$12)^2)))</f>
        <v>8.390851190675777</v>
      </c>
      <c r="BS12">
        <f>DEGREES(ACOS((7.39858452746483^2+3.5497770924599^2-4.89174986091326^2)/(2*7.39858452746483*3.5497770924599)))</f>
        <v>34.26402606830672</v>
      </c>
      <c r="BU12">
        <v>9</v>
      </c>
      <c r="BV12">
        <v>0</v>
      </c>
      <c r="BW12">
        <v>9</v>
      </c>
      <c r="BX12">
        <v>5</v>
      </c>
      <c r="BY12">
        <v>10</v>
      </c>
      <c r="BZ12">
        <v>0</v>
      </c>
      <c r="CA12">
        <v>0</v>
      </c>
      <c r="CB12">
        <v>5</v>
      </c>
      <c r="CC12">
        <v>9</v>
      </c>
      <c r="CD12">
        <v>9</v>
      </c>
      <c r="CE12">
        <v>0</v>
      </c>
      <c r="CF12">
        <v>3</v>
      </c>
      <c r="CG12">
        <v>9</v>
      </c>
      <c r="CH12">
        <v>0</v>
      </c>
      <c r="CI12">
        <v>7</v>
      </c>
      <c r="CJ12">
        <v>0</v>
      </c>
      <c r="CL12">
        <v>24</v>
      </c>
      <c r="CM12">
        <v>14</v>
      </c>
      <c r="CN12">
        <v>22</v>
      </c>
      <c r="CO12">
        <v>8</v>
      </c>
      <c r="CP12">
        <v>26</v>
      </c>
      <c r="CQ12">
        <v>8</v>
      </c>
      <c r="CR12">
        <v>12</v>
      </c>
      <c r="CS12">
        <v>22</v>
      </c>
      <c r="CT12">
        <v>31</v>
      </c>
      <c r="CU12">
        <v>30</v>
      </c>
      <c r="CV12">
        <v>18</v>
      </c>
      <c r="CW12">
        <v>17</v>
      </c>
      <c r="CX12">
        <v>10</v>
      </c>
      <c r="CY12">
        <v>6</v>
      </c>
      <c r="CZ12">
        <v>10</v>
      </c>
      <c r="DA12">
        <v>6</v>
      </c>
      <c r="DC12">
        <f>((0/9)*100)</f>
        <v>0</v>
      </c>
      <c r="DD12">
        <f>((9/9)*100)</f>
        <v>100</v>
      </c>
      <c r="DE12">
        <f>((5/9)*100)</f>
        <v>55.555555555555557</v>
      </c>
      <c r="DF12">
        <f>((0/10)*100)</f>
        <v>0</v>
      </c>
      <c r="DG12">
        <f>((0/10)*100)</f>
        <v>0</v>
      </c>
      <c r="DH12">
        <f>((5/10)*100)</f>
        <v>50</v>
      </c>
      <c r="DI12">
        <f>((9/9)*100)</f>
        <v>100</v>
      </c>
      <c r="DJ12">
        <f>((0/9)*100)</f>
        <v>0</v>
      </c>
      <c r="DK12">
        <f>((3/9)*100)</f>
        <v>33.333333333333329</v>
      </c>
      <c r="DL12">
        <f>((0/9)*100)</f>
        <v>0</v>
      </c>
      <c r="DM12">
        <f>((7/9)*100)</f>
        <v>77.777777777777786</v>
      </c>
      <c r="DN12">
        <f>((0/9)*100)</f>
        <v>0</v>
      </c>
      <c r="DP12">
        <f>((14/24)*100)</f>
        <v>58.333333333333336</v>
      </c>
      <c r="DQ12">
        <f>((22/24)*100)</f>
        <v>91.666666666666657</v>
      </c>
      <c r="DR12">
        <f>((8/24)*100)</f>
        <v>33.333333333333329</v>
      </c>
      <c r="DS12">
        <f>((8/26)*100)</f>
        <v>30.76923076923077</v>
      </c>
      <c r="DT12">
        <f>((12/26)*100)</f>
        <v>46.153846153846153</v>
      </c>
      <c r="DU12">
        <f>((22/26)*100)</f>
        <v>84.615384615384613</v>
      </c>
      <c r="DV12">
        <f>((30/31)*100)</f>
        <v>96.774193548387103</v>
      </c>
      <c r="DW12">
        <f>((18/31)*100)</f>
        <v>58.064516129032263</v>
      </c>
      <c r="DX12">
        <f>((17/31)*100)</f>
        <v>54.838709677419352</v>
      </c>
      <c r="DY12">
        <f>((6/10)*100)</f>
        <v>60</v>
      </c>
      <c r="DZ12">
        <f>((10/10)*100)</f>
        <v>100</v>
      </c>
      <c r="EA12">
        <f>((6/10)*100)</f>
        <v>60</v>
      </c>
    </row>
    <row r="13" spans="1:131" x14ac:dyDescent="0.25">
      <c r="A13">
        <v>246.50185199999999</v>
      </c>
      <c r="B13">
        <v>7.0952310000000001</v>
      </c>
      <c r="C13">
        <v>238.27743799999999</v>
      </c>
      <c r="D13">
        <v>3.4748190000000001</v>
      </c>
      <c r="E13" s="1">
        <v>247.308447</v>
      </c>
      <c r="F13" s="1">
        <v>7.9213019999999998</v>
      </c>
      <c r="G13">
        <v>240.810168</v>
      </c>
      <c r="H13">
        <v>4.3841530000000004</v>
      </c>
      <c r="K13">
        <f>(12/200)</f>
        <v>0.06</v>
      </c>
      <c r="L13">
        <f>(13/200)</f>
        <v>6.5000000000000002E-2</v>
      </c>
      <c r="N13">
        <f>(4/200)</f>
        <v>0.02</v>
      </c>
      <c r="P13">
        <f>(30/200)</f>
        <v>0.15</v>
      </c>
      <c r="Q13">
        <f>(28/200)</f>
        <v>0.14000000000000001</v>
      </c>
      <c r="R13" s="1">
        <f>(26/200)</f>
        <v>0.13</v>
      </c>
      <c r="S13">
        <f>(4/200)</f>
        <v>0.02</v>
      </c>
      <c r="U13">
        <f>0.06+0.15</f>
        <v>0.21</v>
      </c>
      <c r="V13">
        <f>0.065+0.14</f>
        <v>0.20500000000000002</v>
      </c>
      <c r="X13">
        <f>0.02+0.02</f>
        <v>0.04</v>
      </c>
      <c r="Z13">
        <f>SQRT((ABS($A$14-$A$13)^2+(ABS($B$14-$B$13)^2)))</f>
        <v>15.298548296752941</v>
      </c>
      <c r="AA13">
        <f>SQRT((ABS($C$14-$C$13)^2+(ABS($D$14-$D$13)^2)))</f>
        <v>15.48393312099032</v>
      </c>
      <c r="AC13">
        <f>SQRT((ABS($G$14-$G$13)^2+(ABS($H$14-$H$13)^2)))</f>
        <v>3.5497770924598728</v>
      </c>
      <c r="AJ13">
        <f>1/0.21</f>
        <v>4.7619047619047619</v>
      </c>
      <c r="AK13">
        <f>1/0.205</f>
        <v>4.8780487804878048</v>
      </c>
      <c r="AM13">
        <f>1/0.04</f>
        <v>25</v>
      </c>
      <c r="AO13">
        <f t="shared" si="0"/>
        <v>72.850229984537819</v>
      </c>
      <c r="AP13">
        <f t="shared" si="1"/>
        <v>75.531381078001559</v>
      </c>
      <c r="AR13">
        <f t="shared" si="3"/>
        <v>88.744427311496821</v>
      </c>
      <c r="AV13">
        <f>((0.06/0.21)*100)</f>
        <v>28.571428571428569</v>
      </c>
      <c r="AW13">
        <f>((0.065/0.205)*100)</f>
        <v>31.707317073170731</v>
      </c>
      <c r="AY13">
        <f>((0.02/0.04)*100)</f>
        <v>50</v>
      </c>
      <c r="BA13">
        <f>((0.15/0.21)*100)</f>
        <v>71.428571428571431</v>
      </c>
      <c r="BB13">
        <f>((0.14/0.205)*100)</f>
        <v>68.292682926829272</v>
      </c>
      <c r="BD13">
        <f>((0.02/0.04)*100)</f>
        <v>50</v>
      </c>
      <c r="BF13">
        <f>ABS($B$13-$D$13)</f>
        <v>3.620412</v>
      </c>
      <c r="BG13" s="1">
        <f>ABS($F$13-$H$13)</f>
        <v>3.5371489999999994</v>
      </c>
      <c r="BL13" s="1">
        <f>SQRT((ABS($A$13-$E$13)^2+(ABS($B$13-$F$13)^2)))</f>
        <v>1.1545513375619227</v>
      </c>
      <c r="BM13">
        <f>SQRT((ABS($C$13-$G$12)^2+(ABS($D$13-$H$12)^2)))</f>
        <v>7.3097880595543714</v>
      </c>
      <c r="BO13">
        <f>SQRT((ABS($A$13-$G$13)^2+(ABS($B$13-$H$13)^2)))</f>
        <v>6.3043802770724247</v>
      </c>
      <c r="BP13" s="1">
        <f>SQRT((ABS($C$13-$E$13)^2+(ABS($D$13-$F$13)^2)))</f>
        <v>10.066296966976992</v>
      </c>
      <c r="BU13">
        <v>12</v>
      </c>
      <c r="BV13">
        <v>0</v>
      </c>
      <c r="BW13">
        <v>9</v>
      </c>
      <c r="BX13">
        <v>5</v>
      </c>
      <c r="BY13">
        <v>13</v>
      </c>
      <c r="BZ13">
        <v>0</v>
      </c>
      <c r="CA13">
        <v>0</v>
      </c>
      <c r="CB13">
        <v>9</v>
      </c>
      <c r="CG13">
        <v>4</v>
      </c>
      <c r="CH13">
        <v>0</v>
      </c>
      <c r="CI13">
        <v>2</v>
      </c>
      <c r="CJ13">
        <v>0</v>
      </c>
      <c r="CL13">
        <v>30</v>
      </c>
      <c r="CM13">
        <v>17</v>
      </c>
      <c r="CN13">
        <v>30</v>
      </c>
      <c r="CO13">
        <v>16</v>
      </c>
      <c r="CP13">
        <v>28</v>
      </c>
      <c r="CQ13">
        <v>19</v>
      </c>
      <c r="CR13">
        <v>17</v>
      </c>
      <c r="CS13">
        <v>10</v>
      </c>
      <c r="CT13">
        <v>26</v>
      </c>
      <c r="CU13">
        <v>24</v>
      </c>
      <c r="CV13">
        <v>13</v>
      </c>
      <c r="CW13">
        <v>12</v>
      </c>
      <c r="CX13">
        <v>4</v>
      </c>
      <c r="CY13">
        <v>4</v>
      </c>
      <c r="CZ13">
        <v>0</v>
      </c>
      <c r="DA13">
        <v>4</v>
      </c>
      <c r="DC13">
        <f>((0/12)*100)</f>
        <v>0</v>
      </c>
      <c r="DD13">
        <f>((9/12)*100)</f>
        <v>75</v>
      </c>
      <c r="DE13">
        <f>((5/12)*100)</f>
        <v>41.666666666666671</v>
      </c>
      <c r="DF13">
        <f>((0/13)*100)</f>
        <v>0</v>
      </c>
      <c r="DG13">
        <f>((0/13)*100)</f>
        <v>0</v>
      </c>
      <c r="DH13">
        <f>((9/13)*100)</f>
        <v>69.230769230769226</v>
      </c>
      <c r="DL13">
        <f>((0/4)*100)</f>
        <v>0</v>
      </c>
      <c r="DM13">
        <f>((2/4)*100)</f>
        <v>50</v>
      </c>
      <c r="DN13">
        <f>((0/4)*100)</f>
        <v>0</v>
      </c>
      <c r="DP13">
        <f>((17/30)*100)</f>
        <v>56.666666666666664</v>
      </c>
      <c r="DQ13">
        <f>((30/30)*100)</f>
        <v>100</v>
      </c>
      <c r="DR13">
        <f>((16/30)*100)</f>
        <v>53.333333333333336</v>
      </c>
      <c r="DS13">
        <f>((19/28)*100)</f>
        <v>67.857142857142861</v>
      </c>
      <c r="DT13">
        <f>((17/28)*100)</f>
        <v>60.714285714285708</v>
      </c>
      <c r="DU13">
        <f>((10/28)*100)</f>
        <v>35.714285714285715</v>
      </c>
      <c r="DV13">
        <f>((24/26)*100)</f>
        <v>92.307692307692307</v>
      </c>
      <c r="DW13">
        <f>((13/26)*100)</f>
        <v>50</v>
      </c>
      <c r="DX13">
        <f>((12/26)*100)</f>
        <v>46.153846153846153</v>
      </c>
      <c r="DY13">
        <f>((4/4)*100)</f>
        <v>100</v>
      </c>
      <c r="DZ13">
        <f>((0/4)*100)</f>
        <v>0</v>
      </c>
      <c r="EA13">
        <f>((4/4)*100)</f>
        <v>100</v>
      </c>
    </row>
    <row r="14" spans="1:131" x14ac:dyDescent="0.25">
      <c r="A14">
        <v>261.791293</v>
      </c>
      <c r="B14">
        <v>6.5674299999999999</v>
      </c>
      <c r="C14">
        <v>253.75308799999999</v>
      </c>
      <c r="D14">
        <v>3.98122</v>
      </c>
      <c r="G14">
        <v>244.34237099999999</v>
      </c>
      <c r="H14">
        <v>4.0313650000000001</v>
      </c>
      <c r="L14">
        <f>(15/200)</f>
        <v>7.4999999999999997E-2</v>
      </c>
      <c r="N14" s="1">
        <f>(1/200)</f>
        <v>5.0000000000000001E-3</v>
      </c>
      <c r="P14">
        <f>(33/200)</f>
        <v>0.16500000000000001</v>
      </c>
      <c r="Q14">
        <f>(32/200)</f>
        <v>0.16</v>
      </c>
      <c r="S14">
        <f>(5/200)</f>
        <v>2.5000000000000001E-2</v>
      </c>
      <c r="V14">
        <f>0.075+0.16</f>
        <v>0.23499999999999999</v>
      </c>
      <c r="X14" s="1">
        <f>0.005+0.025</f>
        <v>3.0000000000000002E-2</v>
      </c>
      <c r="AA14">
        <f>SQRT((ABS($C$15-$C$14)^2+(ABS($D$15-$D$14)^2)))</f>
        <v>15.782758595679821</v>
      </c>
      <c r="AC14" s="1">
        <f>SQRT((ABS($G$15-$G$14)^2+(ABS($H$15-$H$14)^2)))</f>
        <v>1.791814986131397</v>
      </c>
      <c r="AK14">
        <f>1/0.235</f>
        <v>4.2553191489361701</v>
      </c>
      <c r="AM14" s="1">
        <f>1/0.03</f>
        <v>33.333333333333336</v>
      </c>
      <c r="AP14">
        <f t="shared" si="1"/>
        <v>67.160674875233283</v>
      </c>
      <c r="AR14" s="1">
        <f t="shared" si="3"/>
        <v>59.727166204379898</v>
      </c>
      <c r="AW14">
        <f>((0.075/0.235)*100)</f>
        <v>31.914893617021278</v>
      </c>
      <c r="AY14" s="1">
        <f>((0.005/0.03)*100)</f>
        <v>16.666666666666668</v>
      </c>
      <c r="BB14">
        <f>((0.16/0.235)*100)</f>
        <v>68.085106382978736</v>
      </c>
      <c r="BD14" s="1">
        <f>((0.025/0.03)*100)</f>
        <v>83.333333333333343</v>
      </c>
      <c r="BF14">
        <f>ABS($B$14-$D$14)</f>
        <v>2.5862099999999999</v>
      </c>
      <c r="BM14">
        <f>SQRT((ABS($C$14-$G$14)^2+(ABS($D$14-$H$14)^2)))</f>
        <v>9.4108505978532087</v>
      </c>
      <c r="BO14">
        <f>SQRT((ABS($A$14-$G$16)^2+(ABS($B$14-$H$16)^2)))</f>
        <v>13.945901513509259</v>
      </c>
      <c r="BR14">
        <f>DEGREES(ACOS((10.7100819102212^2+18.2482056815775^2-9.40265450649532^2)/(2*10.7100819102212*18.2482056815775)))</f>
        <v>23.191909126916308</v>
      </c>
      <c r="BY14">
        <v>15</v>
      </c>
      <c r="BZ14">
        <v>0</v>
      </c>
      <c r="CA14">
        <v>2</v>
      </c>
      <c r="CB14">
        <v>6</v>
      </c>
      <c r="CG14">
        <v>1</v>
      </c>
      <c r="CH14">
        <v>0</v>
      </c>
      <c r="CI14">
        <v>0</v>
      </c>
      <c r="CJ14">
        <v>0</v>
      </c>
      <c r="CL14">
        <v>33</v>
      </c>
      <c r="CM14">
        <v>18</v>
      </c>
      <c r="CN14">
        <v>24</v>
      </c>
      <c r="CO14">
        <v>18</v>
      </c>
      <c r="CP14">
        <v>32</v>
      </c>
      <c r="CQ14">
        <v>20</v>
      </c>
      <c r="CR14">
        <v>23</v>
      </c>
      <c r="CS14">
        <v>18</v>
      </c>
      <c r="CX14">
        <v>5</v>
      </c>
      <c r="CY14">
        <v>5</v>
      </c>
      <c r="CZ14">
        <v>5</v>
      </c>
      <c r="DA14">
        <v>5</v>
      </c>
      <c r="DF14">
        <f>((0/15)*100)</f>
        <v>0</v>
      </c>
      <c r="DG14">
        <f>((2/15)*100)</f>
        <v>13.333333333333334</v>
      </c>
      <c r="DH14">
        <f>((6/15)*100)</f>
        <v>40</v>
      </c>
      <c r="DL14">
        <f>((0/1)*100)</f>
        <v>0</v>
      </c>
      <c r="DM14">
        <f>((0/1)*100)</f>
        <v>0</v>
      </c>
      <c r="DN14">
        <f>((0/1)*100)</f>
        <v>0</v>
      </c>
      <c r="DP14">
        <f>((18/33)*100)</f>
        <v>54.54545454545454</v>
      </c>
      <c r="DQ14">
        <f>((24/33)*100)</f>
        <v>72.727272727272734</v>
      </c>
      <c r="DR14">
        <f>((18/33)*100)</f>
        <v>54.54545454545454</v>
      </c>
      <c r="DS14">
        <f>((20/32)*100)</f>
        <v>62.5</v>
      </c>
      <c r="DT14">
        <f>((23/32)*100)</f>
        <v>71.875</v>
      </c>
      <c r="DU14">
        <f>((18/32)*100)</f>
        <v>56.25</v>
      </c>
      <c r="DY14">
        <f>((5/5)*100)</f>
        <v>100</v>
      </c>
      <c r="DZ14">
        <f>((5/5)*100)</f>
        <v>100</v>
      </c>
      <c r="EA14">
        <f>((5/5)*100)</f>
        <v>100</v>
      </c>
    </row>
    <row r="15" spans="1:131" x14ac:dyDescent="0.25">
      <c r="C15">
        <v>269.529044</v>
      </c>
      <c r="D15">
        <v>3.5178829999999999</v>
      </c>
      <c r="G15" s="1">
        <v>246.108496</v>
      </c>
      <c r="H15" s="1">
        <v>3.7290350000000001</v>
      </c>
      <c r="N15" s="1">
        <f>(5/200)</f>
        <v>2.5000000000000001E-2</v>
      </c>
      <c r="S15" s="1">
        <f>(8/200)</f>
        <v>0.04</v>
      </c>
      <c r="X15" s="1">
        <f>0.025+0.04</f>
        <v>6.5000000000000002E-2</v>
      </c>
      <c r="AC15" s="1">
        <f>SQRT((ABS($G$16-$G$15)^2+(ABS($H$16-$H$15)^2)))</f>
        <v>2.019046272355836</v>
      </c>
      <c r="AM15" s="1">
        <f>1/0.065</f>
        <v>15.384615384615383</v>
      </c>
      <c r="AR15" s="1">
        <f t="shared" si="3"/>
        <v>31.062250343935936</v>
      </c>
      <c r="AY15" s="1">
        <f>((0.025/0.065)*100)</f>
        <v>38.461538461538467</v>
      </c>
      <c r="BD15" s="1">
        <f>((0.04/0.065)*100)</f>
        <v>61.53846153846154</v>
      </c>
      <c r="BG15" s="1"/>
      <c r="BR15">
        <f>DEGREES(ACOS((9.11622285412578^2+17.9704035095169^2-10.7736485491199^2)/(2*9.11622285412578*17.9704035095169)))</f>
        <v>27.746931696011895</v>
      </c>
      <c r="BS15">
        <f>DEGREES(ACOS((9.80059740172268^2+18.6242188698109^2-10.7100819102212^2)/(2*9.80059740172268*18.6242188698109)))</f>
        <v>25.965472662352646</v>
      </c>
      <c r="CG15">
        <v>5</v>
      </c>
      <c r="CH15">
        <v>5</v>
      </c>
      <c r="CI15">
        <v>0</v>
      </c>
      <c r="CJ15">
        <v>3</v>
      </c>
      <c r="CX15">
        <v>8</v>
      </c>
      <c r="CY15">
        <v>1</v>
      </c>
      <c r="CZ15">
        <v>8</v>
      </c>
      <c r="DA15">
        <v>2</v>
      </c>
      <c r="DL15">
        <f>((5/5)*100)</f>
        <v>100</v>
      </c>
      <c r="DM15">
        <f>((0/5)*100)</f>
        <v>0</v>
      </c>
      <c r="DN15">
        <f>((3/5)*100)</f>
        <v>60</v>
      </c>
      <c r="DY15">
        <f>((1/8)*100)</f>
        <v>12.5</v>
      </c>
      <c r="DZ15">
        <f>((8/8)*100)</f>
        <v>100</v>
      </c>
      <c r="EA15">
        <f>((2/8)*100)</f>
        <v>25</v>
      </c>
    </row>
    <row r="16" spans="1:131" x14ac:dyDescent="0.25">
      <c r="G16" s="1">
        <v>248.126913</v>
      </c>
      <c r="H16" s="1">
        <v>3.7794400000000001</v>
      </c>
      <c r="N16" s="1">
        <f>(10/200)</f>
        <v>0.05</v>
      </c>
      <c r="S16" s="1">
        <f>(5/200)</f>
        <v>2.5000000000000001E-2</v>
      </c>
      <c r="X16" s="1">
        <f>0.05+0.025</f>
        <v>7.5000000000000011E-2</v>
      </c>
      <c r="AC16" s="1">
        <f>SQRT((ABS($G$17-$G$16)^2+(ABS($H$17-$H$16)^2)))</f>
        <v>9.8649455487664675</v>
      </c>
      <c r="AM16" s="1">
        <f>1/0.075</f>
        <v>13.333333333333334</v>
      </c>
      <c r="AR16" s="1">
        <f t="shared" si="3"/>
        <v>131.53260731688621</v>
      </c>
      <c r="AY16" s="1">
        <f>((0.05/0.075)*100)</f>
        <v>66.666666666666671</v>
      </c>
      <c r="BD16" s="1">
        <f>((0.025/0.075)*100)</f>
        <v>33.333333333333336</v>
      </c>
      <c r="BG16" s="1"/>
      <c r="BR16">
        <f>DEGREES(ACOS((11.1002297992253^2+19.6906804856735^2-9.91289834337797^2)/(2*11.1002297992253*19.6906804856735)))</f>
        <v>19.261392317023766</v>
      </c>
      <c r="BS16">
        <f>DEGREES(ACOS((9.40265450649532^2+16.8947451788207^2-9.11622285412578^2)/(2*9.40265450649532*16.8947451788207)))</f>
        <v>23.780264756021879</v>
      </c>
      <c r="CG16">
        <v>10</v>
      </c>
      <c r="CH16">
        <v>0</v>
      </c>
      <c r="CI16">
        <v>4</v>
      </c>
      <c r="CJ16">
        <v>0</v>
      </c>
      <c r="CX16">
        <v>5</v>
      </c>
      <c r="CY16">
        <v>5</v>
      </c>
      <c r="CZ16">
        <v>5</v>
      </c>
      <c r="DA16">
        <v>5</v>
      </c>
      <c r="DL16">
        <f>((0/10)*100)</f>
        <v>0</v>
      </c>
      <c r="DM16">
        <f>((4/10)*100)</f>
        <v>40</v>
      </c>
      <c r="DN16">
        <f>((0/10)*100)</f>
        <v>0</v>
      </c>
      <c r="DY16">
        <f>((5/5)*100)</f>
        <v>100</v>
      </c>
      <c r="DZ16">
        <f>((5/5)*100)</f>
        <v>100</v>
      </c>
      <c r="EA16">
        <f>((5/5)*100)</f>
        <v>100</v>
      </c>
    </row>
    <row r="17" spans="1:131" x14ac:dyDescent="0.25">
      <c r="G17">
        <v>257.96660099999997</v>
      </c>
      <c r="H17">
        <v>4.4849119999999996</v>
      </c>
      <c r="N17" s="1">
        <f>(2/200)</f>
        <v>0.01</v>
      </c>
      <c r="S17">
        <f>(7/200)</f>
        <v>3.5000000000000003E-2</v>
      </c>
      <c r="X17" s="1">
        <f>0.01+0.035</f>
        <v>4.5000000000000005E-2</v>
      </c>
      <c r="AC17" s="1">
        <f>SQRT((ABS($G$18-$G$17)^2+(ABS($H$18-$H$17)^2)))</f>
        <v>2.1247152149843966</v>
      </c>
      <c r="AM17" s="1">
        <f>1/0.045</f>
        <v>22.222222222222221</v>
      </c>
      <c r="AR17" s="1">
        <f t="shared" si="3"/>
        <v>47.215893666319921</v>
      </c>
      <c r="AY17" s="1">
        <f>((0.01/0.045)*100)</f>
        <v>22.222222222222225</v>
      </c>
      <c r="BD17" s="1">
        <f>((0.035/0.045)*100)</f>
        <v>77.777777777777786</v>
      </c>
      <c r="BR17">
        <f>DEGREES(ACOS((11.4717150424322^2+16.105316217528^2-5.87267939419011^2)/(2*11.4717150424322*16.105316217528)))</f>
        <v>15.253905166551744</v>
      </c>
      <c r="BS17">
        <f>DEGREES(ACOS((10.7736485491199^2+19.9369036560811^2-11.1002297992253^2)/(2*10.7736485491199*19.9369036560811)))</f>
        <v>24.682827710328354</v>
      </c>
      <c r="CG17">
        <v>2</v>
      </c>
      <c r="CH17">
        <v>0</v>
      </c>
      <c r="CI17">
        <v>2</v>
      </c>
      <c r="CJ17">
        <v>0</v>
      </c>
      <c r="CX17">
        <v>7</v>
      </c>
      <c r="CY17">
        <v>7</v>
      </c>
      <c r="CZ17">
        <v>0</v>
      </c>
      <c r="DA17">
        <v>7</v>
      </c>
      <c r="DL17">
        <f>((0/2)*100)</f>
        <v>0</v>
      </c>
      <c r="DM17">
        <f>((2/2)*100)</f>
        <v>100</v>
      </c>
      <c r="DN17">
        <f>((0/2)*100)</f>
        <v>0</v>
      </c>
      <c r="DY17">
        <f>((7/7)*100)</f>
        <v>100</v>
      </c>
      <c r="DZ17">
        <f>((0/7)*100)</f>
        <v>0</v>
      </c>
      <c r="EA17">
        <f>((7/7)*100)</f>
        <v>100</v>
      </c>
    </row>
    <row r="18" spans="1:131" x14ac:dyDescent="0.25">
      <c r="G18" s="1">
        <v>260.08593200000001</v>
      </c>
      <c r="H18" s="1">
        <v>4.3337469999999998</v>
      </c>
      <c r="N18" s="1">
        <f>(3/200)</f>
        <v>1.4999999999999999E-2</v>
      </c>
      <c r="S18" s="1">
        <f>(5/200)</f>
        <v>2.5000000000000001E-2</v>
      </c>
      <c r="X18" s="1">
        <f>0.015+0.025</f>
        <v>0.04</v>
      </c>
      <c r="AC18" s="1">
        <f>SQRT((ABS($G$19-$G$18)^2+(ABS($H$19-$H$18)^2)))</f>
        <v>2.7176390277785121</v>
      </c>
      <c r="AM18" s="1">
        <f>1/0.04</f>
        <v>25</v>
      </c>
      <c r="AR18" s="1">
        <f t="shared" si="3"/>
        <v>67.940975694462807</v>
      </c>
      <c r="AY18" s="1">
        <f>((0.015/0.04)*100)</f>
        <v>37.5</v>
      </c>
      <c r="BD18" s="1">
        <f>((0.025/0.04)*100)</f>
        <v>62.5</v>
      </c>
      <c r="BG18" s="1"/>
      <c r="BR18">
        <f>DEGREES(ACOS((9.05232550245624^2+13.8754585499392^2-6.13660681423816^2)/(2*9.05232550245624*13.8754585499392)))</f>
        <v>19.490623822386741</v>
      </c>
      <c r="BS18">
        <f>DEGREES(ACOS((9.91289834337797^2+20.3718859753013^2-11.4717150424322^2)/(2*9.91289834337797*20.3718859753013)))</f>
        <v>19.089289715793356</v>
      </c>
      <c r="CG18">
        <v>3</v>
      </c>
      <c r="CH18">
        <v>0</v>
      </c>
      <c r="CI18">
        <v>0</v>
      </c>
      <c r="CJ18">
        <v>3</v>
      </c>
      <c r="CX18">
        <v>5</v>
      </c>
      <c r="CY18">
        <v>5</v>
      </c>
      <c r="CZ18">
        <v>3</v>
      </c>
      <c r="DA18">
        <v>0</v>
      </c>
      <c r="DL18">
        <f>((0/3)*100)</f>
        <v>0</v>
      </c>
      <c r="DM18">
        <f>((0/3)*100)</f>
        <v>0</v>
      </c>
      <c r="DN18">
        <f>((3/3)*100)</f>
        <v>100</v>
      </c>
      <c r="DY18">
        <f>((5/5)*100)</f>
        <v>100</v>
      </c>
      <c r="DZ18">
        <f>((3/5)*100)</f>
        <v>60</v>
      </c>
      <c r="EA18">
        <f>((0/5)*100)</f>
        <v>0</v>
      </c>
    </row>
    <row r="19" spans="1:131" x14ac:dyDescent="0.25">
      <c r="G19">
        <v>262.685473</v>
      </c>
      <c r="H19">
        <v>3.541315</v>
      </c>
      <c r="BI19">
        <v>3.8506764999999996</v>
      </c>
      <c r="BJ19" s="1">
        <v>3.6163164999999999</v>
      </c>
      <c r="BR19">
        <f>DEGREES(ACOS((20.6462104010405^2+26.3772492213975^2-7.09736239327857^2)/(2*20.6462104010405*26.3772492213975)))</f>
        <v>10.292832158489583</v>
      </c>
      <c r="BS19">
        <f>DEGREES(ACOS((5.87267939419011^2+13.7586528510107^2-9.05232550245624^2)/(2*5.87267939419011*13.7586528510107)))</f>
        <v>28.628155069436072</v>
      </c>
    </row>
    <row r="20" spans="1:131" x14ac:dyDescent="0.25">
      <c r="A20" t="s">
        <v>22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BR20">
        <f>DEGREES(ACOS((13.169620907712^2+19.8327054677221^2-8.26679277751874^2)/(2*13.169620907712*19.8327054677221)))</f>
        <v>17.4144093934522</v>
      </c>
      <c r="BS20">
        <f>DEGREES(ACOS((6.13660681423816^2+25.9020870829625^2-20.6462104010405^2)/(2*6.13660681423816*25.9020870829625)))</f>
        <v>27.371826900931687</v>
      </c>
    </row>
    <row r="21" spans="1:131" x14ac:dyDescent="0.25">
      <c r="A21">
        <v>240.049813</v>
      </c>
      <c r="B21">
        <v>6.6535039999999999</v>
      </c>
      <c r="C21">
        <v>230.96714800000001</v>
      </c>
      <c r="D21">
        <v>9.5879200000000004</v>
      </c>
      <c r="E21">
        <v>239.61240599999999</v>
      </c>
      <c r="F21">
        <v>4.4768929999999996</v>
      </c>
      <c r="G21">
        <v>248.71694400000001</v>
      </c>
      <c r="H21">
        <v>8.1044400000000003</v>
      </c>
      <c r="K21">
        <f>(16/200)</f>
        <v>0.08</v>
      </c>
      <c r="L21">
        <f>(15/200)</f>
        <v>7.4999999999999997E-2</v>
      </c>
      <c r="M21">
        <f>(11/200)</f>
        <v>5.5E-2</v>
      </c>
      <c r="N21">
        <f>(11/200)</f>
        <v>5.5E-2</v>
      </c>
      <c r="P21">
        <f>(23/200)</f>
        <v>0.115</v>
      </c>
      <c r="Q21">
        <f>(21/200)</f>
        <v>0.105</v>
      </c>
      <c r="R21">
        <f>(22/200)</f>
        <v>0.11</v>
      </c>
      <c r="S21">
        <f>(24/200)</f>
        <v>0.12</v>
      </c>
      <c r="U21">
        <f>0.08+0.115</f>
        <v>0.19500000000000001</v>
      </c>
      <c r="V21">
        <f>0.075+0.105</f>
        <v>0.18</v>
      </c>
      <c r="W21">
        <f>0.055+0.11</f>
        <v>0.16500000000000001</v>
      </c>
      <c r="X21">
        <f>0.055+0.12</f>
        <v>0.17499999999999999</v>
      </c>
      <c r="Z21">
        <f>SQRT((ABS($A$22-$A$21)^2+(ABS($B$22-$B$21)^2)))</f>
        <v>18.43741247177271</v>
      </c>
      <c r="AA21">
        <f>SQRT((ABS($C$22-$C$21)^2+(ABS($D$22-$D$21)^2)))</f>
        <v>16.667315604158752</v>
      </c>
      <c r="AB21">
        <f>SQRT((ABS($E$22-$E$21)^2+(ABS($F$22-$F$21)^2)))</f>
        <v>18.248205681577499</v>
      </c>
      <c r="AC21">
        <f>SQRT((ABS($G$22-$G$21)^2+(ABS($H$22-$H$21)^2)))</f>
        <v>18.624218869810932</v>
      </c>
      <c r="AJ21">
        <f>1/0.195</f>
        <v>5.1282051282051277</v>
      </c>
      <c r="AK21">
        <f>1/0.18</f>
        <v>5.5555555555555554</v>
      </c>
      <c r="AL21">
        <f>1/0.165</f>
        <v>6.0606060606060606</v>
      </c>
      <c r="AM21">
        <f>1/0.175</f>
        <v>5.7142857142857144</v>
      </c>
      <c r="AO21">
        <f t="shared" ref="AO21:AO32" si="4">$Z21/$U21</f>
        <v>94.550833188577997</v>
      </c>
      <c r="AP21">
        <f t="shared" ref="AP21:AP31" si="5">$AA21/$V21</f>
        <v>92.596197800881953</v>
      </c>
      <c r="AQ21">
        <f t="shared" ref="AQ21:AQ31" si="6">$AB21/$W21</f>
        <v>110.59518594895454</v>
      </c>
      <c r="AR21">
        <f t="shared" ref="AR21:AR31" si="7">$AC21/$X21</f>
        <v>106.42410782749104</v>
      </c>
      <c r="AV21">
        <f>((0.08/0.195)*100)</f>
        <v>41.025641025641022</v>
      </c>
      <c r="AW21">
        <f>((0.075/0.18)*100)</f>
        <v>41.666666666666671</v>
      </c>
      <c r="AX21">
        <f>((0.055/0.165)*100)</f>
        <v>33.333333333333329</v>
      </c>
      <c r="AY21">
        <f>((0.055/0.175)*100)</f>
        <v>31.428571428571434</v>
      </c>
      <c r="BA21">
        <f>((0.115/0.195)*100)</f>
        <v>58.974358974358978</v>
      </c>
      <c r="BB21">
        <f>((0.105/0.18)*100)</f>
        <v>58.333333333333336</v>
      </c>
      <c r="BC21">
        <f>((0.11/0.165)*100)</f>
        <v>66.666666666666657</v>
      </c>
      <c r="BD21">
        <f>((0.12/0.175)*100)</f>
        <v>68.571428571428569</v>
      </c>
      <c r="BF21">
        <f>ABS($B$21-$D$21)</f>
        <v>2.9344160000000006</v>
      </c>
      <c r="BG21">
        <f>ABS($F$21-$H$21)</f>
        <v>3.6275470000000007</v>
      </c>
      <c r="BL21">
        <f>SQRT((ABS($A$21-$E$21)^2+(ABS($B$21-$F$21)^2)))</f>
        <v>2.2201261966316257</v>
      </c>
      <c r="BM21">
        <f>SQRT((ABS($C$21-$G$22)^2+(ABS($D$21-$H$22)^2)))</f>
        <v>0.83021120430708639</v>
      </c>
      <c r="BO21">
        <f>SQRT((ABS($A$21-$G$21)^2+(ABS($B$21-$H$21)^2)))</f>
        <v>8.787740042084609</v>
      </c>
      <c r="BP21">
        <f>SQRT((ABS($C$21-$E$21)^2+(ABS($D$21-$F$21)^2)))</f>
        <v>10.043061429728125</v>
      </c>
      <c r="BR21">
        <f>DEGREES(ACOS((11.5693085441289^2+15.2336111835935^2-5.5950703196783^2)/(2*11.5693085441289*15.2336111835935)))</f>
        <v>18.326359075604543</v>
      </c>
      <c r="BS21">
        <f>DEGREES(ACOS((7.09736239327857^2+18.405147511459^2-13.1026926739166^2)/(2*7.09736239327857*18.405147511459)))</f>
        <v>33.665025655336621</v>
      </c>
      <c r="BU21">
        <v>16</v>
      </c>
      <c r="BV21">
        <v>0</v>
      </c>
      <c r="BW21">
        <v>6</v>
      </c>
      <c r="BX21">
        <v>3</v>
      </c>
      <c r="BY21">
        <v>15</v>
      </c>
      <c r="BZ21">
        <v>0</v>
      </c>
      <c r="CA21">
        <v>5</v>
      </c>
      <c r="CB21">
        <v>6</v>
      </c>
      <c r="CC21">
        <v>11</v>
      </c>
      <c r="CD21">
        <v>5</v>
      </c>
      <c r="CE21">
        <v>5</v>
      </c>
      <c r="CF21">
        <v>0</v>
      </c>
      <c r="CG21">
        <v>11</v>
      </c>
      <c r="CH21">
        <v>3</v>
      </c>
      <c r="CI21">
        <v>6</v>
      </c>
      <c r="CJ21">
        <v>0</v>
      </c>
      <c r="CL21">
        <v>23</v>
      </c>
      <c r="CM21">
        <v>3</v>
      </c>
      <c r="CN21">
        <v>0</v>
      </c>
      <c r="CO21">
        <v>11</v>
      </c>
      <c r="CP21">
        <v>21</v>
      </c>
      <c r="CQ21">
        <v>5</v>
      </c>
      <c r="CR21">
        <v>12</v>
      </c>
      <c r="CS21">
        <v>16</v>
      </c>
      <c r="CT21">
        <v>22</v>
      </c>
      <c r="CU21">
        <v>12</v>
      </c>
      <c r="CV21">
        <v>12</v>
      </c>
      <c r="CW21">
        <v>11</v>
      </c>
      <c r="CX21">
        <v>24</v>
      </c>
      <c r="CY21">
        <v>11</v>
      </c>
      <c r="CZ21">
        <v>16</v>
      </c>
      <c r="DA21">
        <v>7</v>
      </c>
      <c r="DC21">
        <f>((0/16)*100)</f>
        <v>0</v>
      </c>
      <c r="DD21">
        <f>((6/16)*100)</f>
        <v>37.5</v>
      </c>
      <c r="DE21">
        <f>((3/16)*100)</f>
        <v>18.75</v>
      </c>
      <c r="DF21">
        <f>((0/15)*100)</f>
        <v>0</v>
      </c>
      <c r="DG21">
        <f>((5/15)*100)</f>
        <v>33.333333333333329</v>
      </c>
      <c r="DH21">
        <f>((6/15)*100)</f>
        <v>40</v>
      </c>
      <c r="DI21">
        <f>((5/11)*100)</f>
        <v>45.454545454545453</v>
      </c>
      <c r="DJ21">
        <f>((5/11)*100)</f>
        <v>45.454545454545453</v>
      </c>
      <c r="DK21">
        <f>((0/11)*100)</f>
        <v>0</v>
      </c>
      <c r="DL21">
        <f>((3/11)*100)</f>
        <v>27.27272727272727</v>
      </c>
      <c r="DM21">
        <f>((6/11)*100)</f>
        <v>54.54545454545454</v>
      </c>
      <c r="DN21">
        <f>((0/11)*100)</f>
        <v>0</v>
      </c>
      <c r="DP21">
        <f>((3/23)*100)</f>
        <v>13.043478260869565</v>
      </c>
      <c r="DQ21">
        <f>((0/23)*100)</f>
        <v>0</v>
      </c>
      <c r="DR21">
        <f>((11/23)*100)</f>
        <v>47.826086956521742</v>
      </c>
      <c r="DS21">
        <f>((5/21)*100)</f>
        <v>23.809523809523807</v>
      </c>
      <c r="DT21">
        <f>((12/21)*100)</f>
        <v>57.142857142857139</v>
      </c>
      <c r="DU21">
        <f>((16/21)*100)</f>
        <v>76.19047619047619</v>
      </c>
      <c r="DV21">
        <f>((12/22)*100)</f>
        <v>54.54545454545454</v>
      </c>
      <c r="DW21">
        <f>((12/22)*100)</f>
        <v>54.54545454545454</v>
      </c>
      <c r="DX21">
        <f>((11/22)*100)</f>
        <v>50</v>
      </c>
      <c r="DY21">
        <f>((11/24)*100)</f>
        <v>45.833333333333329</v>
      </c>
      <c r="DZ21">
        <f>((16/24)*100)</f>
        <v>66.666666666666657</v>
      </c>
      <c r="EA21">
        <f>((7/24)*100)</f>
        <v>29.166666666666668</v>
      </c>
    </row>
    <row r="22" spans="1:131" x14ac:dyDescent="0.25">
      <c r="A22">
        <v>221.643911</v>
      </c>
      <c r="B22">
        <v>7.7309780000000003</v>
      </c>
      <c r="C22">
        <v>214.31107599999999</v>
      </c>
      <c r="D22">
        <v>10.200027</v>
      </c>
      <c r="E22">
        <v>221.42473999999999</v>
      </c>
      <c r="F22">
        <v>5.9620920000000002</v>
      </c>
      <c r="G22">
        <v>230.14373399999999</v>
      </c>
      <c r="H22">
        <v>9.4819010000000006</v>
      </c>
      <c r="K22">
        <f>(14/200)</f>
        <v>7.0000000000000007E-2</v>
      </c>
      <c r="L22">
        <f>(14/200)</f>
        <v>7.0000000000000007E-2</v>
      </c>
      <c r="M22">
        <f>(12/200)</f>
        <v>0.06</v>
      </c>
      <c r="N22">
        <f>(13/200)</f>
        <v>6.5000000000000002E-2</v>
      </c>
      <c r="P22">
        <f>(18/200)</f>
        <v>0.09</v>
      </c>
      <c r="Q22">
        <f>(16/200)</f>
        <v>0.08</v>
      </c>
      <c r="R22">
        <f>(18/200)</f>
        <v>0.09</v>
      </c>
      <c r="S22">
        <f>(19/200)</f>
        <v>9.5000000000000001E-2</v>
      </c>
      <c r="U22">
        <f>0.07+0.09</f>
        <v>0.16</v>
      </c>
      <c r="V22">
        <f>0.07+0.08</f>
        <v>0.15000000000000002</v>
      </c>
      <c r="W22">
        <f>0.06+0.09</f>
        <v>0.15</v>
      </c>
      <c r="X22">
        <f>0.065+0.095</f>
        <v>0.16</v>
      </c>
      <c r="Z22">
        <f>SQRT((ABS($A$23-$A$22)^2+(ABS($B$23-$B$22)^2)))</f>
        <v>17.389647456149135</v>
      </c>
      <c r="AA22">
        <f>SQRT((ABS($C$23-$C$22)^2+(ABS($D$23-$D$22)^2)))</f>
        <v>18.738549287881071</v>
      </c>
      <c r="AB22">
        <f>SQRT((ABS($E$23-$E$22)^2+(ABS($F$23-$F$22)^2)))</f>
        <v>17.970403509516846</v>
      </c>
      <c r="AC22">
        <f>SQRT((ABS($G$23-$G$22)^2+(ABS($H$23-$H$22)^2)))</f>
        <v>16.894745178820653</v>
      </c>
      <c r="AJ22">
        <f>1/0.16</f>
        <v>6.25</v>
      </c>
      <c r="AK22">
        <f>1/0.15</f>
        <v>6.666666666666667</v>
      </c>
      <c r="AL22">
        <f>1/0.15</f>
        <v>6.666666666666667</v>
      </c>
      <c r="AM22">
        <f>1/0.16</f>
        <v>6.25</v>
      </c>
      <c r="AO22">
        <f t="shared" si="4"/>
        <v>108.68529660093209</v>
      </c>
      <c r="AP22">
        <f t="shared" si="5"/>
        <v>124.92366191920712</v>
      </c>
      <c r="AQ22">
        <f t="shared" si="6"/>
        <v>119.80269006344564</v>
      </c>
      <c r="AR22">
        <f t="shared" si="7"/>
        <v>105.59215736762908</v>
      </c>
      <c r="AV22">
        <f>((0.07/0.16)*100)</f>
        <v>43.750000000000007</v>
      </c>
      <c r="AW22">
        <f>((0.07/0.15)*100)</f>
        <v>46.666666666666671</v>
      </c>
      <c r="AX22">
        <f>((0.06/0.15)*100)</f>
        <v>40</v>
      </c>
      <c r="AY22">
        <f>((0.065/0.16)*100)</f>
        <v>40.625</v>
      </c>
      <c r="BA22">
        <f>((0.09/0.16)*100)</f>
        <v>56.25</v>
      </c>
      <c r="BB22">
        <f>((0.08/0.15)*100)</f>
        <v>53.333333333333336</v>
      </c>
      <c r="BC22">
        <f>((0.09/0.15)*100)</f>
        <v>60</v>
      </c>
      <c r="BD22">
        <f>((0.095/0.16)*100)</f>
        <v>59.375</v>
      </c>
      <c r="BF22">
        <f>ABS($B$22-$D$22)</f>
        <v>2.469049</v>
      </c>
      <c r="BG22">
        <f>ABS($F$22-$H$22)</f>
        <v>3.5198090000000004</v>
      </c>
      <c r="BL22">
        <f>SQRT((ABS($A$22-$E$22)^2+(ABS($B$22-$F$22)^2)))</f>
        <v>1.7824123002933436</v>
      </c>
      <c r="BM22">
        <f>SQRT((ABS($C$22-$G$23)^2+(ABS($D$22-$H$23)^2)))</f>
        <v>1.0704994872618887</v>
      </c>
      <c r="BO22">
        <f>SQRT((ABS($A$22-$G$22)^2+(ABS($B$22-$H$22)^2)))</f>
        <v>8.6782902914835631</v>
      </c>
      <c r="BP22">
        <f>SQRT((ABS($C$22-$E$22)^2+(ABS($D$22-$F$22)^2)))</f>
        <v>8.2803567899650918</v>
      </c>
      <c r="BR22">
        <f>DEGREES(ACOS((14.7469222982292^2+18.2139761223199^2-6.1979901071094^2)/(2*14.7469222982292*18.2139761223199)))</f>
        <v>18.035230623753137</v>
      </c>
      <c r="BS22">
        <f>DEGREES(ACOS((8.40536920659675^2+19.4929898025931^2-13.169620907712^2)/(2*8.40536920659675*19.4929898025931)))</f>
        <v>32.233578549532211</v>
      </c>
      <c r="BU22">
        <v>14</v>
      </c>
      <c r="BV22">
        <v>0</v>
      </c>
      <c r="BW22">
        <v>5</v>
      </c>
      <c r="BX22">
        <v>5</v>
      </c>
      <c r="BY22">
        <v>14</v>
      </c>
      <c r="BZ22">
        <v>0</v>
      </c>
      <c r="CA22">
        <v>6</v>
      </c>
      <c r="CB22">
        <v>7</v>
      </c>
      <c r="CC22">
        <v>12</v>
      </c>
      <c r="CD22">
        <v>6</v>
      </c>
      <c r="CE22">
        <v>6</v>
      </c>
      <c r="CF22">
        <v>0</v>
      </c>
      <c r="CG22">
        <v>13</v>
      </c>
      <c r="CH22">
        <v>5</v>
      </c>
      <c r="CI22">
        <v>7</v>
      </c>
      <c r="CJ22">
        <v>0</v>
      </c>
      <c r="CL22">
        <v>18</v>
      </c>
      <c r="CM22">
        <v>3</v>
      </c>
      <c r="CN22">
        <v>12</v>
      </c>
      <c r="CO22">
        <v>10</v>
      </c>
      <c r="CP22">
        <v>16</v>
      </c>
      <c r="CQ22">
        <v>2</v>
      </c>
      <c r="CR22">
        <v>10</v>
      </c>
      <c r="CS22">
        <v>10</v>
      </c>
      <c r="CT22">
        <v>18</v>
      </c>
      <c r="CU22">
        <v>9</v>
      </c>
      <c r="CV22">
        <v>10</v>
      </c>
      <c r="CW22">
        <v>5</v>
      </c>
      <c r="CX22">
        <v>19</v>
      </c>
      <c r="CY22">
        <v>10</v>
      </c>
      <c r="CZ22">
        <v>10</v>
      </c>
      <c r="DA22">
        <v>8</v>
      </c>
      <c r="DC22">
        <f>((0/14)*100)</f>
        <v>0</v>
      </c>
      <c r="DD22">
        <f>((5/14)*100)</f>
        <v>35.714285714285715</v>
      </c>
      <c r="DE22">
        <f>((5/14)*100)</f>
        <v>35.714285714285715</v>
      </c>
      <c r="DF22">
        <f>((0/14)*100)</f>
        <v>0</v>
      </c>
      <c r="DG22">
        <f>((6/14)*100)</f>
        <v>42.857142857142854</v>
      </c>
      <c r="DH22">
        <f>((7/14)*100)</f>
        <v>50</v>
      </c>
      <c r="DI22">
        <f>((6/12)*100)</f>
        <v>50</v>
      </c>
      <c r="DJ22">
        <f>((6/12)*100)</f>
        <v>50</v>
      </c>
      <c r="DK22">
        <f>((0/12)*100)</f>
        <v>0</v>
      </c>
      <c r="DL22">
        <f>((5/13)*100)</f>
        <v>38.461538461538467</v>
      </c>
      <c r="DM22">
        <f>((7/13)*100)</f>
        <v>53.846153846153847</v>
      </c>
      <c r="DN22">
        <f>((0/13)*100)</f>
        <v>0</v>
      </c>
      <c r="DP22">
        <f>((3/18)*100)</f>
        <v>16.666666666666664</v>
      </c>
      <c r="DQ22">
        <f>((12/18)*100)</f>
        <v>66.666666666666657</v>
      </c>
      <c r="DR22">
        <f>((10/18)*100)</f>
        <v>55.555555555555557</v>
      </c>
      <c r="DS22">
        <f>((2/16)*100)</f>
        <v>12.5</v>
      </c>
      <c r="DT22">
        <f>((10/16)*100)</f>
        <v>62.5</v>
      </c>
      <c r="DU22">
        <f>((10/16)*100)</f>
        <v>62.5</v>
      </c>
      <c r="DV22">
        <f>((9/18)*100)</f>
        <v>50</v>
      </c>
      <c r="DW22">
        <f>((10/18)*100)</f>
        <v>55.555555555555557</v>
      </c>
      <c r="DX22">
        <f>((5/18)*100)</f>
        <v>27.777777777777779</v>
      </c>
      <c r="DY22">
        <f>((10/19)*100)</f>
        <v>52.631578947368418</v>
      </c>
      <c r="DZ22">
        <f>((10/19)*100)</f>
        <v>52.631578947368418</v>
      </c>
      <c r="EA22">
        <f>((8/19)*100)</f>
        <v>42.105263157894733</v>
      </c>
    </row>
    <row r="23" spans="1:131" x14ac:dyDescent="0.25">
      <c r="A23">
        <v>204.301738</v>
      </c>
      <c r="B23">
        <v>6.4468930000000002</v>
      </c>
      <c r="C23">
        <v>195.57339400000001</v>
      </c>
      <c r="D23">
        <v>10.019742000000001</v>
      </c>
      <c r="E23">
        <v>203.459506</v>
      </c>
      <c r="F23">
        <v>5.5310819999999996</v>
      </c>
      <c r="G23">
        <v>213.257294</v>
      </c>
      <c r="H23">
        <v>10.011578999999999</v>
      </c>
      <c r="K23">
        <f>(15/200)</f>
        <v>7.4999999999999997E-2</v>
      </c>
      <c r="L23">
        <f>(14/200)</f>
        <v>7.0000000000000007E-2</v>
      </c>
      <c r="M23">
        <f>(12/200)</f>
        <v>0.06</v>
      </c>
      <c r="N23">
        <f>(13/200)</f>
        <v>6.5000000000000002E-2</v>
      </c>
      <c r="P23">
        <f>(15/200)</f>
        <v>7.4999999999999997E-2</v>
      </c>
      <c r="Q23">
        <f>(15/200)</f>
        <v>7.4999999999999997E-2</v>
      </c>
      <c r="R23">
        <f>(18/200)</f>
        <v>0.09</v>
      </c>
      <c r="S23">
        <f>(17/200)</f>
        <v>8.5000000000000006E-2</v>
      </c>
      <c r="U23">
        <f>0.075+0.075</f>
        <v>0.15</v>
      </c>
      <c r="V23">
        <f>0.07+0.075</f>
        <v>0.14500000000000002</v>
      </c>
      <c r="W23">
        <f>0.06+0.09</f>
        <v>0.15</v>
      </c>
      <c r="X23">
        <f>0.065+0.085</f>
        <v>0.15000000000000002</v>
      </c>
      <c r="Z23">
        <f>SQRT((ABS($A$24-$A$23)^2+(ABS($B$24-$B$23)^2)))</f>
        <v>19.528814732302873</v>
      </c>
      <c r="AA23">
        <f>SQRT((ABS($C$24-$C$23)^2+(ABS($D$24-$D$23)^2)))</f>
        <v>19.454352874202037</v>
      </c>
      <c r="AB23">
        <f>SQRT((ABS($E$24-$E$23)^2+(ABS($F$24-$F$23)^2)))</f>
        <v>19.690680485673539</v>
      </c>
      <c r="AC23">
        <f>SQRT((ABS($G$24-$G$23)^2+(ABS($H$24-$H$23)^2)))</f>
        <v>19.936903656081107</v>
      </c>
      <c r="AJ23">
        <f>1/0.15</f>
        <v>6.666666666666667</v>
      </c>
      <c r="AK23">
        <f>1/0.145</f>
        <v>6.8965517241379315</v>
      </c>
      <c r="AL23">
        <f>1/0.15</f>
        <v>6.666666666666667</v>
      </c>
      <c r="AM23">
        <f>1/0.15</f>
        <v>6.666666666666667</v>
      </c>
      <c r="AO23">
        <f t="shared" si="4"/>
        <v>130.1920982153525</v>
      </c>
      <c r="AP23">
        <f t="shared" si="5"/>
        <v>134.16795085656577</v>
      </c>
      <c r="AQ23">
        <f t="shared" si="6"/>
        <v>131.27120323782361</v>
      </c>
      <c r="AR23">
        <f t="shared" si="7"/>
        <v>132.91269104054069</v>
      </c>
      <c r="AV23">
        <f>((0.075/0.15)*100)</f>
        <v>50</v>
      </c>
      <c r="AW23">
        <f>((0.07/0.145)*100)</f>
        <v>48.275862068965523</v>
      </c>
      <c r="AX23">
        <f>((0.06/0.15)*100)</f>
        <v>40</v>
      </c>
      <c r="AY23">
        <f>((0.065/0.15)*100)</f>
        <v>43.333333333333336</v>
      </c>
      <c r="BA23">
        <f>((0.075/0.15)*100)</f>
        <v>50</v>
      </c>
      <c r="BB23">
        <f>((0.075/0.145)*100)</f>
        <v>51.724137931034484</v>
      </c>
      <c r="BC23">
        <f>((0.09/0.15)*100)</f>
        <v>60</v>
      </c>
      <c r="BD23">
        <f>((0.085/0.15)*100)</f>
        <v>56.666666666666679</v>
      </c>
      <c r="BF23">
        <f>ABS($B$23-$D$23)</f>
        <v>3.5728490000000006</v>
      </c>
      <c r="BG23">
        <f>ABS($F$23-$H$23)</f>
        <v>4.4804969999999997</v>
      </c>
      <c r="BL23">
        <f>SQRT((ABS($A$23-$E$23)^2+(ABS($B$23-$F$23)^2)))</f>
        <v>1.2442124133543251</v>
      </c>
      <c r="BM23">
        <f>SQRT((ABS($C$23-$G$24)^2+(ABS($D$23-$H$24)^2)))</f>
        <v>2.2531616892431496</v>
      </c>
      <c r="BO23">
        <f>SQRT((ABS($A$23-$G$23)^2+(ABS($B$23-$H$23)^2)))</f>
        <v>9.6389298964009491</v>
      </c>
      <c r="BP23">
        <f>SQRT((ABS($C$23-$E$23)^2+(ABS($D$23-$F$23)^2)))</f>
        <v>9.0740746675429094</v>
      </c>
      <c r="BS23">
        <f>DEGREES(ACOS((8.26679277751874^2+18.3674565742273^2-11.5693085441289^2)/(2*8.26679277751874*18.3674565742273)))</f>
        <v>26.46579983722064</v>
      </c>
      <c r="BU23">
        <v>15</v>
      </c>
      <c r="BV23">
        <v>0</v>
      </c>
      <c r="BW23">
        <v>6</v>
      </c>
      <c r="BX23">
        <v>5</v>
      </c>
      <c r="BY23">
        <v>14</v>
      </c>
      <c r="BZ23">
        <v>0</v>
      </c>
      <c r="CA23">
        <v>5</v>
      </c>
      <c r="CB23">
        <v>8</v>
      </c>
      <c r="CC23">
        <v>12</v>
      </c>
      <c r="CD23">
        <v>6</v>
      </c>
      <c r="CE23">
        <v>5</v>
      </c>
      <c r="CF23">
        <v>0</v>
      </c>
      <c r="CG23">
        <v>13</v>
      </c>
      <c r="CH23">
        <v>5</v>
      </c>
      <c r="CI23">
        <v>8</v>
      </c>
      <c r="CJ23">
        <v>0</v>
      </c>
      <c r="CL23">
        <v>15</v>
      </c>
      <c r="CM23">
        <v>1</v>
      </c>
      <c r="CN23">
        <v>9</v>
      </c>
      <c r="CO23">
        <v>7</v>
      </c>
      <c r="CP23">
        <v>15</v>
      </c>
      <c r="CQ23">
        <v>0</v>
      </c>
      <c r="CR23">
        <v>9</v>
      </c>
      <c r="CS23">
        <v>10</v>
      </c>
      <c r="CT23">
        <v>18</v>
      </c>
      <c r="CU23">
        <v>9</v>
      </c>
      <c r="CV23">
        <v>9</v>
      </c>
      <c r="CW23">
        <v>5</v>
      </c>
      <c r="CX23">
        <v>17</v>
      </c>
      <c r="CY23">
        <v>7</v>
      </c>
      <c r="CZ23">
        <v>10</v>
      </c>
      <c r="DA23">
        <v>5</v>
      </c>
      <c r="DC23">
        <f>((0/15)*100)</f>
        <v>0</v>
      </c>
      <c r="DD23">
        <f>((6/15)*100)</f>
        <v>40</v>
      </c>
      <c r="DE23">
        <f>((5/15)*100)</f>
        <v>33.333333333333329</v>
      </c>
      <c r="DF23">
        <f>((0/14)*100)</f>
        <v>0</v>
      </c>
      <c r="DG23">
        <f>((5/14)*100)</f>
        <v>35.714285714285715</v>
      </c>
      <c r="DH23">
        <f>((8/14)*100)</f>
        <v>57.142857142857139</v>
      </c>
      <c r="DI23">
        <f>((6/12)*100)</f>
        <v>50</v>
      </c>
      <c r="DJ23">
        <f>((5/12)*100)</f>
        <v>41.666666666666671</v>
      </c>
      <c r="DK23">
        <f>((0/12)*100)</f>
        <v>0</v>
      </c>
      <c r="DL23">
        <f>((5/13)*100)</f>
        <v>38.461538461538467</v>
      </c>
      <c r="DM23">
        <f>((8/13)*100)</f>
        <v>61.53846153846154</v>
      </c>
      <c r="DN23">
        <f>((0/13)*100)</f>
        <v>0</v>
      </c>
      <c r="DP23">
        <f>((1/15)*100)</f>
        <v>6.666666666666667</v>
      </c>
      <c r="DQ23">
        <f>((9/15)*100)</f>
        <v>60</v>
      </c>
      <c r="DR23">
        <f>((7/15)*100)</f>
        <v>46.666666666666664</v>
      </c>
      <c r="DS23">
        <f>((0/15)*100)</f>
        <v>0</v>
      </c>
      <c r="DT23">
        <f>((9/15)*100)</f>
        <v>60</v>
      </c>
      <c r="DU23">
        <f>((10/15)*100)</f>
        <v>66.666666666666657</v>
      </c>
      <c r="DV23">
        <f>((9/18)*100)</f>
        <v>50</v>
      </c>
      <c r="DW23">
        <f>((9/18)*100)</f>
        <v>50</v>
      </c>
      <c r="DX23">
        <f>((5/18)*100)</f>
        <v>27.777777777777779</v>
      </c>
      <c r="DY23">
        <f>((7/17)*100)</f>
        <v>41.17647058823529</v>
      </c>
      <c r="DZ23">
        <f>((10/17)*100)</f>
        <v>58.82352941176471</v>
      </c>
      <c r="EA23">
        <f>((5/17)*100)</f>
        <v>29.411764705882355</v>
      </c>
    </row>
    <row r="24" spans="1:131" x14ac:dyDescent="0.25">
      <c r="A24">
        <v>184.81838500000001</v>
      </c>
      <c r="B24">
        <v>7.7786439999999999</v>
      </c>
      <c r="C24">
        <v>176.12973700000001</v>
      </c>
      <c r="D24">
        <v>10.664759999999999</v>
      </c>
      <c r="E24">
        <v>183.83666500000001</v>
      </c>
      <c r="F24">
        <v>7.16418</v>
      </c>
      <c r="G24">
        <v>193.320426</v>
      </c>
      <c r="H24">
        <v>10.049284999999999</v>
      </c>
      <c r="K24">
        <f>(14/200)</f>
        <v>7.0000000000000007E-2</v>
      </c>
      <c r="L24">
        <f>(14/200)</f>
        <v>7.0000000000000007E-2</v>
      </c>
      <c r="M24">
        <f>(9/200)</f>
        <v>4.4999999999999998E-2</v>
      </c>
      <c r="N24" s="1">
        <f>(14/200)</f>
        <v>7.0000000000000007E-2</v>
      </c>
      <c r="P24">
        <f>(15/200)</f>
        <v>7.4999999999999997E-2</v>
      </c>
      <c r="Q24">
        <f>(15/200)</f>
        <v>7.4999999999999997E-2</v>
      </c>
      <c r="R24">
        <f>(19/200)</f>
        <v>9.5000000000000001E-2</v>
      </c>
      <c r="S24">
        <f>(17/200)</f>
        <v>8.5000000000000006E-2</v>
      </c>
      <c r="U24">
        <f>0.07+0.075</f>
        <v>0.14500000000000002</v>
      </c>
      <c r="V24">
        <f>0.07+0.075</f>
        <v>0.14500000000000002</v>
      </c>
      <c r="W24">
        <f>0.045+0.095</f>
        <v>0.14000000000000001</v>
      </c>
      <c r="X24" s="1">
        <f>0.07+0.085</f>
        <v>0.15500000000000003</v>
      </c>
      <c r="Z24">
        <f>SQRT((ABS($A$25-$A$24)^2+(ABS($B$25-$B$24)^2)))</f>
        <v>18.501880984194472</v>
      </c>
      <c r="AA24">
        <f>SQRT((ABS($C$25-$C$24)^2+(ABS($D$25-$D$24)^2)))</f>
        <v>16.44625235870506</v>
      </c>
      <c r="AB24">
        <f>SQRT((ABS($E$25-$E$24)^2+(ABS($F$25-$F$24)^2)))</f>
        <v>16.105316217527978</v>
      </c>
      <c r="AC24" s="1">
        <f>SQRT((ABS($G$25-$G$24)^2+(ABS($H$25-$H$24)^2)))</f>
        <v>20.371885975301279</v>
      </c>
      <c r="AJ24">
        <f>1/0.145</f>
        <v>6.8965517241379315</v>
      </c>
      <c r="AK24">
        <f>1/0.145</f>
        <v>6.8965517241379315</v>
      </c>
      <c r="AL24">
        <f>1/0.14</f>
        <v>7.1428571428571423</v>
      </c>
      <c r="AM24" s="1">
        <f>1/0.155</f>
        <v>6.4516129032258069</v>
      </c>
      <c r="AO24">
        <f t="shared" si="4"/>
        <v>127.59917920134117</v>
      </c>
      <c r="AP24">
        <f t="shared" si="5"/>
        <v>113.42243006003488</v>
      </c>
      <c r="AQ24">
        <f t="shared" si="6"/>
        <v>115.03797298234269</v>
      </c>
      <c r="AR24" s="1">
        <f t="shared" si="7"/>
        <v>131.43152242129855</v>
      </c>
      <c r="AV24">
        <f>((0.07/0.145)*100)</f>
        <v>48.275862068965523</v>
      </c>
      <c r="AW24">
        <f>((0.07/0.145)*100)</f>
        <v>48.275862068965523</v>
      </c>
      <c r="AX24">
        <f>((0.045/0.14)*100)</f>
        <v>32.142857142857139</v>
      </c>
      <c r="AY24" s="1">
        <f>((0.07/0.155)*100)</f>
        <v>45.161290322580648</v>
      </c>
      <c r="BA24">
        <f>((0.075/0.145)*100)</f>
        <v>51.724137931034484</v>
      </c>
      <c r="BB24">
        <f>((0.075/0.145)*100)</f>
        <v>51.724137931034484</v>
      </c>
      <c r="BC24">
        <f>((0.095/0.14)*100)</f>
        <v>67.857142857142847</v>
      </c>
      <c r="BD24" s="1">
        <f>((0.085/0.155)*100)</f>
        <v>54.838709677419359</v>
      </c>
      <c r="BF24">
        <f>ABS($B$24-$D$24)</f>
        <v>2.8861159999999995</v>
      </c>
      <c r="BG24">
        <f>ABS($F$24-$H$24)</f>
        <v>2.8851049999999994</v>
      </c>
      <c r="BL24">
        <f>SQRT((ABS($A$24-$E$24)^2+(ABS($B$24-$F$24)^2)))</f>
        <v>1.1581624090325118</v>
      </c>
      <c r="BM24">
        <f>SQRT((ABS($C$24-$G$25)^2+(ABS($D$24-$H$25)^2)))</f>
        <v>3.1704180615403112</v>
      </c>
      <c r="BO24">
        <f>SQRT((ABS($A$24-$G$24)^2+(ABS($B$24-$H$24)^2)))</f>
        <v>8.8000290747566208</v>
      </c>
      <c r="BP24">
        <f>SQRT((ABS($C$24-$E$24)^2+(ABS($D$24-$F$24)^2)))</f>
        <v>8.4646795292901711</v>
      </c>
      <c r="BS24">
        <f>DEGREES(ACOS((5.5950703196783^2+16.507560961246^2-12.4485452514871^2)/(2*5.5950703196783*16.507560961246)))</f>
        <v>36.31808470205948</v>
      </c>
      <c r="BU24">
        <v>14</v>
      </c>
      <c r="BV24">
        <v>0</v>
      </c>
      <c r="BW24">
        <v>6</v>
      </c>
      <c r="BX24">
        <v>4</v>
      </c>
      <c r="BY24">
        <v>14</v>
      </c>
      <c r="BZ24">
        <v>0</v>
      </c>
      <c r="CA24">
        <v>3</v>
      </c>
      <c r="CB24">
        <v>10</v>
      </c>
      <c r="CC24">
        <v>9</v>
      </c>
      <c r="CD24">
        <v>2</v>
      </c>
      <c r="CE24">
        <v>3</v>
      </c>
      <c r="CF24">
        <v>0</v>
      </c>
      <c r="CG24">
        <v>14</v>
      </c>
      <c r="CH24">
        <v>4</v>
      </c>
      <c r="CI24">
        <v>10</v>
      </c>
      <c r="CJ24">
        <v>0</v>
      </c>
      <c r="CL24">
        <v>15</v>
      </c>
      <c r="CM24">
        <v>1</v>
      </c>
      <c r="CN24">
        <v>9</v>
      </c>
      <c r="CO24">
        <v>7</v>
      </c>
      <c r="CP24">
        <v>15</v>
      </c>
      <c r="CQ24">
        <v>1</v>
      </c>
      <c r="CR24">
        <v>8</v>
      </c>
      <c r="CS24">
        <v>11</v>
      </c>
      <c r="CT24">
        <v>19</v>
      </c>
      <c r="CU24">
        <v>11</v>
      </c>
      <c r="CV24">
        <v>8</v>
      </c>
      <c r="CW24">
        <v>5</v>
      </c>
      <c r="CX24">
        <v>17</v>
      </c>
      <c r="CY24">
        <v>7</v>
      </c>
      <c r="CZ24">
        <v>11</v>
      </c>
      <c r="DA24">
        <v>5</v>
      </c>
      <c r="DC24">
        <f>((0/14)*100)</f>
        <v>0</v>
      </c>
      <c r="DD24">
        <f>((6/14)*100)</f>
        <v>42.857142857142854</v>
      </c>
      <c r="DE24">
        <f>((4/14)*100)</f>
        <v>28.571428571428569</v>
      </c>
      <c r="DF24">
        <f>((0/14)*100)</f>
        <v>0</v>
      </c>
      <c r="DG24">
        <f>((3/14)*100)</f>
        <v>21.428571428571427</v>
      </c>
      <c r="DH24">
        <f>((10/14)*100)</f>
        <v>71.428571428571431</v>
      </c>
      <c r="DI24">
        <f>((2/9)*100)</f>
        <v>22.222222222222221</v>
      </c>
      <c r="DJ24">
        <f>((3/9)*100)</f>
        <v>33.333333333333329</v>
      </c>
      <c r="DK24">
        <f>((0/9)*100)</f>
        <v>0</v>
      </c>
      <c r="DL24">
        <f>((4/14)*100)</f>
        <v>28.571428571428569</v>
      </c>
      <c r="DM24">
        <f>((10/14)*100)</f>
        <v>71.428571428571431</v>
      </c>
      <c r="DN24">
        <f>((0/14)*100)</f>
        <v>0</v>
      </c>
      <c r="DP24">
        <f>((1/15)*100)</f>
        <v>6.666666666666667</v>
      </c>
      <c r="DQ24">
        <f>((9/15)*100)</f>
        <v>60</v>
      </c>
      <c r="DR24">
        <f>((7/15)*100)</f>
        <v>46.666666666666664</v>
      </c>
      <c r="DS24">
        <f>((1/15)*100)</f>
        <v>6.666666666666667</v>
      </c>
      <c r="DT24">
        <f>((8/15)*100)</f>
        <v>53.333333333333336</v>
      </c>
      <c r="DU24">
        <f>((11/15)*100)</f>
        <v>73.333333333333329</v>
      </c>
      <c r="DV24">
        <f>((11/19)*100)</f>
        <v>57.894736842105267</v>
      </c>
      <c r="DW24">
        <f>((8/19)*100)</f>
        <v>42.105263157894733</v>
      </c>
      <c r="DX24">
        <f>((5/19)*100)</f>
        <v>26.315789473684209</v>
      </c>
      <c r="DY24">
        <f>((7/17)*100)</f>
        <v>41.17647058823529</v>
      </c>
      <c r="DZ24">
        <f>((11/17)*100)</f>
        <v>64.705882352941174</v>
      </c>
      <c r="EA24">
        <f>((5/17)*100)</f>
        <v>29.411764705882355</v>
      </c>
    </row>
    <row r="25" spans="1:131" x14ac:dyDescent="0.25">
      <c r="A25">
        <v>166.33710600000001</v>
      </c>
      <c r="B25">
        <v>8.6515280000000008</v>
      </c>
      <c r="C25">
        <v>159.68532300000001</v>
      </c>
      <c r="D25">
        <v>10.910655999999999</v>
      </c>
      <c r="E25">
        <v>167.75854800000002</v>
      </c>
      <c r="F25">
        <v>8.0997889999999995</v>
      </c>
      <c r="G25" s="1">
        <v>172.963132</v>
      </c>
      <c r="H25" s="1">
        <v>10.820206000000001</v>
      </c>
      <c r="K25">
        <f>(14/200)</f>
        <v>7.0000000000000007E-2</v>
      </c>
      <c r="L25">
        <f>(16/200)</f>
        <v>0.08</v>
      </c>
      <c r="M25">
        <f>(15/200)</f>
        <v>7.4999999999999997E-2</v>
      </c>
      <c r="N25" s="1">
        <f>(12/200)</f>
        <v>0.06</v>
      </c>
      <c r="P25">
        <f>(18/200)</f>
        <v>0.09</v>
      </c>
      <c r="Q25">
        <f>(21/200)</f>
        <v>0.105</v>
      </c>
      <c r="R25">
        <f>(25/200)</f>
        <v>0.125</v>
      </c>
      <c r="S25" s="1">
        <f>(20/200)</f>
        <v>0.1</v>
      </c>
      <c r="U25">
        <f>0.07+0.09</f>
        <v>0.16</v>
      </c>
      <c r="V25">
        <f>0.08+0.105</f>
        <v>0.185</v>
      </c>
      <c r="W25">
        <f>0.075+0.125</f>
        <v>0.2</v>
      </c>
      <c r="X25" s="1">
        <f>0.06+0.1</f>
        <v>0.16</v>
      </c>
      <c r="Z25">
        <f>SQRT((ABS($A$26-$A$25)^2+(ABS($B$26-$B$25)^2)))</f>
        <v>13.481970426337544</v>
      </c>
      <c r="AA25">
        <f>SQRT((ABS($C$26-$C$25)^2+(ABS($D$26-$D$25)^2)))</f>
        <v>24.558777683707714</v>
      </c>
      <c r="AB25">
        <f>SQRT((ABS($E$26-$E$25)^2+(ABS($F$26-$F$25)^2)))</f>
        <v>13.875458549939244</v>
      </c>
      <c r="AC25" s="1">
        <f>SQRT((ABS($G$26-$G$25)^2+(ABS($H$26-$H$25)^2)))</f>
        <v>13.758652851010696</v>
      </c>
      <c r="AJ25">
        <f>1/0.16</f>
        <v>6.25</v>
      </c>
      <c r="AK25">
        <f>1/0.185</f>
        <v>5.4054054054054053</v>
      </c>
      <c r="AL25">
        <f>1/0.2</f>
        <v>5</v>
      </c>
      <c r="AM25" s="1">
        <f>1/0.16</f>
        <v>6.25</v>
      </c>
      <c r="AO25">
        <f t="shared" si="4"/>
        <v>84.262315164609646</v>
      </c>
      <c r="AP25">
        <f t="shared" si="5"/>
        <v>132.75014964166331</v>
      </c>
      <c r="AQ25">
        <f t="shared" si="6"/>
        <v>69.377292749696224</v>
      </c>
      <c r="AR25" s="1">
        <f t="shared" si="7"/>
        <v>85.991580318816844</v>
      </c>
      <c r="AV25">
        <f>((0.07/0.16)*100)</f>
        <v>43.750000000000007</v>
      </c>
      <c r="AW25">
        <f>((0.08/0.185)*100)</f>
        <v>43.243243243243242</v>
      </c>
      <c r="AX25">
        <f>((0.075/0.2)*100)</f>
        <v>37.499999999999993</v>
      </c>
      <c r="AY25" s="1">
        <f>((0.06/0.16)*100)</f>
        <v>37.5</v>
      </c>
      <c r="BA25">
        <f>((0.09/0.16)*100)</f>
        <v>56.25</v>
      </c>
      <c r="BB25">
        <f>((0.105/0.185)*100)</f>
        <v>56.756756756756758</v>
      </c>
      <c r="BC25">
        <f>((0.125/0.2)*100)</f>
        <v>62.5</v>
      </c>
      <c r="BD25" s="1">
        <f>((0.1/0.16)*100)</f>
        <v>62.5</v>
      </c>
      <c r="BF25">
        <f>ABS($B$25-$D$25)</f>
        <v>2.2591279999999987</v>
      </c>
      <c r="BG25" s="1">
        <f>ABS($F$25-$H$25)</f>
        <v>2.7204170000000012</v>
      </c>
      <c r="BL25">
        <f>SQRT((ABS($A$25-$E$25)^2+(ABS($B$25-$F$25)^2)))</f>
        <v>1.524766632467093</v>
      </c>
      <c r="BM25" s="1">
        <f>SQRT((ABS($C$25-$G$26)^2+(ABS($D$25-$H$26)^2)))</f>
        <v>0.50383327752938356</v>
      </c>
      <c r="BO25" s="1">
        <f>SQRT((ABS($A$25-$G$25)^2+(ABS($B$25-$H$25)^2)))</f>
        <v>6.9718996565039539</v>
      </c>
      <c r="BP25">
        <f>SQRT((ABS($C$25-$E$25)^2+(ABS($D$25-$F$25)^2)))</f>
        <v>8.5485633408376955</v>
      </c>
      <c r="BR25">
        <f>DEGREES(ACOS((9.41665618450552^2+17.7683019314725^2-10.1662720109543^2)/(2*9.41665618450552*17.7683019314725)))</f>
        <v>25.896675324058105</v>
      </c>
      <c r="BS25">
        <f>DEGREES(ACOS((7.70770962819254^2+20.6947301493594^2-14.7469222982292^2)/(2*7.70770962819254*20.6947301493594)))</f>
        <v>32.112896675717927</v>
      </c>
      <c r="BU25">
        <v>14</v>
      </c>
      <c r="BV25">
        <v>0</v>
      </c>
      <c r="BW25">
        <v>2</v>
      </c>
      <c r="BX25">
        <v>2</v>
      </c>
      <c r="BY25">
        <v>16</v>
      </c>
      <c r="BZ25">
        <v>0</v>
      </c>
      <c r="CA25">
        <v>6</v>
      </c>
      <c r="CB25">
        <v>7</v>
      </c>
      <c r="CC25">
        <v>15</v>
      </c>
      <c r="CD25">
        <v>4</v>
      </c>
      <c r="CE25">
        <v>6</v>
      </c>
      <c r="CF25">
        <v>0</v>
      </c>
      <c r="CG25">
        <v>12</v>
      </c>
      <c r="CH25">
        <v>2</v>
      </c>
      <c r="CI25">
        <v>7</v>
      </c>
      <c r="CJ25">
        <v>0</v>
      </c>
      <c r="CL25">
        <v>18</v>
      </c>
      <c r="CM25">
        <v>4</v>
      </c>
      <c r="CN25">
        <v>11</v>
      </c>
      <c r="CO25">
        <v>8</v>
      </c>
      <c r="CP25">
        <v>21</v>
      </c>
      <c r="CQ25">
        <v>7</v>
      </c>
      <c r="CR25">
        <v>15</v>
      </c>
      <c r="CS25">
        <v>16</v>
      </c>
      <c r="CT25">
        <v>25</v>
      </c>
      <c r="CU25">
        <v>13</v>
      </c>
      <c r="CV25">
        <v>15</v>
      </c>
      <c r="CW25">
        <v>13</v>
      </c>
      <c r="CX25">
        <v>20</v>
      </c>
      <c r="CY25">
        <v>8</v>
      </c>
      <c r="CZ25">
        <v>16</v>
      </c>
      <c r="DA25">
        <v>11</v>
      </c>
      <c r="DC25">
        <f>((0/14)*100)</f>
        <v>0</v>
      </c>
      <c r="DD25">
        <f>((2/14)*100)</f>
        <v>14.285714285714285</v>
      </c>
      <c r="DE25">
        <f>((2/14)*100)</f>
        <v>14.285714285714285</v>
      </c>
      <c r="DF25">
        <f>((0/16)*100)</f>
        <v>0</v>
      </c>
      <c r="DG25">
        <f>((6/16)*100)</f>
        <v>37.5</v>
      </c>
      <c r="DH25">
        <f>((7/16)*100)</f>
        <v>43.75</v>
      </c>
      <c r="DI25">
        <f>((4/15)*100)</f>
        <v>26.666666666666668</v>
      </c>
      <c r="DJ25">
        <f>((6/15)*100)</f>
        <v>40</v>
      </c>
      <c r="DK25">
        <f>((0/15)*100)</f>
        <v>0</v>
      </c>
      <c r="DL25">
        <f>((2/12)*100)</f>
        <v>16.666666666666664</v>
      </c>
      <c r="DM25">
        <f>((7/12)*100)</f>
        <v>58.333333333333336</v>
      </c>
      <c r="DN25">
        <f>((0/12)*100)</f>
        <v>0</v>
      </c>
      <c r="DP25">
        <f>((4/18)*100)</f>
        <v>22.222222222222221</v>
      </c>
      <c r="DQ25">
        <f>((11/18)*100)</f>
        <v>61.111111111111114</v>
      </c>
      <c r="DR25">
        <f>((8/18)*100)</f>
        <v>44.444444444444443</v>
      </c>
      <c r="DS25">
        <f>((7/21)*100)</f>
        <v>33.333333333333329</v>
      </c>
      <c r="DT25">
        <f>((15/21)*100)</f>
        <v>71.428571428571431</v>
      </c>
      <c r="DU25">
        <f>((16/21)*100)</f>
        <v>76.19047619047619</v>
      </c>
      <c r="DV25">
        <f>((13/25)*100)</f>
        <v>52</v>
      </c>
      <c r="DW25">
        <f>((15/25)*100)</f>
        <v>60</v>
      </c>
      <c r="DX25">
        <f>((13/25)*100)</f>
        <v>52</v>
      </c>
      <c r="DY25">
        <f>((8/20)*100)</f>
        <v>40</v>
      </c>
      <c r="DZ25">
        <f>((16/20)*100)</f>
        <v>80</v>
      </c>
      <c r="EA25">
        <f>((11/20)*100)</f>
        <v>55.000000000000007</v>
      </c>
    </row>
    <row r="26" spans="1:131" x14ac:dyDescent="0.25">
      <c r="A26">
        <v>152.855874</v>
      </c>
      <c r="B26">
        <v>8.7926319999999993</v>
      </c>
      <c r="C26">
        <v>135.14663100000001</v>
      </c>
      <c r="D26">
        <v>9.9176020000000005</v>
      </c>
      <c r="E26">
        <v>153.88334700000001</v>
      </c>
      <c r="F26">
        <v>8.0152479999999997</v>
      </c>
      <c r="G26">
        <v>159.20671200000001</v>
      </c>
      <c r="H26">
        <v>11.068071</v>
      </c>
      <c r="K26">
        <f>(16/200)</f>
        <v>0.08</v>
      </c>
      <c r="L26">
        <f>(18/200)</f>
        <v>0.09</v>
      </c>
      <c r="M26">
        <f>(12/200)</f>
        <v>0.06</v>
      </c>
      <c r="N26">
        <f>(13/200)</f>
        <v>6.5000000000000002E-2</v>
      </c>
      <c r="P26">
        <f>(24/200)</f>
        <v>0.12</v>
      </c>
      <c r="Q26">
        <f>(23/200)</f>
        <v>0.115</v>
      </c>
      <c r="R26">
        <f>(23/200)</f>
        <v>0.115</v>
      </c>
      <c r="S26">
        <f>(28/200)</f>
        <v>0.14000000000000001</v>
      </c>
      <c r="U26">
        <f>0.08+0.12</f>
        <v>0.2</v>
      </c>
      <c r="V26">
        <f>0.09+0.115</f>
        <v>0.20500000000000002</v>
      </c>
      <c r="W26">
        <f>0.06+0.115</f>
        <v>0.17499999999999999</v>
      </c>
      <c r="X26">
        <f>0.065+0.14</f>
        <v>0.20500000000000002</v>
      </c>
      <c r="Z26">
        <f>SQRT((ABS($A$27-$A$26)^2+(ABS($B$27-$B$26)^2)))</f>
        <v>25.868939148426715</v>
      </c>
      <c r="AA26">
        <f>SQRT((ABS($C$27-$C$26)^2+(ABS($D$27-$D$26)^2)))</f>
        <v>18.624525343926955</v>
      </c>
      <c r="AB26">
        <f>SQRT((ABS($E$27-$E$26)^2+(ABS($F$27-$F$26)^2)))</f>
        <v>26.377249221397555</v>
      </c>
      <c r="AC26">
        <f>SQRT((ABS($G$27-$G$26)^2+(ABS($H$27-$H$26)^2)))</f>
        <v>25.902087082962439</v>
      </c>
      <c r="AJ26">
        <f>1/0.2</f>
        <v>5</v>
      </c>
      <c r="AK26">
        <f>1/0.205</f>
        <v>4.8780487804878048</v>
      </c>
      <c r="AL26">
        <f>1/0.175</f>
        <v>5.7142857142857144</v>
      </c>
      <c r="AM26">
        <f>1/0.205</f>
        <v>4.8780487804878048</v>
      </c>
      <c r="AO26">
        <f t="shared" si="4"/>
        <v>129.34469574213358</v>
      </c>
      <c r="AP26">
        <f t="shared" si="5"/>
        <v>90.851343141107094</v>
      </c>
      <c r="AQ26">
        <f t="shared" si="6"/>
        <v>150.72713840798605</v>
      </c>
      <c r="AR26">
        <f t="shared" si="7"/>
        <v>126.35164430713384</v>
      </c>
      <c r="AV26">
        <f>((0.08/0.2)*100)</f>
        <v>40</v>
      </c>
      <c r="AW26">
        <f>((0.09/0.205)*100)</f>
        <v>43.902439024390247</v>
      </c>
      <c r="AX26">
        <f>((0.06/0.175)*100)</f>
        <v>34.285714285714285</v>
      </c>
      <c r="AY26">
        <f>((0.065/0.205)*100)</f>
        <v>31.707317073170731</v>
      </c>
      <c r="BA26">
        <f>((0.12/0.2)*100)</f>
        <v>60</v>
      </c>
      <c r="BB26">
        <f>((0.115/0.205)*100)</f>
        <v>56.09756097560976</v>
      </c>
      <c r="BC26">
        <f>((0.115/0.175)*100)</f>
        <v>65.714285714285722</v>
      </c>
      <c r="BD26">
        <f>((0.14/0.205)*100)</f>
        <v>68.292682926829272</v>
      </c>
      <c r="BF26">
        <f>ABS($B$26-$D$26)</f>
        <v>1.1249700000000011</v>
      </c>
      <c r="BG26">
        <f>ABS($F$26-$H$26)</f>
        <v>3.0528230000000001</v>
      </c>
      <c r="BL26">
        <f>SQRT((ABS($A$26-$E$26)^2+(ABS($B$26-$F$26)^2)))</f>
        <v>1.2884202145204917</v>
      </c>
      <c r="BM26">
        <f>SQRT((ABS($C$26-$G$27)^2+(ABS($D$26-$H$27)^2)))</f>
        <v>1.8185063693888956</v>
      </c>
      <c r="BO26">
        <f>SQRT((ABS($A$26-$G$26)^2+(ABS($B$26-$H$26)^2)))</f>
        <v>6.7461667593504639</v>
      </c>
      <c r="BP26">
        <f>SQRT((ABS($C$26-$E$26)^2+(ABS($D$26-$F$26)^2)))</f>
        <v>18.83304216545941</v>
      </c>
      <c r="BR26">
        <f>DEGREES(ACOS((9.39418380695337^2+16.2461267909396^2-7.47898697703594^2)/(2*9.39418380695337*16.2461267909396)))</f>
        <v>13.937203312073972</v>
      </c>
      <c r="BU26">
        <v>16</v>
      </c>
      <c r="BV26">
        <v>0</v>
      </c>
      <c r="BW26">
        <v>4</v>
      </c>
      <c r="BX26">
        <v>2</v>
      </c>
      <c r="BY26">
        <v>18</v>
      </c>
      <c r="BZ26">
        <v>0</v>
      </c>
      <c r="CA26">
        <v>9</v>
      </c>
      <c r="CB26">
        <v>9</v>
      </c>
      <c r="CC26">
        <v>12</v>
      </c>
      <c r="CD26">
        <v>3</v>
      </c>
      <c r="CE26">
        <v>9</v>
      </c>
      <c r="CF26">
        <v>0</v>
      </c>
      <c r="CG26">
        <v>13</v>
      </c>
      <c r="CH26">
        <v>2</v>
      </c>
      <c r="CI26">
        <v>9</v>
      </c>
      <c r="CJ26">
        <v>0</v>
      </c>
      <c r="CL26">
        <v>24</v>
      </c>
      <c r="CM26">
        <v>8</v>
      </c>
      <c r="CN26">
        <v>13</v>
      </c>
      <c r="CO26">
        <v>14</v>
      </c>
      <c r="CP26">
        <v>23</v>
      </c>
      <c r="CQ26">
        <v>7</v>
      </c>
      <c r="CR26">
        <v>14</v>
      </c>
      <c r="CS26">
        <v>19</v>
      </c>
      <c r="CT26">
        <v>23</v>
      </c>
      <c r="CU26">
        <v>11</v>
      </c>
      <c r="CV26">
        <v>14</v>
      </c>
      <c r="CW26">
        <v>10</v>
      </c>
      <c r="CX26">
        <v>28</v>
      </c>
      <c r="CY26">
        <v>14</v>
      </c>
      <c r="CZ26">
        <v>19</v>
      </c>
      <c r="DA26">
        <v>13</v>
      </c>
      <c r="DC26">
        <f>((0/16)*100)</f>
        <v>0</v>
      </c>
      <c r="DD26">
        <f>((4/16)*100)</f>
        <v>25</v>
      </c>
      <c r="DE26">
        <f>((2/16)*100)</f>
        <v>12.5</v>
      </c>
      <c r="DF26">
        <f>((0/18)*100)</f>
        <v>0</v>
      </c>
      <c r="DG26">
        <f>((9/18)*100)</f>
        <v>50</v>
      </c>
      <c r="DH26">
        <f>((9/18)*100)</f>
        <v>50</v>
      </c>
      <c r="DI26">
        <f>((3/12)*100)</f>
        <v>25</v>
      </c>
      <c r="DJ26">
        <f>((9/12)*100)</f>
        <v>75</v>
      </c>
      <c r="DK26">
        <f>((0/12)*100)</f>
        <v>0</v>
      </c>
      <c r="DL26">
        <f>((2/13)*100)</f>
        <v>15.384615384615385</v>
      </c>
      <c r="DM26">
        <f>((9/13)*100)</f>
        <v>69.230769230769226</v>
      </c>
      <c r="DN26">
        <f>((0/13)*100)</f>
        <v>0</v>
      </c>
      <c r="DP26">
        <f>((8/24)*100)</f>
        <v>33.333333333333329</v>
      </c>
      <c r="DQ26">
        <f>((13/24)*100)</f>
        <v>54.166666666666664</v>
      </c>
      <c r="DR26">
        <f>((14/24)*100)</f>
        <v>58.333333333333336</v>
      </c>
      <c r="DS26">
        <f>((7/23)*100)</f>
        <v>30.434782608695656</v>
      </c>
      <c r="DT26">
        <f>((14/23)*100)</f>
        <v>60.869565217391312</v>
      </c>
      <c r="DU26">
        <f>((19/23)*100)</f>
        <v>82.608695652173907</v>
      </c>
      <c r="DV26">
        <f>((11/23)*100)</f>
        <v>47.826086956521742</v>
      </c>
      <c r="DW26">
        <f>((14/23)*100)</f>
        <v>60.869565217391312</v>
      </c>
      <c r="DX26">
        <f>((10/23)*100)</f>
        <v>43.478260869565219</v>
      </c>
      <c r="DY26">
        <f>((14/28)*100)</f>
        <v>50</v>
      </c>
      <c r="DZ26">
        <f>((19/28)*100)</f>
        <v>67.857142857142861</v>
      </c>
      <c r="EA26">
        <f>((13/28)*100)</f>
        <v>46.428571428571431</v>
      </c>
    </row>
    <row r="27" spans="1:131" x14ac:dyDescent="0.25">
      <c r="A27">
        <v>127.02163100000001</v>
      </c>
      <c r="B27">
        <v>7.4532660000000002</v>
      </c>
      <c r="C27">
        <v>116.623575</v>
      </c>
      <c r="D27">
        <v>7.9761230000000003</v>
      </c>
      <c r="E27">
        <v>127.602498</v>
      </c>
      <c r="F27">
        <v>5.762194</v>
      </c>
      <c r="G27">
        <v>133.32852300000002</v>
      </c>
      <c r="H27">
        <v>9.9556640000000005</v>
      </c>
      <c r="K27">
        <f>(16/200)</f>
        <v>0.08</v>
      </c>
      <c r="L27">
        <f>(16/200)</f>
        <v>0.08</v>
      </c>
      <c r="M27">
        <f>(12/200)</f>
        <v>0.06</v>
      </c>
      <c r="N27">
        <f>(13/200)</f>
        <v>6.5000000000000002E-2</v>
      </c>
      <c r="P27">
        <f>(20/200)</f>
        <v>0.1</v>
      </c>
      <c r="Q27">
        <f>(17/200)</f>
        <v>8.5000000000000006E-2</v>
      </c>
      <c r="R27">
        <f>(19/200)</f>
        <v>9.5000000000000001E-2</v>
      </c>
      <c r="S27">
        <f>(20/200)</f>
        <v>0.1</v>
      </c>
      <c r="U27">
        <f>0.08+0.1</f>
        <v>0.18</v>
      </c>
      <c r="V27">
        <f>0.08+0.085</f>
        <v>0.16500000000000001</v>
      </c>
      <c r="W27">
        <f>0.06+0.095</f>
        <v>0.155</v>
      </c>
      <c r="X27">
        <f>0.065+0.1</f>
        <v>0.16500000000000001</v>
      </c>
      <c r="Z27">
        <f>SQRT((ABS($A$28-$A$27)^2+(ABS($B$28-$B$27)^2)))</f>
        <v>20.154259301120941</v>
      </c>
      <c r="AA27">
        <f>SQRT((ABS($C$28-$C$27)^2+(ABS($D$28-$D$27)^2)))</f>
        <v>21.007311237113537</v>
      </c>
      <c r="AB27">
        <f>SQRT((ABS($E$28-$E$27)^2+(ABS($F$28-$F$27)^2)))</f>
        <v>19.984666992975438</v>
      </c>
      <c r="AC27">
        <f>SQRT((ABS($G$28-$G$27)^2+(ABS($H$28-$H$27)^2)))</f>
        <v>18.405147511458985</v>
      </c>
      <c r="AJ27">
        <f>1/0.18</f>
        <v>5.5555555555555554</v>
      </c>
      <c r="AK27">
        <f>1/0.165</f>
        <v>6.0606060606060606</v>
      </c>
      <c r="AL27">
        <f>1/0.155</f>
        <v>6.4516129032258069</v>
      </c>
      <c r="AM27">
        <f>1/0.165</f>
        <v>6.0606060606060606</v>
      </c>
      <c r="AO27">
        <f t="shared" si="4"/>
        <v>111.96810722844968</v>
      </c>
      <c r="AP27">
        <f t="shared" si="5"/>
        <v>127.3170378006881</v>
      </c>
      <c r="AQ27">
        <f t="shared" si="6"/>
        <v>128.93333543855121</v>
      </c>
      <c r="AR27">
        <f t="shared" si="7"/>
        <v>111.54634855429687</v>
      </c>
      <c r="AV27">
        <f>((0.08/0.18)*100)</f>
        <v>44.44444444444445</v>
      </c>
      <c r="AW27">
        <f>((0.08/0.165)*100)</f>
        <v>48.484848484848484</v>
      </c>
      <c r="AX27">
        <f>((0.06/0.155)*100)</f>
        <v>38.70967741935484</v>
      </c>
      <c r="AY27">
        <f>((0.065/0.165)*100)</f>
        <v>39.393939393939391</v>
      </c>
      <c r="BA27">
        <f>((0.1/0.18)*100)</f>
        <v>55.555555555555557</v>
      </c>
      <c r="BB27">
        <f>((0.085/0.165)*100)</f>
        <v>51.515151515151516</v>
      </c>
      <c r="BC27">
        <f>((0.095/0.155)*100)</f>
        <v>61.29032258064516</v>
      </c>
      <c r="BD27">
        <f>((0.1/0.165)*100)</f>
        <v>60.606060606060609</v>
      </c>
      <c r="BF27">
        <f>ABS($B$27-$D$27)</f>
        <v>0.52285700000000013</v>
      </c>
      <c r="BG27">
        <f>ABS($F$27-$H$27)</f>
        <v>4.1934700000000005</v>
      </c>
      <c r="BL27">
        <f>SQRT((ABS($A$27-$E$27)^2+(ABS($B$27-$F$27)^2)))</f>
        <v>1.7880522869516375</v>
      </c>
      <c r="BM27">
        <f>SQRT((ABS($C$27-$G$28)^2+(ABS($D$27-$H$28)^2)))</f>
        <v>2.0431374339395338</v>
      </c>
      <c r="BO27">
        <f>SQRT((ABS($A$27-$G$27)^2+(ABS($B$27-$H$27)^2)))</f>
        <v>6.7851958298982105</v>
      </c>
      <c r="BP27">
        <f>SQRT((ABS($C$27-$E$27)^2+(ABS($D$27-$F$27)^2)))</f>
        <v>11.199921064765139</v>
      </c>
      <c r="BR27">
        <f>DEGREES(ACOS((7.74647162209996^2+17.2201386373048^2-10.1187134729018^2)/(2*7.74647162209996*17.2201386373048)))</f>
        <v>17.706018938747377</v>
      </c>
      <c r="BU27">
        <v>16</v>
      </c>
      <c r="BV27">
        <v>0</v>
      </c>
      <c r="BW27">
        <v>3</v>
      </c>
      <c r="BX27">
        <v>5</v>
      </c>
      <c r="BY27">
        <v>16</v>
      </c>
      <c r="BZ27">
        <v>1</v>
      </c>
      <c r="CA27">
        <v>11</v>
      </c>
      <c r="CB27">
        <v>7</v>
      </c>
      <c r="CC27">
        <v>12</v>
      </c>
      <c r="CD27">
        <v>2</v>
      </c>
      <c r="CE27">
        <v>11</v>
      </c>
      <c r="CF27">
        <v>2</v>
      </c>
      <c r="CG27">
        <v>13</v>
      </c>
      <c r="CH27">
        <v>5</v>
      </c>
      <c r="CI27">
        <v>7</v>
      </c>
      <c r="CJ27">
        <v>2</v>
      </c>
      <c r="CL27">
        <v>20</v>
      </c>
      <c r="CM27">
        <v>2</v>
      </c>
      <c r="CN27">
        <v>11</v>
      </c>
      <c r="CO27">
        <v>9</v>
      </c>
      <c r="CP27">
        <v>17</v>
      </c>
      <c r="CQ27">
        <v>1</v>
      </c>
      <c r="CR27">
        <v>14</v>
      </c>
      <c r="CS27">
        <v>11</v>
      </c>
      <c r="CT27">
        <v>19</v>
      </c>
      <c r="CU27">
        <v>6</v>
      </c>
      <c r="CV27">
        <v>14</v>
      </c>
      <c r="CW27">
        <v>8</v>
      </c>
      <c r="CX27">
        <v>20</v>
      </c>
      <c r="CY27">
        <v>9</v>
      </c>
      <c r="CZ27">
        <v>11</v>
      </c>
      <c r="DA27">
        <v>8</v>
      </c>
      <c r="DC27">
        <f>((0/16)*100)</f>
        <v>0</v>
      </c>
      <c r="DD27">
        <f>((3/16)*100)</f>
        <v>18.75</v>
      </c>
      <c r="DE27">
        <f>((5/16)*100)</f>
        <v>31.25</v>
      </c>
      <c r="DF27">
        <f>((1/16)*100)</f>
        <v>6.25</v>
      </c>
      <c r="DG27">
        <f>((11/16)*100)</f>
        <v>68.75</v>
      </c>
      <c r="DH27">
        <f>((7/16)*100)</f>
        <v>43.75</v>
      </c>
      <c r="DI27">
        <f>((2/12)*100)</f>
        <v>16.666666666666664</v>
      </c>
      <c r="DJ27">
        <f>((11/12)*100)</f>
        <v>91.666666666666657</v>
      </c>
      <c r="DK27">
        <f>((2/12)*100)</f>
        <v>16.666666666666664</v>
      </c>
      <c r="DL27">
        <f>((5/13)*100)</f>
        <v>38.461538461538467</v>
      </c>
      <c r="DM27">
        <f>((7/13)*100)</f>
        <v>53.846153846153847</v>
      </c>
      <c r="DN27">
        <f>((2/13)*100)</f>
        <v>15.384615384615385</v>
      </c>
      <c r="DP27">
        <f>((2/20)*100)</f>
        <v>10</v>
      </c>
      <c r="DQ27">
        <f>((11/20)*100)</f>
        <v>55.000000000000007</v>
      </c>
      <c r="DR27">
        <f>((9/20)*100)</f>
        <v>45</v>
      </c>
      <c r="DS27">
        <f>((1/17)*100)</f>
        <v>5.8823529411764701</v>
      </c>
      <c r="DT27">
        <f>((14/17)*100)</f>
        <v>82.35294117647058</v>
      </c>
      <c r="DU27">
        <f>((11/17)*100)</f>
        <v>64.705882352941174</v>
      </c>
      <c r="DV27">
        <f>((6/19)*100)</f>
        <v>31.578947368421051</v>
      </c>
      <c r="DW27">
        <f>((14/19)*100)</f>
        <v>73.68421052631578</v>
      </c>
      <c r="DX27">
        <f>((8/19)*100)</f>
        <v>42.105263157894733</v>
      </c>
      <c r="DY27">
        <f>((9/20)*100)</f>
        <v>45</v>
      </c>
      <c r="DZ27">
        <f>((11/20)*100)</f>
        <v>55.000000000000007</v>
      </c>
      <c r="EA27">
        <f>((8/20)*100)</f>
        <v>40</v>
      </c>
    </row>
    <row r="28" spans="1:131" x14ac:dyDescent="0.25">
      <c r="A28">
        <v>106.89316300000002</v>
      </c>
      <c r="B28">
        <v>6.43398</v>
      </c>
      <c r="C28">
        <v>95.718009000000009</v>
      </c>
      <c r="D28">
        <v>10.041174</v>
      </c>
      <c r="E28">
        <v>107.632959</v>
      </c>
      <c r="F28">
        <v>4.9847450000000002</v>
      </c>
      <c r="G28">
        <v>114.941633</v>
      </c>
      <c r="H28">
        <v>9.1360720000000004</v>
      </c>
      <c r="K28">
        <f>(15/200)</f>
        <v>7.4999999999999997E-2</v>
      </c>
      <c r="L28">
        <f>(14/200)</f>
        <v>7.0000000000000007E-2</v>
      </c>
      <c r="M28">
        <f>(13/200)</f>
        <v>6.5000000000000002E-2</v>
      </c>
      <c r="N28" s="1">
        <f>(11/200)</f>
        <v>5.5E-2</v>
      </c>
      <c r="P28">
        <f>(16/200)</f>
        <v>0.08</v>
      </c>
      <c r="Q28">
        <f>(15/200)</f>
        <v>7.4999999999999997E-2</v>
      </c>
      <c r="R28">
        <f>(17/200)</f>
        <v>8.5000000000000006E-2</v>
      </c>
      <c r="S28">
        <f>(18/200)</f>
        <v>0.09</v>
      </c>
      <c r="U28">
        <f>0.075+0.08</f>
        <v>0.155</v>
      </c>
      <c r="V28">
        <f>0.07+0.075</f>
        <v>0.14500000000000002</v>
      </c>
      <c r="W28">
        <f>0.065+0.085</f>
        <v>0.15000000000000002</v>
      </c>
      <c r="X28" s="1">
        <f>0.055+0.09</f>
        <v>0.14499999999999999</v>
      </c>
      <c r="Z28">
        <f>SQRT((ABS($A$29-$A$28)^2+(ABS($B$29-$B$28)^2)))</f>
        <v>20.833247996089426</v>
      </c>
      <c r="AA28">
        <f>SQRT((ABS($C$29-$C$28)^2+(ABS($D$29-$D$28)^2)))</f>
        <v>17.171433784236246</v>
      </c>
      <c r="AB28">
        <f>SQRT((ABS($E$29-$E$28)^2+(ABS($F$29-$F$28)^2)))</f>
        <v>19.832705467722068</v>
      </c>
      <c r="AC28" s="1">
        <f>SQRT((ABS($G$29-$G$28)^2+(ABS($H$29-$H$28)^2)))</f>
        <v>19.492989802593119</v>
      </c>
      <c r="AJ28">
        <f>1/0.155</f>
        <v>6.4516129032258069</v>
      </c>
      <c r="AK28">
        <f>1/0.145</f>
        <v>6.8965517241379315</v>
      </c>
      <c r="AL28">
        <f>1/0.15</f>
        <v>6.666666666666667</v>
      </c>
      <c r="AM28" s="1">
        <f>1/0.145</f>
        <v>6.8965517241379315</v>
      </c>
      <c r="AO28">
        <f t="shared" si="4"/>
        <v>134.40805158767373</v>
      </c>
      <c r="AP28">
        <f t="shared" si="5"/>
        <v>118.42368127059478</v>
      </c>
      <c r="AQ28">
        <f t="shared" si="6"/>
        <v>132.21803645148043</v>
      </c>
      <c r="AR28" s="1">
        <f t="shared" si="7"/>
        <v>134.43441243167669</v>
      </c>
      <c r="AV28">
        <f>((0.075/0.155)*100)</f>
        <v>48.387096774193544</v>
      </c>
      <c r="AW28">
        <f>((0.07/0.145)*100)</f>
        <v>48.275862068965523</v>
      </c>
      <c r="AX28">
        <f>((0.065/0.15)*100)</f>
        <v>43.333333333333336</v>
      </c>
      <c r="AY28" s="1">
        <f>((0.055/0.145)*100)</f>
        <v>37.931034482758626</v>
      </c>
      <c r="BA28">
        <f>((0.08/0.155)*100)</f>
        <v>51.612903225806448</v>
      </c>
      <c r="BB28">
        <f>((0.075/0.145)*100)</f>
        <v>51.724137931034484</v>
      </c>
      <c r="BC28">
        <f>((0.085/0.15)*100)</f>
        <v>56.666666666666679</v>
      </c>
      <c r="BD28" s="1">
        <f>((0.09/0.145)*100)</f>
        <v>62.068965517241381</v>
      </c>
      <c r="BF28">
        <f>ABS($B$28-$D$28)</f>
        <v>3.6071939999999998</v>
      </c>
      <c r="BG28">
        <f>ABS($F$28-$H$28)</f>
        <v>4.1513270000000002</v>
      </c>
      <c r="BL28">
        <f>SQRT((ABS($A$28-$E$28)^2+(ABS($B$28-$F$28)^2)))</f>
        <v>1.6271386563046728</v>
      </c>
      <c r="BM28">
        <f>SQRT((ABS($C$28-$G$29)^2+(ABS($D$28-$H$29)^2)))</f>
        <v>0.24886131666451872</v>
      </c>
      <c r="BO28">
        <f>SQRT((ABS($A$28-$G$28)^2+(ABS($B$28-$H$28)^2)))</f>
        <v>8.4899452599745118</v>
      </c>
      <c r="BP28">
        <f>SQRT((ABS($C$28-$E$28)^2+(ABS($D$28-$F$28)^2)))</f>
        <v>12.943473557532414</v>
      </c>
      <c r="BR28">
        <f>DEGREES(ACOS((10.8338034232759^2+21.7565741732077^2-10.9956713974375^2)/(2*10.8338034232759*21.7565741732077)))</f>
        <v>4.7187849227864156</v>
      </c>
      <c r="BS28">
        <f>DEGREES(ACOS((10.3689014191738^2+17.90595927338^2-9.41665618450552^2)/(2*10.3689014191738*17.90595927338)))</f>
        <v>23.909927652781921</v>
      </c>
      <c r="BU28">
        <v>15</v>
      </c>
      <c r="BV28">
        <v>1</v>
      </c>
      <c r="BW28">
        <v>2</v>
      </c>
      <c r="BX28">
        <v>5</v>
      </c>
      <c r="BY28">
        <v>14</v>
      </c>
      <c r="BZ28">
        <v>0</v>
      </c>
      <c r="CA28">
        <v>11</v>
      </c>
      <c r="CB28">
        <v>5</v>
      </c>
      <c r="CC28">
        <v>13</v>
      </c>
      <c r="CD28">
        <v>1</v>
      </c>
      <c r="CE28">
        <v>11</v>
      </c>
      <c r="CF28">
        <v>2</v>
      </c>
      <c r="CG28">
        <v>11</v>
      </c>
      <c r="CH28">
        <v>5</v>
      </c>
      <c r="CI28">
        <v>5</v>
      </c>
      <c r="CJ28">
        <v>2</v>
      </c>
      <c r="CL28">
        <v>16</v>
      </c>
      <c r="CM28">
        <v>1</v>
      </c>
      <c r="CN28">
        <v>6</v>
      </c>
      <c r="CO28">
        <v>8</v>
      </c>
      <c r="CP28">
        <v>15</v>
      </c>
      <c r="CQ28">
        <v>1</v>
      </c>
      <c r="CR28">
        <v>14</v>
      </c>
      <c r="CS28">
        <v>9</v>
      </c>
      <c r="CT28">
        <v>17</v>
      </c>
      <c r="CU28">
        <v>4</v>
      </c>
      <c r="CV28">
        <v>14</v>
      </c>
      <c r="CW28">
        <v>8</v>
      </c>
      <c r="CX28">
        <v>18</v>
      </c>
      <c r="CY28">
        <v>8</v>
      </c>
      <c r="CZ28">
        <v>9</v>
      </c>
      <c r="DA28">
        <v>8</v>
      </c>
      <c r="DC28">
        <f>((1/15)*100)</f>
        <v>6.666666666666667</v>
      </c>
      <c r="DD28">
        <f>((2/15)*100)</f>
        <v>13.333333333333334</v>
      </c>
      <c r="DE28">
        <f>((5/15)*100)</f>
        <v>33.333333333333329</v>
      </c>
      <c r="DF28">
        <f>((0/14)*100)</f>
        <v>0</v>
      </c>
      <c r="DG28">
        <f>((11/14)*100)</f>
        <v>78.571428571428569</v>
      </c>
      <c r="DH28">
        <f>((5/14)*100)</f>
        <v>35.714285714285715</v>
      </c>
      <c r="DI28">
        <f>((1/13)*100)</f>
        <v>7.6923076923076925</v>
      </c>
      <c r="DJ28">
        <f>((11/13)*100)</f>
        <v>84.615384615384613</v>
      </c>
      <c r="DK28">
        <f>((2/13)*100)</f>
        <v>15.384615384615385</v>
      </c>
      <c r="DL28">
        <f>((5/11)*100)</f>
        <v>45.454545454545453</v>
      </c>
      <c r="DM28">
        <f>((5/11)*100)</f>
        <v>45.454545454545453</v>
      </c>
      <c r="DN28">
        <f>((2/11)*100)</f>
        <v>18.181818181818183</v>
      </c>
      <c r="DP28">
        <f>((1/16)*100)</f>
        <v>6.25</v>
      </c>
      <c r="DQ28">
        <f>((6/16)*100)</f>
        <v>37.5</v>
      </c>
      <c r="DR28">
        <f>((8/16)*100)</f>
        <v>50</v>
      </c>
      <c r="DS28">
        <f>((1/15)*100)</f>
        <v>6.666666666666667</v>
      </c>
      <c r="DT28">
        <f>((14/15)*100)</f>
        <v>93.333333333333329</v>
      </c>
      <c r="DU28">
        <f>((9/15)*100)</f>
        <v>60</v>
      </c>
      <c r="DV28">
        <f>((4/17)*100)</f>
        <v>23.52941176470588</v>
      </c>
      <c r="DW28">
        <f>((14/17)*100)</f>
        <v>82.35294117647058</v>
      </c>
      <c r="DX28">
        <f>((8/17)*100)</f>
        <v>47.058823529411761</v>
      </c>
      <c r="DY28">
        <f>((8/18)*100)</f>
        <v>44.444444444444443</v>
      </c>
      <c r="DZ28">
        <f>((9/18)*100)</f>
        <v>50</v>
      </c>
      <c r="EA28">
        <f>((8/18)*100)</f>
        <v>44.444444444444443</v>
      </c>
    </row>
    <row r="29" spans="1:131" x14ac:dyDescent="0.25">
      <c r="A29">
        <v>86.108571000000012</v>
      </c>
      <c r="B29">
        <v>7.8569899999999997</v>
      </c>
      <c r="C29">
        <v>78.559540000000013</v>
      </c>
      <c r="D29">
        <v>10.708316999999999</v>
      </c>
      <c r="E29">
        <v>87.879541000000003</v>
      </c>
      <c r="F29">
        <v>6.7563779999999998</v>
      </c>
      <c r="G29" s="1">
        <v>95.469285000000013</v>
      </c>
      <c r="H29" s="1">
        <v>10.032908000000001</v>
      </c>
      <c r="K29">
        <f>(15/200)</f>
        <v>7.4999999999999997E-2</v>
      </c>
      <c r="L29">
        <f>(15/200)</f>
        <v>7.4999999999999997E-2</v>
      </c>
      <c r="M29">
        <f>(13/200)</f>
        <v>6.5000000000000002E-2</v>
      </c>
      <c r="N29" s="1">
        <f>(16/200)</f>
        <v>0.08</v>
      </c>
      <c r="P29">
        <f>(16/200)</f>
        <v>0.08</v>
      </c>
      <c r="Q29">
        <f>(16/200)</f>
        <v>0.08</v>
      </c>
      <c r="R29">
        <f>(18/200)</f>
        <v>0.09</v>
      </c>
      <c r="S29" s="1">
        <f>(14/200)</f>
        <v>7.0000000000000007E-2</v>
      </c>
      <c r="U29">
        <f>0.075+0.08</f>
        <v>0.155</v>
      </c>
      <c r="V29">
        <f>0.075+0.08</f>
        <v>0.155</v>
      </c>
      <c r="W29">
        <f>0.065+0.09</f>
        <v>0.155</v>
      </c>
      <c r="X29" s="1">
        <f>0.08+0.07</f>
        <v>0.15000000000000002</v>
      </c>
      <c r="Z29">
        <f>SQRT((ABS($A$30-$A$29)^2+(ABS($B$30-$B$29)^2)))</f>
        <v>15.094023415103118</v>
      </c>
      <c r="AA29">
        <f>SQRT((ABS($C$30-$C$29)^2+(ABS($D$30-$D$29)^2)))</f>
        <v>17.388505031641632</v>
      </c>
      <c r="AB29">
        <f>SQRT((ABS($E$30-$E$29)^2+(ABS($F$30-$F$29)^2)))</f>
        <v>15.233611183593464</v>
      </c>
      <c r="AC29" s="1">
        <f>SQRT((ABS($G$30-$G$29)^2+(ABS($H$30-$H$29)^2)))</f>
        <v>18.367456574227294</v>
      </c>
      <c r="AJ29">
        <f>1/0.155</f>
        <v>6.4516129032258069</v>
      </c>
      <c r="AK29">
        <f>1/0.155</f>
        <v>6.4516129032258069</v>
      </c>
      <c r="AL29">
        <f>1/0.155</f>
        <v>6.4516129032258069</v>
      </c>
      <c r="AM29" s="1">
        <f>1/0.15</f>
        <v>6.666666666666667</v>
      </c>
      <c r="AO29">
        <f t="shared" si="4"/>
        <v>97.38079622647173</v>
      </c>
      <c r="AP29">
        <f t="shared" si="5"/>
        <v>112.18390342994601</v>
      </c>
      <c r="AQ29">
        <f t="shared" si="6"/>
        <v>98.281362474796538</v>
      </c>
      <c r="AR29" s="1">
        <f t="shared" si="7"/>
        <v>122.4497104948486</v>
      </c>
      <c r="AV29">
        <f>((0.075/0.155)*100)</f>
        <v>48.387096774193544</v>
      </c>
      <c r="AW29">
        <f>((0.075/0.155)*100)</f>
        <v>48.387096774193544</v>
      </c>
      <c r="AX29">
        <f>((0.065/0.155)*100)</f>
        <v>41.935483870967744</v>
      </c>
      <c r="AY29" s="1">
        <f>((0.08/0.15)*100)</f>
        <v>53.333333333333336</v>
      </c>
      <c r="BA29">
        <f>((0.08/0.155)*100)</f>
        <v>51.612903225806448</v>
      </c>
      <c r="BB29">
        <f>((0.08/0.155)*100)</f>
        <v>51.612903225806448</v>
      </c>
      <c r="BC29">
        <f>((0.09/0.155)*100)</f>
        <v>58.064516129032249</v>
      </c>
      <c r="BD29" s="1">
        <f>((0.07/0.15)*100)</f>
        <v>46.666666666666671</v>
      </c>
      <c r="BF29">
        <f>ABS($B$29-$D$29)</f>
        <v>2.8513269999999995</v>
      </c>
      <c r="BG29" s="1">
        <f>ABS($F$29-$H$29)</f>
        <v>3.2765300000000011</v>
      </c>
      <c r="BL29">
        <f>SQRT((ABS($A$29-$E$29)^2+(ABS($B$29-$F$29)^2)))</f>
        <v>2.085109473251697</v>
      </c>
      <c r="BM29" s="1">
        <f>SQRT((ABS($C$29-$G$30)^2+(ABS($D$29-$H$30)^2)))</f>
        <v>1.4665518576528527</v>
      </c>
      <c r="BO29" s="1">
        <f>SQRT((ABS($A$29-$G$29)^2+(ABS($B$29-$H$29)^2)))</f>
        <v>9.6102854136867357</v>
      </c>
      <c r="BP29">
        <f>SQRT((ABS($C$29-$E$29)^2+(ABS($D$29-$F$29)^2)))</f>
        <v>10.123252466461647</v>
      </c>
      <c r="BR29">
        <f>DEGREES(ACOS((19.0623409140436^2+25.1941702500731^2-6.85023389555305^2)/(2*19.0623409140436*25.1941702500731)))</f>
        <v>7.9908489254614468</v>
      </c>
      <c r="BS29">
        <f>DEGREES(ACOS((10.1662720109543^2+18.6169784675582^2-9.39418380695337^2)/(2*10.1662720109543*18.6169784675582)))</f>
        <v>17.152714158432662</v>
      </c>
      <c r="BU29">
        <v>15</v>
      </c>
      <c r="BV29">
        <v>0</v>
      </c>
      <c r="BW29">
        <v>1</v>
      </c>
      <c r="BX29">
        <v>11</v>
      </c>
      <c r="BY29">
        <v>15</v>
      </c>
      <c r="BZ29">
        <v>0</v>
      </c>
      <c r="CA29">
        <v>11</v>
      </c>
      <c r="CB29">
        <v>5</v>
      </c>
      <c r="CC29">
        <v>13</v>
      </c>
      <c r="CD29">
        <v>0</v>
      </c>
      <c r="CE29">
        <v>11</v>
      </c>
      <c r="CF29">
        <v>1</v>
      </c>
      <c r="CG29">
        <v>16</v>
      </c>
      <c r="CH29">
        <v>11</v>
      </c>
      <c r="CI29">
        <v>5</v>
      </c>
      <c r="CJ29">
        <v>1</v>
      </c>
      <c r="CL29">
        <v>16</v>
      </c>
      <c r="CM29">
        <v>2</v>
      </c>
      <c r="CN29">
        <v>4</v>
      </c>
      <c r="CO29">
        <v>10</v>
      </c>
      <c r="CP29">
        <v>16</v>
      </c>
      <c r="CQ29">
        <v>1</v>
      </c>
      <c r="CR29">
        <v>14</v>
      </c>
      <c r="CS29">
        <v>5</v>
      </c>
      <c r="CT29">
        <v>18</v>
      </c>
      <c r="CU29">
        <v>4</v>
      </c>
      <c r="CV29">
        <v>14</v>
      </c>
      <c r="CW29">
        <v>3</v>
      </c>
      <c r="CX29">
        <v>14</v>
      </c>
      <c r="CY29">
        <v>10</v>
      </c>
      <c r="CZ29">
        <v>5</v>
      </c>
      <c r="DA29">
        <v>3</v>
      </c>
      <c r="DC29">
        <f>((0/15)*100)</f>
        <v>0</v>
      </c>
      <c r="DD29">
        <f>((1/15)*100)</f>
        <v>6.666666666666667</v>
      </c>
      <c r="DE29">
        <f>((11/15)*100)</f>
        <v>73.333333333333329</v>
      </c>
      <c r="DF29">
        <f>((0/15)*100)</f>
        <v>0</v>
      </c>
      <c r="DG29">
        <f>((11/15)*100)</f>
        <v>73.333333333333329</v>
      </c>
      <c r="DH29">
        <f>((5/15)*100)</f>
        <v>33.333333333333329</v>
      </c>
      <c r="DI29">
        <f>((0/13)*100)</f>
        <v>0</v>
      </c>
      <c r="DJ29">
        <f>((11/13)*100)</f>
        <v>84.615384615384613</v>
      </c>
      <c r="DK29">
        <f>((1/13)*100)</f>
        <v>7.6923076923076925</v>
      </c>
      <c r="DL29">
        <f>((11/16)*100)</f>
        <v>68.75</v>
      </c>
      <c r="DM29">
        <f>((5/16)*100)</f>
        <v>31.25</v>
      </c>
      <c r="DN29">
        <f>((1/16)*100)</f>
        <v>6.25</v>
      </c>
      <c r="DP29">
        <f>((2/16)*100)</f>
        <v>12.5</v>
      </c>
      <c r="DQ29">
        <f>((4/16)*100)</f>
        <v>25</v>
      </c>
      <c r="DR29">
        <f>((10/16)*100)</f>
        <v>62.5</v>
      </c>
      <c r="DS29">
        <f>((1/16)*100)</f>
        <v>6.25</v>
      </c>
      <c r="DT29">
        <f>((14/16)*100)</f>
        <v>87.5</v>
      </c>
      <c r="DU29">
        <f>((5/16)*100)</f>
        <v>31.25</v>
      </c>
      <c r="DV29">
        <f>((4/18)*100)</f>
        <v>22.222222222222221</v>
      </c>
      <c r="DW29">
        <f>((14/18)*100)</f>
        <v>77.777777777777786</v>
      </c>
      <c r="DX29">
        <f>((3/18)*100)</f>
        <v>16.666666666666664</v>
      </c>
      <c r="DY29">
        <f>((10/14)*100)</f>
        <v>71.428571428571431</v>
      </c>
      <c r="DZ29">
        <f>((5/14)*100)</f>
        <v>35.714285714285715</v>
      </c>
      <c r="EA29">
        <f>((3/14)*100)</f>
        <v>21.428571428571427</v>
      </c>
    </row>
    <row r="30" spans="1:131" x14ac:dyDescent="0.25">
      <c r="A30">
        <v>71.061530000000005</v>
      </c>
      <c r="B30">
        <v>9.0469899999999992</v>
      </c>
      <c r="C30">
        <v>61.171035000000003</v>
      </c>
      <c r="D30">
        <v>10.707267999999999</v>
      </c>
      <c r="E30">
        <v>72.672091000000009</v>
      </c>
      <c r="F30">
        <v>7.6487759999999998</v>
      </c>
      <c r="G30">
        <v>77.128979000000001</v>
      </c>
      <c r="H30">
        <v>11.031224999999999</v>
      </c>
      <c r="K30">
        <f>(14/200)</f>
        <v>7.0000000000000007E-2</v>
      </c>
      <c r="L30">
        <f>(15/200)</f>
        <v>7.4999999999999997E-2</v>
      </c>
      <c r="M30">
        <f>(11/200)</f>
        <v>5.5E-2</v>
      </c>
      <c r="N30" s="1">
        <f>(11/200)</f>
        <v>5.5E-2</v>
      </c>
      <c r="P30">
        <f>(17/200)</f>
        <v>8.5000000000000006E-2</v>
      </c>
      <c r="Q30">
        <f>(16/200)</f>
        <v>0.08</v>
      </c>
      <c r="R30">
        <f>(18/200)</f>
        <v>0.09</v>
      </c>
      <c r="S30">
        <f>(20/200)</f>
        <v>0.1</v>
      </c>
      <c r="U30">
        <f>0.07+0.085</f>
        <v>0.15500000000000003</v>
      </c>
      <c r="V30">
        <f>0.075+0.08</f>
        <v>0.155</v>
      </c>
      <c r="W30">
        <f>0.055+0.09</f>
        <v>0.14499999999999999</v>
      </c>
      <c r="X30" s="1">
        <f>0.055+0.1</f>
        <v>0.155</v>
      </c>
      <c r="Z30">
        <f>SQRT((ABS($A$31-$A$30)^2+(ABS($B$31-$B$30)^2)))</f>
        <v>20.05757203856399</v>
      </c>
      <c r="AA30">
        <f>SQRT((ABS($C$31-$C$30)^2+(ABS($D$31-$D$30)^2)))</f>
        <v>19.226405407555131</v>
      </c>
      <c r="AB30">
        <f>SQRT((ABS($E$31-$E$30)^2+(ABS($F$31-$F$30)^2)))</f>
        <v>18.72195602513704</v>
      </c>
      <c r="AC30" s="1">
        <f>SQRT((ABS($G$31-$G$30)^2+(ABS($H$31-$H$30)^2)))</f>
        <v>16.507560961245968</v>
      </c>
      <c r="AJ30">
        <f>1/0.155</f>
        <v>6.4516129032258069</v>
      </c>
      <c r="AK30">
        <f>1/0.155</f>
        <v>6.4516129032258069</v>
      </c>
      <c r="AL30">
        <f>1/0.145</f>
        <v>6.8965517241379315</v>
      </c>
      <c r="AM30" s="1">
        <f>1/0.155</f>
        <v>6.4516129032258069</v>
      </c>
      <c r="AO30">
        <f t="shared" si="4"/>
        <v>129.40369057138057</v>
      </c>
      <c r="AP30">
        <f t="shared" si="5"/>
        <v>124.04132521003311</v>
      </c>
      <c r="AQ30">
        <f t="shared" si="6"/>
        <v>129.1169381043934</v>
      </c>
      <c r="AR30" s="1">
        <f t="shared" si="7"/>
        <v>106.50039329836109</v>
      </c>
      <c r="AV30">
        <f>((0.07/0.155)*100)</f>
        <v>45.161290322580648</v>
      </c>
      <c r="AW30">
        <f>((0.075/0.155)*100)</f>
        <v>48.387096774193544</v>
      </c>
      <c r="AX30">
        <f>((0.055/0.145)*100)</f>
        <v>37.931034482758626</v>
      </c>
      <c r="AY30" s="1">
        <f>((0.055/0.155)*100)</f>
        <v>35.483870967741936</v>
      </c>
      <c r="BA30">
        <f>((0.085/0.155)*100)</f>
        <v>54.838709677419359</v>
      </c>
      <c r="BB30">
        <f>((0.08/0.155)*100)</f>
        <v>51.612903225806448</v>
      </c>
      <c r="BC30">
        <f>((0.09/0.145)*100)</f>
        <v>62.068965517241381</v>
      </c>
      <c r="BD30" s="1">
        <f>((0.1/0.155)*100)</f>
        <v>64.516129032258078</v>
      </c>
      <c r="BF30">
        <f>ABS($B$30-$D$30)</f>
        <v>1.6602779999999999</v>
      </c>
      <c r="BG30">
        <f>ABS($F$30-$H$30)</f>
        <v>3.3824489999999994</v>
      </c>
      <c r="BL30">
        <f>SQRT((ABS($A$30-$E$30)^2+(ABS($B$30-$F$30)^2)))</f>
        <v>2.132817180284567</v>
      </c>
      <c r="BM30">
        <f>SQRT((ABS($C$30-$G$31)^2+(ABS($D$30-$H$31)^2)))</f>
        <v>0.55227364167503046</v>
      </c>
      <c r="BO30">
        <f>SQRT((ABS($A$30-$G$30)^2+(ABS($B$30-$H$30)^2)))</f>
        <v>6.3836608543081264</v>
      </c>
      <c r="BP30">
        <f>SQRT((ABS($C$30-$E$30)^2+(ABS($D$30-$F$30)^2)))</f>
        <v>11.900784109847557</v>
      </c>
      <c r="BR30">
        <f>DEGREES(ACOS((10.383508229816^2+17.6019594296104^2-8.12530927076341^2)/(2*10.383508229816*17.6019594296104)))</f>
        <v>15.859628211904313</v>
      </c>
      <c r="BS30">
        <f>DEGREES(ACOS((7.47898697703594^2+14.2536997458794^2-7.74647162209996^2)/(2*7.47898697703594*14.2536997458794)))</f>
        <v>20.962478914451932</v>
      </c>
      <c r="BU30">
        <v>14</v>
      </c>
      <c r="BV30">
        <v>0</v>
      </c>
      <c r="BW30">
        <v>0</v>
      </c>
      <c r="BX30">
        <v>6</v>
      </c>
      <c r="BY30">
        <v>15</v>
      </c>
      <c r="BZ30">
        <v>0</v>
      </c>
      <c r="CA30">
        <v>11</v>
      </c>
      <c r="CB30">
        <v>5</v>
      </c>
      <c r="CC30">
        <v>11</v>
      </c>
      <c r="CD30">
        <v>0</v>
      </c>
      <c r="CE30">
        <v>11</v>
      </c>
      <c r="CF30">
        <v>1</v>
      </c>
      <c r="CG30">
        <v>11</v>
      </c>
      <c r="CH30">
        <v>6</v>
      </c>
      <c r="CI30">
        <v>5</v>
      </c>
      <c r="CJ30">
        <v>1</v>
      </c>
      <c r="CL30">
        <v>17</v>
      </c>
      <c r="CM30">
        <v>2</v>
      </c>
      <c r="CN30">
        <v>4</v>
      </c>
      <c r="CO30">
        <v>12</v>
      </c>
      <c r="CP30">
        <v>16</v>
      </c>
      <c r="CQ30">
        <v>2</v>
      </c>
      <c r="CR30">
        <v>14</v>
      </c>
      <c r="CS30">
        <v>10</v>
      </c>
      <c r="CT30">
        <v>18</v>
      </c>
      <c r="CU30">
        <v>4</v>
      </c>
      <c r="CV30">
        <v>14</v>
      </c>
      <c r="CW30">
        <v>8</v>
      </c>
      <c r="CX30">
        <v>20</v>
      </c>
      <c r="CY30">
        <v>12</v>
      </c>
      <c r="CZ30">
        <v>10</v>
      </c>
      <c r="DA30">
        <v>8</v>
      </c>
      <c r="DC30">
        <f t="shared" ref="DC30:DD32" si="8">((0/14)*100)</f>
        <v>0</v>
      </c>
      <c r="DD30">
        <f t="shared" si="8"/>
        <v>0</v>
      </c>
      <c r="DE30">
        <f>((6/14)*100)</f>
        <v>42.857142857142854</v>
      </c>
      <c r="DF30">
        <f>((0/15)*100)</f>
        <v>0</v>
      </c>
      <c r="DG30">
        <f>((11/15)*100)</f>
        <v>73.333333333333329</v>
      </c>
      <c r="DH30">
        <f>((5/15)*100)</f>
        <v>33.333333333333329</v>
      </c>
      <c r="DI30">
        <f>((0/11)*100)</f>
        <v>0</v>
      </c>
      <c r="DJ30">
        <f>((11/11)*100)</f>
        <v>100</v>
      </c>
      <c r="DK30">
        <f>((1/11)*100)</f>
        <v>9.0909090909090917</v>
      </c>
      <c r="DL30">
        <f>((6/11)*100)</f>
        <v>54.54545454545454</v>
      </c>
      <c r="DM30">
        <f>((5/11)*100)</f>
        <v>45.454545454545453</v>
      </c>
      <c r="DN30">
        <f>((1/11)*100)</f>
        <v>9.0909090909090917</v>
      </c>
      <c r="DP30">
        <f>((2/17)*100)</f>
        <v>11.76470588235294</v>
      </c>
      <c r="DQ30">
        <f>((4/17)*100)</f>
        <v>23.52941176470588</v>
      </c>
      <c r="DR30">
        <f>((12/17)*100)</f>
        <v>70.588235294117652</v>
      </c>
      <c r="DS30">
        <f>((2/16)*100)</f>
        <v>12.5</v>
      </c>
      <c r="DT30">
        <f>((14/16)*100)</f>
        <v>87.5</v>
      </c>
      <c r="DU30">
        <f>((10/16)*100)</f>
        <v>62.5</v>
      </c>
      <c r="DV30">
        <f>((4/18)*100)</f>
        <v>22.222222222222221</v>
      </c>
      <c r="DW30">
        <f>((14/18)*100)</f>
        <v>77.777777777777786</v>
      </c>
      <c r="DX30">
        <f>((8/18)*100)</f>
        <v>44.444444444444443</v>
      </c>
      <c r="DY30">
        <f>((12/20)*100)</f>
        <v>60</v>
      </c>
      <c r="DZ30">
        <f>((10/20)*100)</f>
        <v>50</v>
      </c>
      <c r="EA30">
        <f>((8/20)*100)</f>
        <v>40</v>
      </c>
    </row>
    <row r="31" spans="1:131" x14ac:dyDescent="0.25">
      <c r="A31">
        <v>51.015308000000005</v>
      </c>
      <c r="B31">
        <v>8.3723200000000002</v>
      </c>
      <c r="C31">
        <v>41.951751000000002</v>
      </c>
      <c r="D31">
        <v>11.230515</v>
      </c>
      <c r="E31">
        <v>53.965309000000005</v>
      </c>
      <c r="F31">
        <v>6.8951549999999999</v>
      </c>
      <c r="G31" s="1">
        <v>60.623355000000004</v>
      </c>
      <c r="H31" s="1">
        <v>10.778351000000001</v>
      </c>
      <c r="K31">
        <f>(14/200)</f>
        <v>7.0000000000000007E-2</v>
      </c>
      <c r="L31">
        <f>(18/200)</f>
        <v>0.09</v>
      </c>
      <c r="M31" s="1">
        <f>(13/200)</f>
        <v>6.5000000000000002E-2</v>
      </c>
      <c r="N31" s="1">
        <f>(17/200)</f>
        <v>8.5000000000000006E-2</v>
      </c>
      <c r="P31">
        <f>(17/200)</f>
        <v>8.5000000000000006E-2</v>
      </c>
      <c r="Q31">
        <f>(17/200)</f>
        <v>8.5000000000000006E-2</v>
      </c>
      <c r="R31">
        <f>(22/200)</f>
        <v>0.11</v>
      </c>
      <c r="S31" s="1">
        <f>(17/200)</f>
        <v>8.5000000000000006E-2</v>
      </c>
      <c r="U31">
        <f>0.07+0.085</f>
        <v>0.15500000000000003</v>
      </c>
      <c r="V31">
        <f>0.09+0.085</f>
        <v>0.17499999999999999</v>
      </c>
      <c r="W31" s="1">
        <f>0.065+0.11</f>
        <v>0.17499999999999999</v>
      </c>
      <c r="X31" s="1">
        <f>0.085+0.085</f>
        <v>0.17</v>
      </c>
      <c r="Z31">
        <f>SQRT((ABS($A$32-$A$31)^2+(ABS($B$32-$B$31)^2)))</f>
        <v>19.073757358603469</v>
      </c>
      <c r="AA31">
        <f>SQRT((ABS($C$32-$C$31)^2+(ABS($D$32-$D$31)^2)))</f>
        <v>18.127649042370219</v>
      </c>
      <c r="AB31" s="1">
        <f>SQRT((ABS($E$32-$E$31)^2+(ABS($F$32-$F$31)^2)))</f>
        <v>18.213976122319941</v>
      </c>
      <c r="AC31" s="1">
        <f>SQRT((ABS($G$32-$G$31)^2+(ABS($H$32-$H$31)^2)))</f>
        <v>20.694730149359405</v>
      </c>
      <c r="AJ31">
        <f>1/0.155</f>
        <v>6.4516129032258069</v>
      </c>
      <c r="AK31">
        <f>1/0.175</f>
        <v>5.7142857142857144</v>
      </c>
      <c r="AL31" s="1">
        <f>1/0.175</f>
        <v>5.7142857142857144</v>
      </c>
      <c r="AM31" s="1">
        <f>1/0.17</f>
        <v>5.8823529411764701</v>
      </c>
      <c r="AO31">
        <f t="shared" si="4"/>
        <v>123.05649908776429</v>
      </c>
      <c r="AP31">
        <f t="shared" si="5"/>
        <v>103.58656595640126</v>
      </c>
      <c r="AQ31" s="1">
        <f t="shared" si="6"/>
        <v>104.07986355611396</v>
      </c>
      <c r="AR31" s="1">
        <f t="shared" si="7"/>
        <v>121.73370676093766</v>
      </c>
      <c r="AV31">
        <f>((0.07/0.155)*100)</f>
        <v>45.161290322580648</v>
      </c>
      <c r="AW31">
        <f>((0.09/0.175)*100)</f>
        <v>51.428571428571438</v>
      </c>
      <c r="AX31" s="1">
        <f>((0.065/0.175)*100)</f>
        <v>37.142857142857146</v>
      </c>
      <c r="AY31" s="1">
        <f>((0.085/0.17)*100)</f>
        <v>50</v>
      </c>
      <c r="BA31">
        <f>((0.085/0.155)*100)</f>
        <v>54.838709677419359</v>
      </c>
      <c r="BB31">
        <f>((0.085/0.175)*100)</f>
        <v>48.571428571428577</v>
      </c>
      <c r="BC31" s="1">
        <f>((0.11/0.175)*100)</f>
        <v>62.857142857142868</v>
      </c>
      <c r="BD31" s="1">
        <f>((0.085/0.17)*100)</f>
        <v>50</v>
      </c>
      <c r="BF31">
        <f>ABS($B$31-$D$31)</f>
        <v>2.8581950000000003</v>
      </c>
      <c r="BG31" s="1">
        <f>ABS($F$31-$H$31)</f>
        <v>3.8831960000000008</v>
      </c>
      <c r="BL31">
        <f>SQRT((ABS($A$31-$E$31)^2+(ABS($B$31-$F$31)^2)))</f>
        <v>3.2991699467026554</v>
      </c>
      <c r="BM31" s="1">
        <f>SQRT((ABS($C$31-$G$32)^2+(ABS($D$31-$H$32)^2)))</f>
        <v>2.0241825569402083</v>
      </c>
      <c r="BO31" s="1">
        <f>SQRT((ABS($A$31-$G$31)^2+(ABS($B$31-$H$31)^2)))</f>
        <v>9.9047237380539794</v>
      </c>
      <c r="BP31">
        <f>SQRT((ABS($C$31-$E$31)^2+(ABS($D$31-$F$31)^2)))</f>
        <v>12.771880133675076</v>
      </c>
      <c r="BR31">
        <f>DEGREES(ACOS((11.3955956359432^2+19.7936842238652^2-9.85463240779223^2)/(2*11.3955956359432*19.7936842238652)))</f>
        <v>19.768451915300879</v>
      </c>
      <c r="BS31">
        <f>DEGREES(ACOS((10.1187134729018^2+20.8533973727387^2-10.8338034232759^2)/(2*10.1187134729018*20.8533973727387)))</f>
        <v>5.7695843566349154</v>
      </c>
      <c r="BU31">
        <v>14</v>
      </c>
      <c r="BV31">
        <v>0</v>
      </c>
      <c r="BW31">
        <v>0</v>
      </c>
      <c r="BX31">
        <v>9</v>
      </c>
      <c r="BY31">
        <v>18</v>
      </c>
      <c r="BZ31">
        <v>0</v>
      </c>
      <c r="CA31">
        <v>13</v>
      </c>
      <c r="CB31">
        <v>7</v>
      </c>
      <c r="CC31">
        <v>13</v>
      </c>
      <c r="CD31">
        <v>0</v>
      </c>
      <c r="CE31">
        <v>13</v>
      </c>
      <c r="CF31">
        <v>2</v>
      </c>
      <c r="CG31">
        <v>17</v>
      </c>
      <c r="CH31">
        <v>9</v>
      </c>
      <c r="CI31">
        <v>7</v>
      </c>
      <c r="CJ31">
        <v>2</v>
      </c>
      <c r="CL31">
        <v>17</v>
      </c>
      <c r="CM31">
        <v>2</v>
      </c>
      <c r="CN31">
        <v>6</v>
      </c>
      <c r="CO31">
        <v>12</v>
      </c>
      <c r="CP31">
        <v>17</v>
      </c>
      <c r="CQ31">
        <v>3</v>
      </c>
      <c r="CR31">
        <v>17</v>
      </c>
      <c r="CS31">
        <v>7</v>
      </c>
      <c r="CT31">
        <v>22</v>
      </c>
      <c r="CU31">
        <v>8</v>
      </c>
      <c r="CV31">
        <v>17</v>
      </c>
      <c r="CW31">
        <v>7</v>
      </c>
      <c r="CX31">
        <v>17</v>
      </c>
      <c r="CY31">
        <v>12</v>
      </c>
      <c r="CZ31">
        <v>7</v>
      </c>
      <c r="DA31">
        <v>7</v>
      </c>
      <c r="DC31">
        <f t="shared" si="8"/>
        <v>0</v>
      </c>
      <c r="DD31">
        <f t="shared" si="8"/>
        <v>0</v>
      </c>
      <c r="DE31">
        <f>((9/14)*100)</f>
        <v>64.285714285714292</v>
      </c>
      <c r="DF31">
        <f>((0/18)*100)</f>
        <v>0</v>
      </c>
      <c r="DG31">
        <f>((13/18)*100)</f>
        <v>72.222222222222214</v>
      </c>
      <c r="DH31">
        <f>((7/18)*100)</f>
        <v>38.888888888888893</v>
      </c>
      <c r="DI31">
        <f>((0/13)*100)</f>
        <v>0</v>
      </c>
      <c r="DJ31">
        <f>((13/13)*100)</f>
        <v>100</v>
      </c>
      <c r="DK31">
        <f>((2/13)*100)</f>
        <v>15.384615384615385</v>
      </c>
      <c r="DL31">
        <f>((9/17)*100)</f>
        <v>52.941176470588239</v>
      </c>
      <c r="DM31">
        <f>((7/17)*100)</f>
        <v>41.17647058823529</v>
      </c>
      <c r="DN31">
        <f>((2/17)*100)</f>
        <v>11.76470588235294</v>
      </c>
      <c r="DP31">
        <f>((2/17)*100)</f>
        <v>11.76470588235294</v>
      </c>
      <c r="DQ31">
        <f>((6/17)*100)</f>
        <v>35.294117647058826</v>
      </c>
      <c r="DR31">
        <f>((12/17)*100)</f>
        <v>70.588235294117652</v>
      </c>
      <c r="DS31">
        <f>((3/17)*100)</f>
        <v>17.647058823529413</v>
      </c>
      <c r="DT31">
        <f>((17/17)*100)</f>
        <v>100</v>
      </c>
      <c r="DU31">
        <f>((7/17)*100)</f>
        <v>41.17647058823529</v>
      </c>
      <c r="DV31">
        <f>((8/22)*100)</f>
        <v>36.363636363636367</v>
      </c>
      <c r="DW31">
        <f>((17/22)*100)</f>
        <v>77.272727272727266</v>
      </c>
      <c r="DX31">
        <f>((7/22)*100)</f>
        <v>31.818181818181817</v>
      </c>
      <c r="DY31">
        <f>((12/17)*100)</f>
        <v>70.588235294117652</v>
      </c>
      <c r="DZ31">
        <f>((7/17)*100)</f>
        <v>41.17647058823529</v>
      </c>
      <c r="EA31">
        <f>((7/17)*100)</f>
        <v>41.17647058823529</v>
      </c>
    </row>
    <row r="32" spans="1:131" x14ac:dyDescent="0.25">
      <c r="A32">
        <v>31.946752000000004</v>
      </c>
      <c r="B32">
        <v>8.8177319999999995</v>
      </c>
      <c r="C32">
        <v>23.824226000000003</v>
      </c>
      <c r="D32">
        <v>11.163454</v>
      </c>
      <c r="E32" s="1">
        <v>35.751338000000004</v>
      </c>
      <c r="F32" s="1">
        <v>6.8814950000000001</v>
      </c>
      <c r="G32">
        <v>39.939537000000001</v>
      </c>
      <c r="H32">
        <v>11.45031</v>
      </c>
      <c r="K32">
        <f>(14/200)</f>
        <v>7.0000000000000007E-2</v>
      </c>
      <c r="P32">
        <f>(22/200)</f>
        <v>0.11</v>
      </c>
      <c r="Q32">
        <f>(23/200)</f>
        <v>0.115</v>
      </c>
      <c r="S32">
        <f>(29/200)</f>
        <v>0.14499999999999999</v>
      </c>
      <c r="U32">
        <f>0.07+0.11</f>
        <v>0.18</v>
      </c>
      <c r="Z32">
        <f>SQRT((ABS($A$33-$A$32)^2+(ABS($B$33-$B$32)^2)))</f>
        <v>14.611216129670556</v>
      </c>
      <c r="AJ32">
        <f>1/0.18</f>
        <v>5.5555555555555554</v>
      </c>
      <c r="AO32">
        <f t="shared" si="4"/>
        <v>81.173422942614195</v>
      </c>
      <c r="AV32">
        <f>((0.07/0.18)*100)</f>
        <v>38.888888888888893</v>
      </c>
      <c r="BA32">
        <f>((0.11/0.18)*100)</f>
        <v>61.111111111111114</v>
      </c>
      <c r="BF32">
        <f>ABS($B$32-$D$32)</f>
        <v>2.3457220000000003</v>
      </c>
      <c r="BG32" s="1">
        <f>ABS($F$32-$H$32)</f>
        <v>4.5688149999999998</v>
      </c>
      <c r="BI32">
        <v>3.0231140000000001</v>
      </c>
      <c r="BJ32" s="1">
        <v>3.6181004999999997</v>
      </c>
      <c r="BL32" s="1">
        <f>SQRT((ABS($A$32-$E$32)^2+(ABS($B$32-$F$32)^2)))</f>
        <v>4.2689446414266143</v>
      </c>
      <c r="BO32">
        <f>SQRT((ABS($A$32-$G$32)^2+(ABS($B$32-$H$32)^2)))</f>
        <v>8.4151695753745202</v>
      </c>
      <c r="BP32" s="1">
        <f>SQRT((ABS($C$32-$E$32)^2+(ABS($D$32-$F$32)^2)))</f>
        <v>12.672457280978502</v>
      </c>
      <c r="BR32">
        <f>DEGREES(ACOS((11.3622184117198^2+17.823005493513^2-8.81245647649446^2)/(2*11.3622184117198*17.823005493513)))</f>
        <v>24.31181351555599</v>
      </c>
      <c r="BS32">
        <f>DEGREES(ACOS((9.06781850543982^2+27.1916142209425^2-19.0623409140436^2)/(2*9.06781850543982*27.1916142209425)))</f>
        <v>21.685384007810875</v>
      </c>
      <c r="BU32">
        <v>14</v>
      </c>
      <c r="BV32">
        <v>0</v>
      </c>
      <c r="BW32">
        <v>0</v>
      </c>
      <c r="BX32">
        <v>0</v>
      </c>
      <c r="CL32">
        <v>22</v>
      </c>
      <c r="CM32">
        <v>4</v>
      </c>
      <c r="CN32">
        <v>9</v>
      </c>
      <c r="CO32">
        <v>14</v>
      </c>
      <c r="CP32">
        <v>23</v>
      </c>
      <c r="CQ32">
        <v>9</v>
      </c>
      <c r="CR32">
        <v>23</v>
      </c>
      <c r="CS32">
        <v>18</v>
      </c>
      <c r="CX32">
        <v>29</v>
      </c>
      <c r="CY32">
        <v>15</v>
      </c>
      <c r="CZ32">
        <v>18</v>
      </c>
      <c r="DA32">
        <v>18</v>
      </c>
      <c r="DC32">
        <f t="shared" si="8"/>
        <v>0</v>
      </c>
      <c r="DD32">
        <f t="shared" si="8"/>
        <v>0</v>
      </c>
      <c r="DE32">
        <f>((0/14)*100)</f>
        <v>0</v>
      </c>
      <c r="DP32">
        <f>((4/22)*100)</f>
        <v>18.181818181818183</v>
      </c>
      <c r="DQ32">
        <f>((9/22)*100)</f>
        <v>40.909090909090914</v>
      </c>
      <c r="DR32">
        <f>((14/22)*100)</f>
        <v>63.636363636363633</v>
      </c>
      <c r="DS32">
        <f>((9/23)*100)</f>
        <v>39.130434782608695</v>
      </c>
      <c r="DT32">
        <f>((23/23)*100)</f>
        <v>100</v>
      </c>
      <c r="DU32">
        <f>((18/23)*100)</f>
        <v>78.260869565217391</v>
      </c>
      <c r="DY32">
        <f>((15/29)*100)</f>
        <v>51.724137931034484</v>
      </c>
      <c r="DZ32">
        <f>((18/29)*100)</f>
        <v>62.068965517241381</v>
      </c>
      <c r="EA32">
        <f>((18/29)*100)</f>
        <v>62.068965517241381</v>
      </c>
    </row>
    <row r="33" spans="1:131" x14ac:dyDescent="0.25">
      <c r="A33">
        <v>17.335565000000003</v>
      </c>
      <c r="B33">
        <v>8.8469080000000009</v>
      </c>
      <c r="BR33">
        <f>DEGREES(ACOS((9.3475760003259^2+16.5092421229381^2-8.95275767118154^2)/(2*9.3475760003259*16.5092421229381)))</f>
        <v>24.975822118780428</v>
      </c>
      <c r="BS33">
        <f>DEGREES(ACOS((6.85023389555305^2+15.6111705881892^2-10.383508229816^2)/(2*6.85023389555305*15.6111705881892)))</f>
        <v>31.266382618080559</v>
      </c>
    </row>
    <row r="34" spans="1:131" x14ac:dyDescent="0.25">
      <c r="A34" t="s">
        <v>22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BR34">
        <f>DEGREES(ACOS((11.4724027055972^2+18.0358880902721^2-8.18045452498882^2)/(2*11.4724027055972*18.0358880902721)))</f>
        <v>19.543018699424643</v>
      </c>
      <c r="BS34">
        <f>DEGREES(ACOS((8.12530927076341^2+18.8274182838224^2-11.3955956359432^2)/(2*8.12530927076341*18.8274182838224)))</f>
        <v>18.2108203088622</v>
      </c>
    </row>
    <row r="35" spans="1:131" x14ac:dyDescent="0.25">
      <c r="A35">
        <v>47.838504</v>
      </c>
      <c r="B35">
        <v>8.5094840000000005</v>
      </c>
      <c r="C35">
        <v>54.882217000000004</v>
      </c>
      <c r="D35">
        <v>5.4917530000000001</v>
      </c>
      <c r="E35" s="1">
        <v>44.616493000000006</v>
      </c>
      <c r="F35" s="1">
        <v>9.6404639999999997</v>
      </c>
      <c r="G35" s="1">
        <v>34.967680999999999</v>
      </c>
      <c r="H35" s="1">
        <v>5.8438150000000002</v>
      </c>
      <c r="K35">
        <f>(11/200)</f>
        <v>5.5E-2</v>
      </c>
      <c r="L35">
        <f>(12/200)</f>
        <v>0.06</v>
      </c>
      <c r="M35" s="1">
        <f>(12/200)</f>
        <v>0.06</v>
      </c>
      <c r="N35" s="1">
        <f>(15/200)</f>
        <v>7.4999999999999997E-2</v>
      </c>
      <c r="P35">
        <f>(20/200)</f>
        <v>0.1</v>
      </c>
      <c r="Q35">
        <f>(19/200)</f>
        <v>9.5000000000000001E-2</v>
      </c>
      <c r="R35" s="1">
        <f>(21/200)</f>
        <v>0.105</v>
      </c>
      <c r="S35" s="1">
        <f>(19/200)</f>
        <v>9.5000000000000001E-2</v>
      </c>
      <c r="U35">
        <f>0.055+0.1</f>
        <v>0.155</v>
      </c>
      <c r="V35">
        <f>0.06+0.095</f>
        <v>0.155</v>
      </c>
      <c r="W35" s="1">
        <f>0.06+0.105</f>
        <v>0.16499999999999998</v>
      </c>
      <c r="X35" s="1">
        <f>0.075+0.095</f>
        <v>0.16999999999999998</v>
      </c>
      <c r="Z35">
        <f>SQRT((ABS($A$36-$A$35)^2+(ABS($B$36-$B$35)^2)))</f>
        <v>15.302755819547441</v>
      </c>
      <c r="AA35">
        <f>SQRT((ABS($C$36-$C$35)^2+(ABS($D$36-$D$35)^2)))</f>
        <v>16.136762442562045</v>
      </c>
      <c r="AB35" s="1">
        <f>SQRT((ABS($E$36-$E$35)^2+(ABS($F$36-$F$35)^2)))</f>
        <v>17.768301931472518</v>
      </c>
      <c r="AC35" s="1">
        <f>SQRT((ABS($G$36-$G$35)^2+(ABS($H$36-$H$35)^2)))</f>
        <v>17.905959273380056</v>
      </c>
      <c r="AJ35">
        <f>1/0.155</f>
        <v>6.4516129032258069</v>
      </c>
      <c r="AK35">
        <f>1/0.155</f>
        <v>6.4516129032258069</v>
      </c>
      <c r="AL35" s="1">
        <f>1/0.165</f>
        <v>6.0606060606060606</v>
      </c>
      <c r="AM35" s="1">
        <f>1/0.17</f>
        <v>5.8823529411764701</v>
      </c>
      <c r="AO35">
        <f t="shared" ref="AO35:AO47" si="9">$Z35/$U35</f>
        <v>98.727456900306066</v>
      </c>
      <c r="AP35">
        <f t="shared" ref="AP35:AP46" si="10">$AA35/$V35</f>
        <v>104.10814479072287</v>
      </c>
      <c r="AQ35" s="1">
        <f t="shared" ref="AQ35:AQ45" si="11">$AB35/$W35</f>
        <v>107.68667837256072</v>
      </c>
      <c r="AR35" s="1">
        <f t="shared" ref="AR35:AR45" si="12">$AC35/$X35</f>
        <v>105.32917219635328</v>
      </c>
      <c r="AV35">
        <f>((0.055/0.155)*100)</f>
        <v>35.483870967741936</v>
      </c>
      <c r="AW35">
        <f>((0.06/0.155)*100)</f>
        <v>38.70967741935484</v>
      </c>
      <c r="AX35" s="1">
        <f>((0.06/0.165)*100)</f>
        <v>36.36363636363636</v>
      </c>
      <c r="AY35" s="1">
        <f>((0.075/0.17)*100)</f>
        <v>44.117647058823522</v>
      </c>
      <c r="BA35">
        <f>((0.1/0.155)*100)</f>
        <v>64.516129032258078</v>
      </c>
      <c r="BB35">
        <f>((0.095/0.155)*100)</f>
        <v>61.29032258064516</v>
      </c>
      <c r="BC35" s="1">
        <f>((0.105/0.165)*100)</f>
        <v>63.636363636363633</v>
      </c>
      <c r="BD35" s="1">
        <f>((0.095/0.17)*100)</f>
        <v>55.882352941176471</v>
      </c>
      <c r="BF35">
        <f>ABS($B$35-$D$35)</f>
        <v>3.0177310000000004</v>
      </c>
      <c r="BG35" s="1">
        <f>ABS($F$35-$H$35)</f>
        <v>3.7966489999999995</v>
      </c>
      <c r="BL35" s="1">
        <f>SQRT((ABS($A$35-$E$35)^2+(ABS($B$35-$F$35)^2)))</f>
        <v>3.4147431300935307</v>
      </c>
      <c r="BM35" s="1">
        <f>SQRT((ABS($C$35-$G$36)^2+(ABS($D$35-$H$36)^2)))</f>
        <v>2.0652885524606477</v>
      </c>
      <c r="BO35" s="1">
        <f>SQRT((ABS($A$35-$G$35)^2+(ABS($B$35-$H$35)^2)))</f>
        <v>13.143967282175121</v>
      </c>
      <c r="BP35" s="1">
        <f>SQRT((ABS($C$35-$E$35)^2+(ABS($D$35-$F$35)^2)))</f>
        <v>11.072348089077446</v>
      </c>
      <c r="BS35">
        <f>DEGREES(ACOS((9.85463240779223^2+19.8977874060877^2-11.3622184117198^2)/(2*9.85463240779223*19.8977874060877)))</f>
        <v>21.874342593406006</v>
      </c>
      <c r="BU35">
        <v>11</v>
      </c>
      <c r="BV35">
        <v>0</v>
      </c>
      <c r="BW35">
        <v>1</v>
      </c>
      <c r="BX35">
        <v>9</v>
      </c>
      <c r="BY35">
        <v>12</v>
      </c>
      <c r="BZ35">
        <v>0</v>
      </c>
      <c r="CA35">
        <v>4</v>
      </c>
      <c r="CB35">
        <v>3</v>
      </c>
      <c r="CC35">
        <v>12</v>
      </c>
      <c r="CD35">
        <v>3</v>
      </c>
      <c r="CE35">
        <v>4</v>
      </c>
      <c r="CF35">
        <v>0</v>
      </c>
      <c r="CG35">
        <v>15</v>
      </c>
      <c r="CH35">
        <v>9</v>
      </c>
      <c r="CI35">
        <v>3</v>
      </c>
      <c r="CJ35">
        <v>0</v>
      </c>
      <c r="CL35">
        <v>20</v>
      </c>
      <c r="CM35">
        <v>5</v>
      </c>
      <c r="CN35">
        <v>0</v>
      </c>
      <c r="CO35">
        <v>17</v>
      </c>
      <c r="CP35">
        <v>19</v>
      </c>
      <c r="CQ35">
        <v>8</v>
      </c>
      <c r="CR35">
        <v>13</v>
      </c>
      <c r="CS35">
        <v>7</v>
      </c>
      <c r="CT35">
        <v>21</v>
      </c>
      <c r="CU35">
        <v>11</v>
      </c>
      <c r="CV35">
        <v>13</v>
      </c>
      <c r="CW35">
        <v>6</v>
      </c>
      <c r="CX35">
        <v>19</v>
      </c>
      <c r="CY35">
        <v>17</v>
      </c>
      <c r="CZ35">
        <v>7</v>
      </c>
      <c r="DA35">
        <v>1</v>
      </c>
      <c r="DC35">
        <f>((0/11)*100)</f>
        <v>0</v>
      </c>
      <c r="DD35">
        <f>((1/11)*100)</f>
        <v>9.0909090909090917</v>
      </c>
      <c r="DE35">
        <f>((9/11)*100)</f>
        <v>81.818181818181827</v>
      </c>
      <c r="DF35">
        <f>((0/12)*100)</f>
        <v>0</v>
      </c>
      <c r="DG35">
        <f>((4/12)*100)</f>
        <v>33.333333333333329</v>
      </c>
      <c r="DH35">
        <f>((3/12)*100)</f>
        <v>25</v>
      </c>
      <c r="DI35">
        <f>((3/12)*100)</f>
        <v>25</v>
      </c>
      <c r="DJ35">
        <f>((4/12)*100)</f>
        <v>33.333333333333329</v>
      </c>
      <c r="DK35">
        <f>((0/12)*100)</f>
        <v>0</v>
      </c>
      <c r="DL35">
        <f>((9/15)*100)</f>
        <v>60</v>
      </c>
      <c r="DM35">
        <f>((3/15)*100)</f>
        <v>20</v>
      </c>
      <c r="DN35">
        <f>((0/15)*100)</f>
        <v>0</v>
      </c>
      <c r="DP35">
        <f>((5/20)*100)</f>
        <v>25</v>
      </c>
      <c r="DQ35">
        <f>((0/20)*100)</f>
        <v>0</v>
      </c>
      <c r="DR35">
        <f>((17/20)*100)</f>
        <v>85</v>
      </c>
      <c r="DS35">
        <f>((8/19)*100)</f>
        <v>42.105263157894733</v>
      </c>
      <c r="DT35">
        <f>((13/19)*100)</f>
        <v>68.421052631578945</v>
      </c>
      <c r="DU35">
        <f>((7/19)*100)</f>
        <v>36.84210526315789</v>
      </c>
      <c r="DV35">
        <f>((11/21)*100)</f>
        <v>52.380952380952387</v>
      </c>
      <c r="DW35">
        <f>((13/21)*100)</f>
        <v>61.904761904761905</v>
      </c>
      <c r="DX35">
        <f>((6/21)*100)</f>
        <v>28.571428571428569</v>
      </c>
      <c r="DY35">
        <f>((17/19)*100)</f>
        <v>89.473684210526315</v>
      </c>
      <c r="DZ35">
        <f>((7/19)*100)</f>
        <v>36.84210526315789</v>
      </c>
      <c r="EA35">
        <f>((1/19)*100)</f>
        <v>5.2631578947368416</v>
      </c>
    </row>
    <row r="36" spans="1:131" x14ac:dyDescent="0.25">
      <c r="A36">
        <v>63.141086000000001</v>
      </c>
      <c r="B36">
        <v>8.4365469999999991</v>
      </c>
      <c r="C36">
        <v>71.004642000000004</v>
      </c>
      <c r="D36">
        <v>6.171837</v>
      </c>
      <c r="E36">
        <v>62.359790000000004</v>
      </c>
      <c r="F36">
        <v>8.6981450000000002</v>
      </c>
      <c r="G36">
        <v>52.857524000000005</v>
      </c>
      <c r="H36">
        <v>5.0842790000000004</v>
      </c>
      <c r="K36">
        <f>(11/200)</f>
        <v>5.5E-2</v>
      </c>
      <c r="L36">
        <f>(10/200)</f>
        <v>0.05</v>
      </c>
      <c r="M36">
        <f>(11/200)</f>
        <v>5.5E-2</v>
      </c>
      <c r="N36" s="1">
        <f>(12/200)</f>
        <v>0.06</v>
      </c>
      <c r="P36">
        <f>(20/200)</f>
        <v>0.1</v>
      </c>
      <c r="Q36">
        <f>(16/200)</f>
        <v>0.08</v>
      </c>
      <c r="R36">
        <f>(18/200)</f>
        <v>0.09</v>
      </c>
      <c r="S36">
        <f>(20/200)</f>
        <v>0.1</v>
      </c>
      <c r="U36">
        <f>0.055+0.1</f>
        <v>0.155</v>
      </c>
      <c r="V36">
        <f>0.05+0.08</f>
        <v>0.13</v>
      </c>
      <c r="W36">
        <f>0.055+0.09</f>
        <v>0.14499999999999999</v>
      </c>
      <c r="X36" s="1">
        <f>0.06+0.1</f>
        <v>0.16</v>
      </c>
      <c r="Z36">
        <f>SQRT((ABS($A$37-$A$36)^2+(ABS($B$37-$B$36)^2)))</f>
        <v>14.967411628874823</v>
      </c>
      <c r="AA36">
        <f>SQRT((ABS($C$37-$C$36)^2+(ABS($D$37-$D$36)^2)))</f>
        <v>12.124190109102754</v>
      </c>
      <c r="AB36">
        <f>SQRT((ABS($E$37-$E$36)^2+(ABS($F$37-$F$36)^2)))</f>
        <v>16.246126790939556</v>
      </c>
      <c r="AC36" s="1">
        <f>SQRT((ABS($G$37-$G$36)^2+(ABS($H$37-$H$36)^2)))</f>
        <v>18.616978467558187</v>
      </c>
      <c r="AJ36">
        <f>1/0.155</f>
        <v>6.4516129032258069</v>
      </c>
      <c r="AK36">
        <f>1/0.13</f>
        <v>7.6923076923076916</v>
      </c>
      <c r="AL36">
        <f>1/0.145</f>
        <v>6.8965517241379315</v>
      </c>
      <c r="AM36" s="1">
        <f>1/0.16</f>
        <v>6.25</v>
      </c>
      <c r="AO36">
        <f t="shared" si="9"/>
        <v>96.563945992740798</v>
      </c>
      <c r="AP36">
        <f t="shared" si="10"/>
        <v>93.263000839251944</v>
      </c>
      <c r="AQ36">
        <f t="shared" si="11"/>
        <v>112.04225373061763</v>
      </c>
      <c r="AR36" s="1">
        <f t="shared" si="12"/>
        <v>116.35611542223867</v>
      </c>
      <c r="AV36">
        <f>((0.055/0.155)*100)</f>
        <v>35.483870967741936</v>
      </c>
      <c r="AW36">
        <f>((0.05/0.13)*100)</f>
        <v>38.461538461538467</v>
      </c>
      <c r="AX36">
        <f>((0.055/0.145)*100)</f>
        <v>37.931034482758626</v>
      </c>
      <c r="AY36" s="1">
        <f>((0.06/0.16)*100)</f>
        <v>37.5</v>
      </c>
      <c r="BA36">
        <f>((0.1/0.155)*100)</f>
        <v>64.516129032258078</v>
      </c>
      <c r="BB36">
        <f>((0.08/0.13)*100)</f>
        <v>61.53846153846154</v>
      </c>
      <c r="BC36">
        <f>((0.09/0.145)*100)</f>
        <v>62.068965517241381</v>
      </c>
      <c r="BD36" s="1">
        <f>((0.1/0.16)*100)</f>
        <v>62.5</v>
      </c>
      <c r="BF36">
        <f>ABS($B$36-$D$36)</f>
        <v>2.2647099999999991</v>
      </c>
      <c r="BG36">
        <f>ABS($F$36-$H$36)</f>
        <v>3.6138659999999998</v>
      </c>
      <c r="BL36">
        <f>SQRT((ABS($A$36-$E$36)^2+(ABS($B$36-$F$36)^2)))</f>
        <v>0.82392775970954935</v>
      </c>
      <c r="BM36">
        <f>SQRT((ABS($C$36-$G$37)^2+(ABS($D$36-$H$37)^2)))</f>
        <v>0.4440539724143942</v>
      </c>
      <c r="BO36">
        <f>SQRT((ABS($A$36-$G$36)^2+(ABS($B$36-$H$36)^2)))</f>
        <v>10.816161433321339</v>
      </c>
      <c r="BP36">
        <f>SQRT((ABS($C$36-$E$36)^2+(ABS($D$36-$F$36)^2)))</f>
        <v>9.0064253848443112</v>
      </c>
      <c r="BS36">
        <f>DEGREES(ACOS((8.81245647649446^2+15.4410305559085^2-9.3475760003259^2)/(2*8.81245647649446*15.4410305559085)))</f>
        <v>32.819384831572528</v>
      </c>
      <c r="BU36">
        <v>11</v>
      </c>
      <c r="BV36">
        <v>0</v>
      </c>
      <c r="BW36">
        <v>3</v>
      </c>
      <c r="BX36">
        <v>5</v>
      </c>
      <c r="BY36">
        <v>10</v>
      </c>
      <c r="BZ36">
        <v>0</v>
      </c>
      <c r="CA36">
        <v>0</v>
      </c>
      <c r="CB36">
        <v>7</v>
      </c>
      <c r="CC36">
        <v>11</v>
      </c>
      <c r="CD36">
        <v>6</v>
      </c>
      <c r="CE36">
        <v>0</v>
      </c>
      <c r="CF36">
        <v>0</v>
      </c>
      <c r="CG36">
        <v>12</v>
      </c>
      <c r="CH36">
        <v>5</v>
      </c>
      <c r="CI36">
        <v>7</v>
      </c>
      <c r="CJ36">
        <v>0</v>
      </c>
      <c r="CL36">
        <v>20</v>
      </c>
      <c r="CM36">
        <v>8</v>
      </c>
      <c r="CN36">
        <v>11</v>
      </c>
      <c r="CO36">
        <v>14</v>
      </c>
      <c r="CP36">
        <v>16</v>
      </c>
      <c r="CQ36">
        <v>5</v>
      </c>
      <c r="CR36">
        <v>8</v>
      </c>
      <c r="CS36">
        <v>11</v>
      </c>
      <c r="CT36">
        <v>18</v>
      </c>
      <c r="CU36">
        <v>10</v>
      </c>
      <c r="CV36">
        <v>8</v>
      </c>
      <c r="CW36">
        <v>6</v>
      </c>
      <c r="CX36">
        <v>20</v>
      </c>
      <c r="CY36">
        <v>14</v>
      </c>
      <c r="CZ36">
        <v>11</v>
      </c>
      <c r="DA36">
        <v>8</v>
      </c>
      <c r="DC36">
        <f>((0/11)*100)</f>
        <v>0</v>
      </c>
      <c r="DD36">
        <f>((3/11)*100)</f>
        <v>27.27272727272727</v>
      </c>
      <c r="DE36">
        <f>((5/11)*100)</f>
        <v>45.454545454545453</v>
      </c>
      <c r="DF36">
        <f>((0/10)*100)</f>
        <v>0</v>
      </c>
      <c r="DG36">
        <f>((0/10)*100)</f>
        <v>0</v>
      </c>
      <c r="DH36">
        <f>((7/10)*100)</f>
        <v>70</v>
      </c>
      <c r="DI36">
        <f>((6/11)*100)</f>
        <v>54.54545454545454</v>
      </c>
      <c r="DJ36">
        <f>((0/11)*100)</f>
        <v>0</v>
      </c>
      <c r="DK36">
        <f>((0/11)*100)</f>
        <v>0</v>
      </c>
      <c r="DL36">
        <f>((5/12)*100)</f>
        <v>41.666666666666671</v>
      </c>
      <c r="DM36">
        <f>((7/12)*100)</f>
        <v>58.333333333333336</v>
      </c>
      <c r="DN36">
        <f>((0/12)*100)</f>
        <v>0</v>
      </c>
      <c r="DP36">
        <f>((8/20)*100)</f>
        <v>40</v>
      </c>
      <c r="DQ36">
        <f>((11/20)*100)</f>
        <v>55.000000000000007</v>
      </c>
      <c r="DR36">
        <f>((14/20)*100)</f>
        <v>70</v>
      </c>
      <c r="DS36">
        <f>((5/16)*100)</f>
        <v>31.25</v>
      </c>
      <c r="DT36">
        <f>((8/16)*100)</f>
        <v>50</v>
      </c>
      <c r="DU36">
        <f>((11/16)*100)</f>
        <v>68.75</v>
      </c>
      <c r="DV36">
        <f>((10/18)*100)</f>
        <v>55.555555555555557</v>
      </c>
      <c r="DW36">
        <f>((8/18)*100)</f>
        <v>44.444444444444443</v>
      </c>
      <c r="DX36">
        <f>((6/18)*100)</f>
        <v>33.333333333333329</v>
      </c>
      <c r="DY36">
        <f>((14/20)*100)</f>
        <v>70</v>
      </c>
      <c r="DZ36">
        <f>((11/20)*100)</f>
        <v>55.000000000000007</v>
      </c>
      <c r="EA36">
        <f>((8/20)*100)</f>
        <v>40</v>
      </c>
    </row>
    <row r="37" spans="1:131" x14ac:dyDescent="0.25">
      <c r="A37">
        <v>78.09836700000001</v>
      </c>
      <c r="B37">
        <v>8.9871429999999997</v>
      </c>
      <c r="C37">
        <v>83.107194000000007</v>
      </c>
      <c r="D37">
        <v>5.4478059999999999</v>
      </c>
      <c r="E37">
        <v>78.603418000000005</v>
      </c>
      <c r="F37">
        <v>8.4132149999999992</v>
      </c>
      <c r="G37" s="1">
        <v>71.436326000000008</v>
      </c>
      <c r="H37" s="1">
        <v>6.2759179999999999</v>
      </c>
      <c r="K37">
        <f>(12/200)</f>
        <v>0.06</v>
      </c>
      <c r="L37">
        <f>(12/200)</f>
        <v>0.06</v>
      </c>
      <c r="M37">
        <f>(14/200)</f>
        <v>7.0000000000000007E-2</v>
      </c>
      <c r="N37" s="1">
        <f>(14/200)</f>
        <v>7.0000000000000007E-2</v>
      </c>
      <c r="P37">
        <f>(15/200)</f>
        <v>7.4999999999999997E-2</v>
      </c>
      <c r="Q37">
        <f>(15/200)</f>
        <v>7.4999999999999997E-2</v>
      </c>
      <c r="R37">
        <f>(17/200)</f>
        <v>8.5000000000000006E-2</v>
      </c>
      <c r="S37" s="1">
        <f>(15/200)</f>
        <v>7.4999999999999997E-2</v>
      </c>
      <c r="U37">
        <f>0.06+0.075</f>
        <v>0.13500000000000001</v>
      </c>
      <c r="V37">
        <f>0.06+0.075</f>
        <v>0.13500000000000001</v>
      </c>
      <c r="W37">
        <f>0.07+0.085</f>
        <v>0.15500000000000003</v>
      </c>
      <c r="X37" s="1">
        <f>0.07+0.075</f>
        <v>0.14500000000000002</v>
      </c>
      <c r="Z37">
        <f>SQRT((ABS($A$38-$A$37)^2+(ABS($B$38-$B$37)^2)))</f>
        <v>15.137556110805196</v>
      </c>
      <c r="AA37">
        <f>SQRT((ABS($C$38-$C$37)^2+(ABS($D$38-$D$37)^2)))</f>
        <v>16.68547528774344</v>
      </c>
      <c r="AB37">
        <f>SQRT((ABS($E$38-$E$37)^2+(ABS($F$38-$F$37)^2)))</f>
        <v>17.220138637304775</v>
      </c>
      <c r="AC37" s="1">
        <f>SQRT((ABS($G$38-$G$37)^2+(ABS($H$38-$H$37)^2)))</f>
        <v>14.253699745879354</v>
      </c>
      <c r="AJ37">
        <f>1/0.135</f>
        <v>7.4074074074074066</v>
      </c>
      <c r="AK37">
        <f>1/0.135</f>
        <v>7.4074074074074066</v>
      </c>
      <c r="AL37">
        <f>1/0.155</f>
        <v>6.4516129032258069</v>
      </c>
      <c r="AM37" s="1">
        <f>1/0.145</f>
        <v>6.8965517241379315</v>
      </c>
      <c r="AO37">
        <f t="shared" si="9"/>
        <v>112.13004526522367</v>
      </c>
      <c r="AP37">
        <f t="shared" si="10"/>
        <v>123.59611324254399</v>
      </c>
      <c r="AQ37">
        <f t="shared" si="11"/>
        <v>111.09766862777272</v>
      </c>
      <c r="AR37" s="1">
        <f t="shared" si="12"/>
        <v>98.301377557788641</v>
      </c>
      <c r="AV37">
        <f>((0.06/0.135)*100)</f>
        <v>44.444444444444443</v>
      </c>
      <c r="AW37">
        <f>((0.06/0.135)*100)</f>
        <v>44.444444444444443</v>
      </c>
      <c r="AX37">
        <f>((0.07/0.155)*100)</f>
        <v>45.161290322580648</v>
      </c>
      <c r="AY37" s="1">
        <f>((0.07/0.145)*100)</f>
        <v>48.275862068965523</v>
      </c>
      <c r="BA37">
        <f>((0.075/0.135)*100)</f>
        <v>55.55555555555555</v>
      </c>
      <c r="BB37">
        <f>((0.075/0.135)*100)</f>
        <v>55.55555555555555</v>
      </c>
      <c r="BC37">
        <f>((0.085/0.155)*100)</f>
        <v>54.838709677419359</v>
      </c>
      <c r="BD37" s="1">
        <f>((0.075/0.145)*100)</f>
        <v>51.724137931034484</v>
      </c>
      <c r="BF37">
        <f>ABS($B$37-$D$37)</f>
        <v>3.5393369999999997</v>
      </c>
      <c r="BG37" s="1">
        <f>ABS($F$37-$H$37)</f>
        <v>2.1372969999999993</v>
      </c>
      <c r="BL37">
        <f>SQRT((ABS($A$37-$E$37)^2+(ABS($B$37-$F$37)^2)))</f>
        <v>0.76450628629527639</v>
      </c>
      <c r="BM37" s="1">
        <f>SQRT((ABS($C$37-$G$38)^2+(ABS($D$37-$H$38)^2)))</f>
        <v>2.5543766787286946</v>
      </c>
      <c r="BO37" s="1">
        <f>SQRT((ABS($A$37-$G$37)^2+(ABS($B$37-$H$37)^2)))</f>
        <v>7.1926025391582726</v>
      </c>
      <c r="BP37">
        <f>SQRT((ABS($C$37-$E$37)^2+(ABS($D$37-$F$37)^2)))</f>
        <v>5.3923694973042249</v>
      </c>
      <c r="BR37">
        <f>DEGREES(ACOS((10.8233840486565^2+18.3743197886144^2-8.86983182566446^2)/(2*10.8233840486565*18.3743197886144)))</f>
        <v>18.994508969261318</v>
      </c>
      <c r="BS37">
        <f>DEGREES(ACOS((8.95275767118154^2+18.5507447674062^2-11.4724027055972^2)/(2*8.95275767118154*18.5507447674062)))</f>
        <v>28.224937930803151</v>
      </c>
      <c r="BU37">
        <v>12</v>
      </c>
      <c r="BV37">
        <v>2</v>
      </c>
      <c r="BW37">
        <v>6</v>
      </c>
      <c r="BX37">
        <v>5</v>
      </c>
      <c r="BY37">
        <v>12</v>
      </c>
      <c r="BZ37">
        <v>2</v>
      </c>
      <c r="CA37">
        <v>0</v>
      </c>
      <c r="CB37">
        <v>11</v>
      </c>
      <c r="CC37">
        <v>14</v>
      </c>
      <c r="CD37">
        <v>10</v>
      </c>
      <c r="CE37">
        <v>0</v>
      </c>
      <c r="CF37">
        <v>0</v>
      </c>
      <c r="CG37">
        <v>14</v>
      </c>
      <c r="CH37">
        <v>5</v>
      </c>
      <c r="CI37">
        <v>11</v>
      </c>
      <c r="CJ37">
        <v>0</v>
      </c>
      <c r="CL37">
        <v>15</v>
      </c>
      <c r="CM37">
        <v>5</v>
      </c>
      <c r="CN37">
        <v>10</v>
      </c>
      <c r="CO37">
        <v>8</v>
      </c>
      <c r="CP37">
        <v>15</v>
      </c>
      <c r="CQ37">
        <v>5</v>
      </c>
      <c r="CR37">
        <v>4</v>
      </c>
      <c r="CS37">
        <v>12</v>
      </c>
      <c r="CT37">
        <v>17</v>
      </c>
      <c r="CU37">
        <v>11</v>
      </c>
      <c r="CV37">
        <v>5</v>
      </c>
      <c r="CW37">
        <v>3</v>
      </c>
      <c r="CX37">
        <v>15</v>
      </c>
      <c r="CY37">
        <v>8</v>
      </c>
      <c r="CZ37">
        <v>12</v>
      </c>
      <c r="DA37">
        <v>4</v>
      </c>
      <c r="DC37">
        <f>((2/12)*100)</f>
        <v>16.666666666666664</v>
      </c>
      <c r="DD37">
        <f>((6/12)*100)</f>
        <v>50</v>
      </c>
      <c r="DE37">
        <f>((5/12)*100)</f>
        <v>41.666666666666671</v>
      </c>
      <c r="DF37">
        <f>((2/12)*100)</f>
        <v>16.666666666666664</v>
      </c>
      <c r="DG37">
        <f>((0/12)*100)</f>
        <v>0</v>
      </c>
      <c r="DH37">
        <f>((11/12)*100)</f>
        <v>91.666666666666657</v>
      </c>
      <c r="DI37">
        <f>((10/14)*100)</f>
        <v>71.428571428571431</v>
      </c>
      <c r="DJ37">
        <f>((0/14)*100)</f>
        <v>0</v>
      </c>
      <c r="DK37">
        <f>((0/14)*100)</f>
        <v>0</v>
      </c>
      <c r="DL37">
        <f>((5/14)*100)</f>
        <v>35.714285714285715</v>
      </c>
      <c r="DM37">
        <f>((11/14)*100)</f>
        <v>78.571428571428569</v>
      </c>
      <c r="DN37">
        <f>((0/14)*100)</f>
        <v>0</v>
      </c>
      <c r="DP37">
        <f>((5/15)*100)</f>
        <v>33.333333333333329</v>
      </c>
      <c r="DQ37">
        <f>((10/15)*100)</f>
        <v>66.666666666666657</v>
      </c>
      <c r="DR37">
        <f>((8/15)*100)</f>
        <v>53.333333333333336</v>
      </c>
      <c r="DS37">
        <f>((5/15)*100)</f>
        <v>33.333333333333329</v>
      </c>
      <c r="DT37">
        <f>((4/15)*100)</f>
        <v>26.666666666666668</v>
      </c>
      <c r="DU37">
        <f>((12/15)*100)</f>
        <v>80</v>
      </c>
      <c r="DV37">
        <f>((11/17)*100)</f>
        <v>64.705882352941174</v>
      </c>
      <c r="DW37">
        <f>((5/17)*100)</f>
        <v>29.411764705882355</v>
      </c>
      <c r="DX37">
        <f>((3/17)*100)</f>
        <v>17.647058823529413</v>
      </c>
      <c r="DY37">
        <f>((8/15)*100)</f>
        <v>53.333333333333336</v>
      </c>
      <c r="DZ37">
        <f>((12/15)*100)</f>
        <v>80</v>
      </c>
      <c r="EA37">
        <f>((4/15)*100)</f>
        <v>26.666666666666668</v>
      </c>
    </row>
    <row r="38" spans="1:131" x14ac:dyDescent="0.25">
      <c r="A38">
        <v>93.156227000000001</v>
      </c>
      <c r="B38">
        <v>7.435867</v>
      </c>
      <c r="C38">
        <v>99.774133000000006</v>
      </c>
      <c r="D38">
        <v>4.66153</v>
      </c>
      <c r="E38">
        <v>95.700356999999997</v>
      </c>
      <c r="F38">
        <v>6.3570409999999997</v>
      </c>
      <c r="G38">
        <v>85.648826000000014</v>
      </c>
      <c r="H38">
        <v>5.1929590000000001</v>
      </c>
      <c r="K38">
        <f>(11/200)</f>
        <v>5.5E-2</v>
      </c>
      <c r="L38">
        <f>(12/200)</f>
        <v>0.06</v>
      </c>
      <c r="M38">
        <f>(16/200)</f>
        <v>0.08</v>
      </c>
      <c r="N38">
        <f>(16/200)</f>
        <v>0.08</v>
      </c>
      <c r="P38">
        <f>(15/200)</f>
        <v>7.4999999999999997E-2</v>
      </c>
      <c r="Q38">
        <f>(16/200)</f>
        <v>0.08</v>
      </c>
      <c r="R38">
        <f>(18/200)</f>
        <v>0.09</v>
      </c>
      <c r="S38">
        <f>(16/200)</f>
        <v>0.08</v>
      </c>
      <c r="U38">
        <f>0.055+0.075</f>
        <v>0.13</v>
      </c>
      <c r="V38">
        <f>0.06+0.08</f>
        <v>0.14000000000000001</v>
      </c>
      <c r="W38">
        <f>0.08+0.09</f>
        <v>0.16999999999999998</v>
      </c>
      <c r="X38">
        <f>0.08+0.08</f>
        <v>0.16</v>
      </c>
      <c r="Z38">
        <f>SQRT((ABS($A$39-$A$38)^2+(ABS($B$39-$B$38)^2)))</f>
        <v>17.434272021718748</v>
      </c>
      <c r="AA38">
        <f>SQRT((ABS($C$39-$C$38)^2+(ABS($D$39-$D$38)^2)))</f>
        <v>18.712989208871207</v>
      </c>
      <c r="AB38">
        <f>SQRT((ABS($E$39-$E$38)^2+(ABS($F$39-$F$38)^2)))</f>
        <v>21.756574173207746</v>
      </c>
      <c r="AC38">
        <f>SQRT((ABS($G$39-$G$38)^2+(ABS($H$39-$H$38)^2)))</f>
        <v>20.853397372738701</v>
      </c>
      <c r="AJ38">
        <f>1/0.13</f>
        <v>7.6923076923076916</v>
      </c>
      <c r="AK38">
        <f>1/0.14</f>
        <v>7.1428571428571423</v>
      </c>
      <c r="AL38">
        <f>1/0.17</f>
        <v>5.8823529411764701</v>
      </c>
      <c r="AM38">
        <f>1/0.16</f>
        <v>6.25</v>
      </c>
      <c r="AO38">
        <f t="shared" si="9"/>
        <v>134.1097847824519</v>
      </c>
      <c r="AP38">
        <f t="shared" si="10"/>
        <v>133.66420863479433</v>
      </c>
      <c r="AQ38">
        <f t="shared" si="11"/>
        <v>127.97984807769264</v>
      </c>
      <c r="AR38">
        <f t="shared" si="12"/>
        <v>130.33373357961688</v>
      </c>
      <c r="AV38">
        <f>((0.055/0.13)*100)</f>
        <v>42.307692307692307</v>
      </c>
      <c r="AW38">
        <f>((0.06/0.14)*100)</f>
        <v>42.857142857142847</v>
      </c>
      <c r="AX38">
        <f>((0.08/0.17)*100)</f>
        <v>47.058823529411761</v>
      </c>
      <c r="AY38">
        <f>((0.08/0.16)*100)</f>
        <v>50</v>
      </c>
      <c r="BA38">
        <f>((0.075/0.13)*100)</f>
        <v>57.692307692307686</v>
      </c>
      <c r="BB38">
        <f>((0.08/0.14)*100)</f>
        <v>57.142857142857139</v>
      </c>
      <c r="BC38">
        <f>((0.09/0.17)*100)</f>
        <v>52.941176470588225</v>
      </c>
      <c r="BD38">
        <f>((0.08/0.16)*100)</f>
        <v>50</v>
      </c>
      <c r="BF38">
        <f>ABS($B$38-$D$38)</f>
        <v>2.7743370000000001</v>
      </c>
      <c r="BG38">
        <f>ABS($F$38-$H$38)</f>
        <v>1.1640819999999996</v>
      </c>
      <c r="BL38">
        <f>SQRT((ABS($A$38-$E$38)^2+(ABS($B$38-$F$38)^2)))</f>
        <v>2.7634150964297741</v>
      </c>
      <c r="BO38">
        <f>SQRT((ABS($A$38-$G$38)^2+(ABS($B$38-$H$38)^2)))</f>
        <v>7.8352859597633584</v>
      </c>
      <c r="BP38">
        <f>SQRT((ABS($C$38-$E$38)^2+(ABS($D$38-$F$38)^2)))</f>
        <v>4.4125285777314884</v>
      </c>
      <c r="BR38">
        <f>DEGREES(ACOS((8.61613375892853^2+17.7079996141727^2-10.6558402701366^2)/(2*8.61613375892853*17.7079996141727)))</f>
        <v>26.000862164576755</v>
      </c>
      <c r="BU38">
        <v>11</v>
      </c>
      <c r="BV38">
        <v>0</v>
      </c>
      <c r="BW38">
        <v>10</v>
      </c>
      <c r="BX38">
        <v>1</v>
      </c>
      <c r="BY38">
        <v>12</v>
      </c>
      <c r="BZ38">
        <v>0</v>
      </c>
      <c r="CA38">
        <v>0</v>
      </c>
      <c r="CB38">
        <v>12</v>
      </c>
      <c r="CC38">
        <v>16</v>
      </c>
      <c r="CD38">
        <v>11</v>
      </c>
      <c r="CE38">
        <v>5</v>
      </c>
      <c r="CF38">
        <v>0</v>
      </c>
      <c r="CG38">
        <v>16</v>
      </c>
      <c r="CH38">
        <v>1</v>
      </c>
      <c r="CI38">
        <v>12</v>
      </c>
      <c r="CJ38">
        <v>0</v>
      </c>
      <c r="CL38">
        <v>15</v>
      </c>
      <c r="CM38">
        <v>5</v>
      </c>
      <c r="CN38">
        <v>11</v>
      </c>
      <c r="CO38">
        <v>6</v>
      </c>
      <c r="CP38">
        <v>16</v>
      </c>
      <c r="CQ38">
        <v>5</v>
      </c>
      <c r="CR38">
        <v>2</v>
      </c>
      <c r="CS38">
        <v>15</v>
      </c>
      <c r="CT38">
        <v>18</v>
      </c>
      <c r="CU38">
        <v>16</v>
      </c>
      <c r="CV38">
        <v>6</v>
      </c>
      <c r="CW38">
        <v>2</v>
      </c>
      <c r="CX38">
        <v>16</v>
      </c>
      <c r="CY38">
        <v>6</v>
      </c>
      <c r="CZ38">
        <v>15</v>
      </c>
      <c r="DA38">
        <v>2</v>
      </c>
      <c r="DC38">
        <f>((0/11)*100)</f>
        <v>0</v>
      </c>
      <c r="DD38">
        <f>((10/11)*100)</f>
        <v>90.909090909090907</v>
      </c>
      <c r="DE38">
        <f>((1/11)*100)</f>
        <v>9.0909090909090917</v>
      </c>
      <c r="DF38">
        <f>((0/12)*100)</f>
        <v>0</v>
      </c>
      <c r="DG38">
        <f>((0/12)*100)</f>
        <v>0</v>
      </c>
      <c r="DH38">
        <f>((12/12)*100)</f>
        <v>100</v>
      </c>
      <c r="DI38">
        <f>((11/16)*100)</f>
        <v>68.75</v>
      </c>
      <c r="DJ38">
        <f>((5/16)*100)</f>
        <v>31.25</v>
      </c>
      <c r="DK38">
        <f>((0/16)*100)</f>
        <v>0</v>
      </c>
      <c r="DL38">
        <f>((1/16)*100)</f>
        <v>6.25</v>
      </c>
      <c r="DM38">
        <f>((12/16)*100)</f>
        <v>75</v>
      </c>
      <c r="DN38">
        <f>((0/16)*100)</f>
        <v>0</v>
      </c>
      <c r="DP38">
        <f>((5/15)*100)</f>
        <v>33.333333333333329</v>
      </c>
      <c r="DQ38">
        <f>((11/15)*100)</f>
        <v>73.333333333333329</v>
      </c>
      <c r="DR38">
        <f>((6/15)*100)</f>
        <v>40</v>
      </c>
      <c r="DS38">
        <f>((5/16)*100)</f>
        <v>31.25</v>
      </c>
      <c r="DT38">
        <f>((2/16)*100)</f>
        <v>12.5</v>
      </c>
      <c r="DU38">
        <f>((15/16)*100)</f>
        <v>93.75</v>
      </c>
      <c r="DV38">
        <f>((16/18)*100)</f>
        <v>88.888888888888886</v>
      </c>
      <c r="DW38">
        <f>((6/18)*100)</f>
        <v>33.333333333333329</v>
      </c>
      <c r="DX38">
        <f>((2/18)*100)</f>
        <v>11.111111111111111</v>
      </c>
      <c r="DY38">
        <f>((6/16)*100)</f>
        <v>37.5</v>
      </c>
      <c r="DZ38">
        <f>((15/16)*100)</f>
        <v>93.75</v>
      </c>
      <c r="EA38">
        <f>((2/16)*100)</f>
        <v>12.5</v>
      </c>
    </row>
    <row r="39" spans="1:131" x14ac:dyDescent="0.25">
      <c r="A39">
        <v>110.59041000000001</v>
      </c>
      <c r="B39">
        <v>7.380153</v>
      </c>
      <c r="C39">
        <v>118.48653200000001</v>
      </c>
      <c r="D39">
        <v>4.8101529999999997</v>
      </c>
      <c r="E39">
        <v>117.456838</v>
      </c>
      <c r="F39">
        <v>6.4207140000000003</v>
      </c>
      <c r="G39">
        <v>106.500001</v>
      </c>
      <c r="H39">
        <v>5.4973979999999996</v>
      </c>
      <c r="K39">
        <f>(12/200)</f>
        <v>0.06</v>
      </c>
      <c r="L39">
        <f>(12/200)</f>
        <v>0.06</v>
      </c>
      <c r="M39" s="1">
        <f>(13/200)</f>
        <v>6.5000000000000002E-2</v>
      </c>
      <c r="N39">
        <f>(16/200)</f>
        <v>0.08</v>
      </c>
      <c r="P39">
        <f>(16/200)</f>
        <v>0.08</v>
      </c>
      <c r="Q39">
        <f>(16/200)</f>
        <v>0.08</v>
      </c>
      <c r="R39">
        <f>(18/200)</f>
        <v>0.09</v>
      </c>
      <c r="S39">
        <f>(18/200)</f>
        <v>0.09</v>
      </c>
      <c r="U39">
        <f>0.06+0.08</f>
        <v>0.14000000000000001</v>
      </c>
      <c r="V39">
        <f>0.06+0.08</f>
        <v>0.14000000000000001</v>
      </c>
      <c r="W39" s="1">
        <f>0.065+0.09</f>
        <v>0.155</v>
      </c>
      <c r="X39">
        <f>0.08+0.09</f>
        <v>0.16999999999999998</v>
      </c>
      <c r="Z39">
        <f>SQRT((ABS($A$40-$A$39)^2+(ABS($B$40-$B$39)^2)))</f>
        <v>17.189568456039499</v>
      </c>
      <c r="AA39">
        <f>SQRT((ABS($C$40-$C$39)^2+(ABS($D$40-$D$39)^2)))</f>
        <v>15.701275091812507</v>
      </c>
      <c r="AB39" s="1">
        <f>SQRT((ABS($E$40-$E$39)^2+(ABS($F$40-$F$39)^2)))</f>
        <v>18.312288683764589</v>
      </c>
      <c r="AC39">
        <f>SQRT((ABS($G$40-$G$39)^2+(ABS($H$40-$H$39)^2)))</f>
        <v>21.149392911592169</v>
      </c>
      <c r="AJ39">
        <f>1/0.14</f>
        <v>7.1428571428571423</v>
      </c>
      <c r="AK39">
        <f>1/0.14</f>
        <v>7.1428571428571423</v>
      </c>
      <c r="AL39" s="1">
        <f>1/0.155</f>
        <v>6.4516129032258069</v>
      </c>
      <c r="AM39">
        <f>1/0.17</f>
        <v>5.8823529411764701</v>
      </c>
      <c r="AO39">
        <f t="shared" si="9"/>
        <v>122.78263182885355</v>
      </c>
      <c r="AP39">
        <f t="shared" si="10"/>
        <v>112.15196494151789</v>
      </c>
      <c r="AQ39" s="1">
        <f t="shared" si="11"/>
        <v>118.14379795977155</v>
      </c>
      <c r="AR39">
        <f t="shared" si="12"/>
        <v>124.40819359760101</v>
      </c>
      <c r="AV39">
        <f>((0.06/0.14)*100)</f>
        <v>42.857142857142847</v>
      </c>
      <c r="AW39">
        <f>((0.06/0.14)*100)</f>
        <v>42.857142857142847</v>
      </c>
      <c r="AX39" s="1">
        <f>((0.065/0.155)*100)</f>
        <v>41.935483870967744</v>
      </c>
      <c r="AY39">
        <f>((0.08/0.17)*100)</f>
        <v>47.058823529411761</v>
      </c>
      <c r="BA39">
        <f>((0.08/0.14)*100)</f>
        <v>57.142857142857139</v>
      </c>
      <c r="BB39">
        <f>((0.08/0.14)*100)</f>
        <v>57.142857142857139</v>
      </c>
      <c r="BC39" s="1">
        <f>((0.09/0.155)*100)</f>
        <v>58.064516129032249</v>
      </c>
      <c r="BD39">
        <f>((0.09/0.17)*100)</f>
        <v>52.941176470588225</v>
      </c>
      <c r="BF39">
        <f>ABS($B$39-$D$39)</f>
        <v>2.5700000000000003</v>
      </c>
      <c r="BG39">
        <f>ABS($F$39-$H$39)</f>
        <v>0.92331600000000069</v>
      </c>
      <c r="BM39">
        <f>SQRT((ABS($C$39-$G$39)^2+(ABS($D$39-$H$39)^2)))</f>
        <v>12.006216352539477</v>
      </c>
      <c r="BO39">
        <f>SQRT((ABS($A$39-$G$39)^2+(ABS($B$39-$H$39)^2)))</f>
        <v>4.5029115222604661</v>
      </c>
      <c r="BP39">
        <f>SQRT((ABS($C$39-$E$39)^2+(ABS($D$39-$F$39)^2)))</f>
        <v>1.9115900366859562</v>
      </c>
      <c r="BR39">
        <f>DEGREES(ACOS((10.5444242318961^2+19.5270486091428^2-10.0675998967582^2)/(2*10.5444242318961*19.5270486091428)))</f>
        <v>18.229986715050668</v>
      </c>
      <c r="BU39">
        <v>12</v>
      </c>
      <c r="BV39">
        <v>0</v>
      </c>
      <c r="BW39">
        <v>11</v>
      </c>
      <c r="BX39">
        <v>0</v>
      </c>
      <c r="BY39">
        <v>12</v>
      </c>
      <c r="BZ39">
        <v>0</v>
      </c>
      <c r="CA39">
        <v>5</v>
      </c>
      <c r="CB39">
        <v>7</v>
      </c>
      <c r="CC39">
        <v>13</v>
      </c>
      <c r="CD39">
        <v>2</v>
      </c>
      <c r="CE39">
        <v>9</v>
      </c>
      <c r="CF39">
        <v>0</v>
      </c>
      <c r="CG39">
        <v>16</v>
      </c>
      <c r="CH39">
        <v>6</v>
      </c>
      <c r="CI39">
        <v>7</v>
      </c>
      <c r="CJ39">
        <v>0</v>
      </c>
      <c r="CL39">
        <v>16</v>
      </c>
      <c r="CM39">
        <v>4</v>
      </c>
      <c r="CN39">
        <v>16</v>
      </c>
      <c r="CO39">
        <v>1</v>
      </c>
      <c r="CP39">
        <v>16</v>
      </c>
      <c r="CQ39">
        <v>4</v>
      </c>
      <c r="CR39">
        <v>5</v>
      </c>
      <c r="CS39">
        <v>13</v>
      </c>
      <c r="CT39">
        <v>18</v>
      </c>
      <c r="CU39">
        <v>10</v>
      </c>
      <c r="CV39">
        <v>11</v>
      </c>
      <c r="CW39">
        <v>2</v>
      </c>
      <c r="CX39">
        <v>18</v>
      </c>
      <c r="CY39">
        <v>6</v>
      </c>
      <c r="CZ39">
        <v>13</v>
      </c>
      <c r="DA39">
        <v>2</v>
      </c>
      <c r="DC39">
        <f>((0/12)*100)</f>
        <v>0</v>
      </c>
      <c r="DD39">
        <f>((11/12)*100)</f>
        <v>91.666666666666657</v>
      </c>
      <c r="DE39">
        <f>((0/12)*100)</f>
        <v>0</v>
      </c>
      <c r="DF39">
        <f>((0/12)*100)</f>
        <v>0</v>
      </c>
      <c r="DG39">
        <f>((5/12)*100)</f>
        <v>41.666666666666671</v>
      </c>
      <c r="DH39">
        <f>((7/12)*100)</f>
        <v>58.333333333333336</v>
      </c>
      <c r="DI39">
        <f>((2/13)*100)</f>
        <v>15.384615384615385</v>
      </c>
      <c r="DJ39">
        <f>((9/13)*100)</f>
        <v>69.230769230769226</v>
      </c>
      <c r="DK39">
        <f>((0/13)*100)</f>
        <v>0</v>
      </c>
      <c r="DL39">
        <f>((6/16)*100)</f>
        <v>37.5</v>
      </c>
      <c r="DM39">
        <f>((7/16)*100)</f>
        <v>43.75</v>
      </c>
      <c r="DN39">
        <f>((0/16)*100)</f>
        <v>0</v>
      </c>
      <c r="DP39">
        <f>((4/16)*100)</f>
        <v>25</v>
      </c>
      <c r="DQ39">
        <f>((16/16)*100)</f>
        <v>100</v>
      </c>
      <c r="DR39">
        <f>((1/16)*100)</f>
        <v>6.25</v>
      </c>
      <c r="DS39">
        <f>((4/16)*100)</f>
        <v>25</v>
      </c>
      <c r="DT39">
        <f>((5/16)*100)</f>
        <v>31.25</v>
      </c>
      <c r="DU39">
        <f>((13/16)*100)</f>
        <v>81.25</v>
      </c>
      <c r="DV39">
        <f>((10/18)*100)</f>
        <v>55.555555555555557</v>
      </c>
      <c r="DW39">
        <f>((11/18)*100)</f>
        <v>61.111111111111114</v>
      </c>
      <c r="DX39">
        <f>((2/18)*100)</f>
        <v>11.111111111111111</v>
      </c>
      <c r="DY39">
        <f>((6/18)*100)</f>
        <v>33.333333333333329</v>
      </c>
      <c r="DZ39">
        <f>((13/18)*100)</f>
        <v>72.222222222222214</v>
      </c>
      <c r="EA39">
        <f>((2/18)*100)</f>
        <v>11.111111111111111</v>
      </c>
    </row>
    <row r="40" spans="1:131" x14ac:dyDescent="0.25">
      <c r="A40">
        <v>127.77592200000001</v>
      </c>
      <c r="B40">
        <v>7.0067349999999999</v>
      </c>
      <c r="C40">
        <v>134.18658600000001</v>
      </c>
      <c r="D40">
        <v>4.6143369999999999</v>
      </c>
      <c r="E40" s="1">
        <v>135.68480099999999</v>
      </c>
      <c r="F40" s="1">
        <v>8.1760719999999996</v>
      </c>
      <c r="G40">
        <v>127.601022</v>
      </c>
      <c r="H40">
        <v>4.067806</v>
      </c>
      <c r="K40">
        <f>(10/200)</f>
        <v>0.05</v>
      </c>
      <c r="L40">
        <f>(12/200)</f>
        <v>0.06</v>
      </c>
      <c r="M40" s="1">
        <f>(14/200)</f>
        <v>7.0000000000000007E-2</v>
      </c>
      <c r="N40" s="1">
        <f>(16/200)</f>
        <v>0.08</v>
      </c>
      <c r="P40">
        <f>(15/200)</f>
        <v>7.4999999999999997E-2</v>
      </c>
      <c r="Q40">
        <f>(15/200)</f>
        <v>7.4999999999999997E-2</v>
      </c>
      <c r="R40" s="1">
        <f>(18/200)</f>
        <v>0.09</v>
      </c>
      <c r="S40">
        <f>(17/200)</f>
        <v>8.5000000000000006E-2</v>
      </c>
      <c r="U40">
        <f>0.05+0.075</f>
        <v>0.125</v>
      </c>
      <c r="V40">
        <f>0.06+0.075</f>
        <v>0.13500000000000001</v>
      </c>
      <c r="W40" s="1">
        <f>0.07+0.09</f>
        <v>0.16</v>
      </c>
      <c r="X40" s="1">
        <f>0.08+0.085</f>
        <v>0.16500000000000001</v>
      </c>
      <c r="Z40">
        <f>SQRT((ABS($A$41-$A$40)^2+(ABS($B$41-$B$40)^2)))</f>
        <v>24.195263906973064</v>
      </c>
      <c r="AA40">
        <f>SQRT((ABS($C$41-$C$40)^2+(ABS($D$41-$D$40)^2)))</f>
        <v>23.880501824835608</v>
      </c>
      <c r="AB40" s="1">
        <f>SQRT((ABS($E$41-$E$40)^2+(ABS($F$41-$F$40)^2)))</f>
        <v>25.194170250073096</v>
      </c>
      <c r="AC40" s="1">
        <f>SQRT((ABS($G$41-$G$40)^2+(ABS($H$41-$H$40)^2)))</f>
        <v>27.19161422094248</v>
      </c>
      <c r="AJ40">
        <f>1/0.125</f>
        <v>8</v>
      </c>
      <c r="AK40">
        <f>1/0.135</f>
        <v>7.4074074074074066</v>
      </c>
      <c r="AL40" s="1">
        <f>1/0.16</f>
        <v>6.25</v>
      </c>
      <c r="AM40" s="1">
        <f>1/0.165</f>
        <v>6.0606060606060606</v>
      </c>
      <c r="AO40">
        <f t="shared" si="9"/>
        <v>193.56211125578452</v>
      </c>
      <c r="AP40">
        <f t="shared" si="10"/>
        <v>176.89260610989339</v>
      </c>
      <c r="AQ40" s="1">
        <f t="shared" si="11"/>
        <v>157.46356406295683</v>
      </c>
      <c r="AR40" s="1">
        <f t="shared" si="12"/>
        <v>164.79766194510594</v>
      </c>
      <c r="AV40">
        <f>((0.05/0.125)*100)</f>
        <v>40</v>
      </c>
      <c r="AW40">
        <f>((0.06/0.135)*100)</f>
        <v>44.444444444444443</v>
      </c>
      <c r="AX40" s="1">
        <f>((0.07/0.16)*100)</f>
        <v>43.750000000000007</v>
      </c>
      <c r="AY40" s="1">
        <f>((0.08/0.165)*100)</f>
        <v>48.484848484848484</v>
      </c>
      <c r="BA40">
        <f>((0.075/0.125)*100)</f>
        <v>60</v>
      </c>
      <c r="BB40">
        <f>((0.075/0.135)*100)</f>
        <v>55.55555555555555</v>
      </c>
      <c r="BC40" s="1">
        <f>((0.09/0.16)*100)</f>
        <v>56.25</v>
      </c>
      <c r="BD40" s="1">
        <f>((0.085/0.165)*100)</f>
        <v>51.515151515151516</v>
      </c>
      <c r="BF40">
        <f>ABS($B$40-$D$40)</f>
        <v>2.392398</v>
      </c>
      <c r="BG40" s="1">
        <f>ABS($F$40-$H$40)</f>
        <v>4.1082659999999995</v>
      </c>
      <c r="BL40" s="1">
        <f>SQRT((ABS($A$40-$E$39)^2+(ABS($B$40-$F$39)^2)))</f>
        <v>10.335710677621401</v>
      </c>
      <c r="BM40">
        <f>SQRT((ABS($C$40-$G$40)^2+(ABS($D$40-$H$40)^2)))</f>
        <v>6.608203184834518</v>
      </c>
      <c r="BO40">
        <f>SQRT((ABS($A$40-$G$40)^2+(ABS($B$40-$H$40)^2)))</f>
        <v>2.9441286787504723</v>
      </c>
      <c r="BP40" s="1">
        <f>SQRT((ABS($C$40-$E$40)^2+(ABS($D$40-$F$40)^2)))</f>
        <v>3.864014026430282</v>
      </c>
      <c r="BR40">
        <f>DEGREES(ACOS((10.5173455135813^2+18.3167990577427^2-8.93093713961093^2)/(2*10.5173455135813*18.3167990577427)))</f>
        <v>18.035008207815679</v>
      </c>
      <c r="BS40">
        <f>DEGREES(ACOS((11.8549113728299^2+20.5616623951514^2-10.8233840486565^2)/(2*11.8549113728299*20.5616623951514)))</f>
        <v>23.764977977736383</v>
      </c>
      <c r="BU40">
        <v>10</v>
      </c>
      <c r="BV40">
        <v>0</v>
      </c>
      <c r="BW40">
        <v>2</v>
      </c>
      <c r="BX40">
        <v>6</v>
      </c>
      <c r="BY40">
        <v>12</v>
      </c>
      <c r="BZ40">
        <v>0</v>
      </c>
      <c r="CA40">
        <v>9</v>
      </c>
      <c r="CB40">
        <v>1</v>
      </c>
      <c r="CC40">
        <v>14</v>
      </c>
      <c r="CD40">
        <v>0</v>
      </c>
      <c r="CE40">
        <v>10</v>
      </c>
      <c r="CF40">
        <v>0</v>
      </c>
      <c r="CG40">
        <v>16</v>
      </c>
      <c r="CH40">
        <v>11</v>
      </c>
      <c r="CI40">
        <v>1</v>
      </c>
      <c r="CJ40">
        <v>0</v>
      </c>
      <c r="CL40">
        <v>15</v>
      </c>
      <c r="CM40">
        <v>3</v>
      </c>
      <c r="CN40">
        <v>10</v>
      </c>
      <c r="CO40">
        <v>5</v>
      </c>
      <c r="CP40">
        <v>15</v>
      </c>
      <c r="CQ40">
        <v>5</v>
      </c>
      <c r="CR40">
        <v>11</v>
      </c>
      <c r="CS40">
        <v>6</v>
      </c>
      <c r="CT40">
        <v>18</v>
      </c>
      <c r="CU40">
        <v>7</v>
      </c>
      <c r="CV40">
        <v>15</v>
      </c>
      <c r="CW40">
        <v>2</v>
      </c>
      <c r="CX40">
        <v>17</v>
      </c>
      <c r="CY40">
        <v>13</v>
      </c>
      <c r="CZ40">
        <v>6</v>
      </c>
      <c r="DA40">
        <v>4</v>
      </c>
      <c r="DC40">
        <f>((0/10)*100)</f>
        <v>0</v>
      </c>
      <c r="DD40">
        <f>((2/10)*100)</f>
        <v>20</v>
      </c>
      <c r="DE40">
        <f>((6/10)*100)</f>
        <v>60</v>
      </c>
      <c r="DF40">
        <f>((0/12)*100)</f>
        <v>0</v>
      </c>
      <c r="DG40">
        <f>((9/12)*100)</f>
        <v>75</v>
      </c>
      <c r="DH40">
        <f>((1/12)*100)</f>
        <v>8.3333333333333321</v>
      </c>
      <c r="DI40">
        <f>((0/14)*100)</f>
        <v>0</v>
      </c>
      <c r="DJ40">
        <f>((10/14)*100)</f>
        <v>71.428571428571431</v>
      </c>
      <c r="DK40">
        <f>((0/14)*100)</f>
        <v>0</v>
      </c>
      <c r="DL40">
        <f>((11/16)*100)</f>
        <v>68.75</v>
      </c>
      <c r="DM40">
        <f>((1/16)*100)</f>
        <v>6.25</v>
      </c>
      <c r="DN40">
        <f>((0/16)*100)</f>
        <v>0</v>
      </c>
      <c r="DP40">
        <f>((3/15)*100)</f>
        <v>20</v>
      </c>
      <c r="DQ40">
        <f>((10/15)*100)</f>
        <v>66.666666666666657</v>
      </c>
      <c r="DR40">
        <f>((5/15)*100)</f>
        <v>33.333333333333329</v>
      </c>
      <c r="DS40">
        <f>((5/15)*100)</f>
        <v>33.333333333333329</v>
      </c>
      <c r="DT40">
        <f>((11/15)*100)</f>
        <v>73.333333333333329</v>
      </c>
      <c r="DU40">
        <f>((6/15)*100)</f>
        <v>40</v>
      </c>
      <c r="DV40">
        <f>((7/18)*100)</f>
        <v>38.888888888888893</v>
      </c>
      <c r="DW40">
        <f>((15/18)*100)</f>
        <v>83.333333333333343</v>
      </c>
      <c r="DX40">
        <f>((2/18)*100)</f>
        <v>11.111111111111111</v>
      </c>
      <c r="DY40">
        <f>((13/17)*100)</f>
        <v>76.470588235294116</v>
      </c>
      <c r="DZ40">
        <f>((6/17)*100)</f>
        <v>35.294117647058826</v>
      </c>
      <c r="EA40">
        <f>((4/17)*100)</f>
        <v>23.52941176470588</v>
      </c>
    </row>
    <row r="41" spans="1:131" x14ac:dyDescent="0.25">
      <c r="A41">
        <v>151.881429</v>
      </c>
      <c r="B41">
        <v>9.0888799999999996</v>
      </c>
      <c r="C41">
        <v>158.001722</v>
      </c>
      <c r="D41">
        <v>6.3800280000000003</v>
      </c>
      <c r="E41">
        <v>160.841579</v>
      </c>
      <c r="F41">
        <v>9.5481999999999996</v>
      </c>
      <c r="G41" s="1">
        <v>154.67835700000001</v>
      </c>
      <c r="H41" s="1">
        <v>6.5581500000000004</v>
      </c>
      <c r="K41">
        <f>(11/200)</f>
        <v>5.5E-2</v>
      </c>
      <c r="L41">
        <f>(10/200)</f>
        <v>0.05</v>
      </c>
      <c r="M41">
        <f>(14/200)</f>
        <v>7.0000000000000007E-2</v>
      </c>
      <c r="N41" s="1">
        <f>(17/200)</f>
        <v>8.5000000000000006E-2</v>
      </c>
      <c r="P41">
        <f>(15/200)</f>
        <v>7.4999999999999997E-2</v>
      </c>
      <c r="Q41">
        <f>(16/200)</f>
        <v>0.08</v>
      </c>
      <c r="R41">
        <f>(20/200)</f>
        <v>0.1</v>
      </c>
      <c r="S41" s="1">
        <f>(17/200)</f>
        <v>8.5000000000000006E-2</v>
      </c>
      <c r="U41">
        <f>0.055+0.075</f>
        <v>0.13</v>
      </c>
      <c r="V41">
        <f>0.05+0.08</f>
        <v>0.13</v>
      </c>
      <c r="W41">
        <f>0.07+0.1</f>
        <v>0.17</v>
      </c>
      <c r="X41" s="1">
        <f>0.085+0.085</f>
        <v>0.17</v>
      </c>
      <c r="Z41">
        <f>SQRT((ABS($A$42-$A$41)^2+(ABS($B$42-$B$41)^2)))</f>
        <v>11.165687700319491</v>
      </c>
      <c r="AA41">
        <f>SQRT((ABS($C$42-$C$41)^2+(ABS($D$42-$D$41)^2)))</f>
        <v>11.721267876550433</v>
      </c>
      <c r="AB41">
        <f>SQRT((ABS($E$42-$E$41)^2+(ABS($F$42-$F$41)^2)))</f>
        <v>17.601959429610389</v>
      </c>
      <c r="AC41" s="1">
        <f>SQRT((ABS($G$42-$G$41)^2+(ABS($H$42-$H$41)^2)))</f>
        <v>15.611170588189212</v>
      </c>
      <c r="AJ41">
        <f>1/0.13</f>
        <v>7.6923076923076916</v>
      </c>
      <c r="AK41">
        <f>1/0.13</f>
        <v>7.6923076923076916</v>
      </c>
      <c r="AL41">
        <f>1/0.17</f>
        <v>5.8823529411764701</v>
      </c>
      <c r="AM41" s="1">
        <f>1/0.17</f>
        <v>5.8823529411764701</v>
      </c>
      <c r="AO41">
        <f t="shared" si="9"/>
        <v>85.889905387073014</v>
      </c>
      <c r="AP41">
        <f t="shared" si="10"/>
        <v>90.163599050387944</v>
      </c>
      <c r="AQ41">
        <f t="shared" si="11"/>
        <v>103.54093782123758</v>
      </c>
      <c r="AR41" s="1">
        <f t="shared" si="12"/>
        <v>91.830415224642422</v>
      </c>
      <c r="AV41">
        <f>((0.055/0.13)*100)</f>
        <v>42.307692307692307</v>
      </c>
      <c r="AW41">
        <f>((0.05/0.13)*100)</f>
        <v>38.461538461538467</v>
      </c>
      <c r="AX41">
        <f>((0.07/0.17)*100)</f>
        <v>41.176470588235297</v>
      </c>
      <c r="AY41" s="1">
        <f>((0.085/0.17)*100)</f>
        <v>50</v>
      </c>
      <c r="BA41">
        <f>((0.075/0.13)*100)</f>
        <v>57.692307692307686</v>
      </c>
      <c r="BB41">
        <f>((0.08/0.13)*100)</f>
        <v>61.53846153846154</v>
      </c>
      <c r="BC41">
        <f>((0.1/0.17)*100)</f>
        <v>58.82352941176471</v>
      </c>
      <c r="BD41" s="1">
        <f>((0.085/0.17)*100)</f>
        <v>50</v>
      </c>
      <c r="BF41">
        <f>ABS($B$41-$D$41)</f>
        <v>2.7088519999999994</v>
      </c>
      <c r="BG41" s="1">
        <f>ABS($F$41-$H$41)</f>
        <v>2.9900499999999992</v>
      </c>
      <c r="BL41">
        <f>SQRT((ABS($A$41-$E$40)^2+(ABS($B$41-$F$40)^2)))</f>
        <v>16.222329580403922</v>
      </c>
      <c r="BM41" s="1">
        <f>SQRT((ABS($C$41-$G$41)^2+(ABS($D$41-$H$41)^2)))</f>
        <v>3.3281349687338357</v>
      </c>
      <c r="BO41" s="1">
        <f>SQRT((ABS($A$41-$G$41)^2+(ABS($B$41-$H$41)^2)))</f>
        <v>3.7719226622617867</v>
      </c>
      <c r="BP41">
        <f>SQRT((ABS($C$41-$E$41)^2+(ABS($D$41-$F$41)^2)))</f>
        <v>4.2546564611062276</v>
      </c>
      <c r="BR41">
        <f>DEGREES(ACOS((7.83144560056117^2+11.9270699987134^2-5.92200693428336^2)/(2*7.83144560056117*11.9270699987134)))</f>
        <v>25.569550091398991</v>
      </c>
      <c r="BS41">
        <f>DEGREES(ACOS((8.86983182566446^2+16.5864219445073^2-8.61613375892853^2)/(2*8.86983182566446*16.5864219445073)))</f>
        <v>18.182470979873933</v>
      </c>
      <c r="BU41">
        <v>11</v>
      </c>
      <c r="BV41">
        <v>0</v>
      </c>
      <c r="BW41">
        <v>0</v>
      </c>
      <c r="BX41">
        <v>11</v>
      </c>
      <c r="BY41">
        <v>10</v>
      </c>
      <c r="BZ41">
        <v>0</v>
      </c>
      <c r="CA41">
        <v>10</v>
      </c>
      <c r="CB41">
        <v>0</v>
      </c>
      <c r="CC41">
        <v>14</v>
      </c>
      <c r="CD41">
        <v>3</v>
      </c>
      <c r="CE41">
        <v>8</v>
      </c>
      <c r="CF41">
        <v>0</v>
      </c>
      <c r="CG41">
        <v>17</v>
      </c>
      <c r="CH41">
        <v>10</v>
      </c>
      <c r="CI41">
        <v>6</v>
      </c>
      <c r="CJ41">
        <v>0</v>
      </c>
      <c r="CL41">
        <v>15</v>
      </c>
      <c r="CM41">
        <v>3</v>
      </c>
      <c r="CN41">
        <v>4</v>
      </c>
      <c r="CO41">
        <v>13</v>
      </c>
      <c r="CP41">
        <v>16</v>
      </c>
      <c r="CQ41">
        <v>5</v>
      </c>
      <c r="CR41">
        <v>15</v>
      </c>
      <c r="CS41">
        <v>1</v>
      </c>
      <c r="CT41">
        <v>20</v>
      </c>
      <c r="CU41">
        <v>7</v>
      </c>
      <c r="CV41">
        <v>14</v>
      </c>
      <c r="CW41">
        <v>3</v>
      </c>
      <c r="CX41">
        <v>17</v>
      </c>
      <c r="CY41">
        <v>14</v>
      </c>
      <c r="CZ41">
        <v>7</v>
      </c>
      <c r="DA41">
        <v>3</v>
      </c>
      <c r="DC41">
        <f>((0/11)*100)</f>
        <v>0</v>
      </c>
      <c r="DD41">
        <f>((0/11)*100)</f>
        <v>0</v>
      </c>
      <c r="DE41">
        <f>((11/11)*100)</f>
        <v>100</v>
      </c>
      <c r="DF41">
        <f>((0/10)*100)</f>
        <v>0</v>
      </c>
      <c r="DG41">
        <f>((10/10)*100)</f>
        <v>100</v>
      </c>
      <c r="DH41">
        <f>((0/10)*100)</f>
        <v>0</v>
      </c>
      <c r="DI41">
        <f>((3/14)*100)</f>
        <v>21.428571428571427</v>
      </c>
      <c r="DJ41">
        <f>((8/14)*100)</f>
        <v>57.142857142857139</v>
      </c>
      <c r="DK41">
        <f>((0/14)*100)</f>
        <v>0</v>
      </c>
      <c r="DL41">
        <f>((10/17)*100)</f>
        <v>58.82352941176471</v>
      </c>
      <c r="DM41">
        <f>((6/17)*100)</f>
        <v>35.294117647058826</v>
      </c>
      <c r="DN41">
        <f>((0/17)*100)</f>
        <v>0</v>
      </c>
      <c r="DP41">
        <f>((3/15)*100)</f>
        <v>20</v>
      </c>
      <c r="DQ41">
        <f>((4/15)*100)</f>
        <v>26.666666666666668</v>
      </c>
      <c r="DR41">
        <f>((13/15)*100)</f>
        <v>86.666666666666671</v>
      </c>
      <c r="DS41">
        <f>((5/16)*100)</f>
        <v>31.25</v>
      </c>
      <c r="DT41">
        <f>((15/16)*100)</f>
        <v>93.75</v>
      </c>
      <c r="DU41">
        <f>((1/16)*100)</f>
        <v>6.25</v>
      </c>
      <c r="DV41">
        <f>((7/20)*100)</f>
        <v>35</v>
      </c>
      <c r="DW41">
        <f>((14/20)*100)</f>
        <v>70</v>
      </c>
      <c r="DX41">
        <f>((3/20)*100)</f>
        <v>15</v>
      </c>
      <c r="DY41">
        <f>((14/17)*100)</f>
        <v>82.35294117647058</v>
      </c>
      <c r="DZ41">
        <f>((7/17)*100)</f>
        <v>41.17647058823529</v>
      </c>
      <c r="EA41">
        <f>((3/17)*100)</f>
        <v>17.647058823529413</v>
      </c>
    </row>
    <row r="42" spans="1:131" x14ac:dyDescent="0.25">
      <c r="A42">
        <v>163.039244</v>
      </c>
      <c r="B42">
        <v>9.5081009999999999</v>
      </c>
      <c r="C42">
        <v>169.71062000000001</v>
      </c>
      <c r="D42">
        <v>5.8416709999999998</v>
      </c>
      <c r="E42">
        <v>178.19958</v>
      </c>
      <c r="F42">
        <v>6.6277929999999996</v>
      </c>
      <c r="G42">
        <v>170.220595</v>
      </c>
      <c r="H42">
        <v>5.0927199999999999</v>
      </c>
      <c r="K42">
        <f>(13/200)</f>
        <v>6.5000000000000002E-2</v>
      </c>
      <c r="L42">
        <f>(14/200)</f>
        <v>7.0000000000000007E-2</v>
      </c>
      <c r="M42">
        <f>(11/200)</f>
        <v>5.5E-2</v>
      </c>
      <c r="N42">
        <f>(11/200)</f>
        <v>5.5E-2</v>
      </c>
      <c r="P42">
        <f>(17/200)</f>
        <v>8.5000000000000006E-2</v>
      </c>
      <c r="Q42">
        <f>(17/200)</f>
        <v>8.5000000000000006E-2</v>
      </c>
      <c r="R42">
        <f>(19/200)</f>
        <v>9.5000000000000001E-2</v>
      </c>
      <c r="S42">
        <f>(20/200)</f>
        <v>0.1</v>
      </c>
      <c r="U42">
        <f>0.065+0.085</f>
        <v>0.15000000000000002</v>
      </c>
      <c r="V42">
        <f>0.07+0.085</f>
        <v>0.15500000000000003</v>
      </c>
      <c r="W42">
        <f>0.055+0.095</f>
        <v>0.15</v>
      </c>
      <c r="X42">
        <f>0.055+0.1</f>
        <v>0.155</v>
      </c>
      <c r="Z42">
        <f>SQRT((ABS($A$43-$A$42)^2+(ABS($B$43-$B$42)^2)))</f>
        <v>17.043104107586661</v>
      </c>
      <c r="AA42">
        <f>SQRT((ABS($C$43-$C$42)^2+(ABS($D$43-$D$42)^2)))</f>
        <v>18.000363880054319</v>
      </c>
      <c r="AB42">
        <f>SQRT((ABS($E$43-$E$42)^2+(ABS($F$43-$F$42)^2)))</f>
        <v>19.793684223865185</v>
      </c>
      <c r="AC42">
        <f>SQRT((ABS($G$43-$G$42)^2+(ABS($H$43-$H$42)^2)))</f>
        <v>18.827418283822407</v>
      </c>
      <c r="AJ42">
        <f>1/0.15</f>
        <v>6.666666666666667</v>
      </c>
      <c r="AK42">
        <f>1/0.155</f>
        <v>6.4516129032258069</v>
      </c>
      <c r="AL42">
        <f>1/0.15</f>
        <v>6.666666666666667</v>
      </c>
      <c r="AM42">
        <f>1/0.155</f>
        <v>6.4516129032258069</v>
      </c>
      <c r="AO42">
        <f t="shared" si="9"/>
        <v>113.62069405057773</v>
      </c>
      <c r="AP42">
        <f t="shared" si="10"/>
        <v>116.13137987131817</v>
      </c>
      <c r="AQ42">
        <f t="shared" si="11"/>
        <v>131.95789482576791</v>
      </c>
      <c r="AR42">
        <f t="shared" si="12"/>
        <v>121.46721473433811</v>
      </c>
      <c r="AV42">
        <f>((0.065/0.15)*100)</f>
        <v>43.333333333333336</v>
      </c>
      <c r="AW42">
        <f>((0.07/0.155)*100)</f>
        <v>45.161290322580648</v>
      </c>
      <c r="AX42">
        <f>((0.055/0.15)*100)</f>
        <v>36.666666666666671</v>
      </c>
      <c r="AY42">
        <f>((0.055/0.155)*100)</f>
        <v>35.483870967741936</v>
      </c>
      <c r="BA42">
        <f>((0.085/0.15)*100)</f>
        <v>56.666666666666679</v>
      </c>
      <c r="BB42">
        <f>((0.085/0.155)*100)</f>
        <v>54.838709677419359</v>
      </c>
      <c r="BC42">
        <f>((0.095/0.15)*100)</f>
        <v>63.333333333333343</v>
      </c>
      <c r="BD42">
        <f>((0.1/0.155)*100)</f>
        <v>64.516129032258078</v>
      </c>
      <c r="BF42">
        <f>ABS($B$42-$D$42)</f>
        <v>3.6664300000000001</v>
      </c>
      <c r="BG42">
        <f>ABS($F$42-$H$42)</f>
        <v>1.5350729999999997</v>
      </c>
      <c r="BL42">
        <f>SQRT((ABS($A$42-$E$41)^2+(ABS($B$42-$F$41)^2)))</f>
        <v>2.1980307964234722</v>
      </c>
      <c r="BM42">
        <f>SQRT((ABS($C$42-$G$42)^2+(ABS($D$42-$H$42)^2)))</f>
        <v>0.90609166259600749</v>
      </c>
      <c r="BO42">
        <f>SQRT((ABS($A$42-$G$42)^2+(ABS($B$42-$H$42)^2)))</f>
        <v>8.4301477780856313</v>
      </c>
      <c r="BP42">
        <f>SQRT((ABS($C$42-$E$42)^2+(ABS($D$42-$F$42)^2)))</f>
        <v>8.5252817947844903</v>
      </c>
      <c r="BR42">
        <f>DEGREES(ACOS((18.9430502513097^2+22.6213601100435^2-5.324208442333^2)/(2*18.9430502513097*22.6213601100435)))</f>
        <v>10.669634999665208</v>
      </c>
      <c r="BS42">
        <f>DEGREES(ACOS((10.6558402701366^2+19.6077179171648^2-10.5444242318961^2)/(2*10.6558402701366*19.6077179171648)))</f>
        <v>22.226133693360037</v>
      </c>
      <c r="BU42">
        <v>13</v>
      </c>
      <c r="BV42">
        <v>0</v>
      </c>
      <c r="BW42">
        <v>0</v>
      </c>
      <c r="BX42">
        <v>10</v>
      </c>
      <c r="BY42">
        <v>14</v>
      </c>
      <c r="BZ42">
        <v>0</v>
      </c>
      <c r="CA42">
        <v>8</v>
      </c>
      <c r="CB42">
        <v>6</v>
      </c>
      <c r="CC42">
        <v>11</v>
      </c>
      <c r="CD42">
        <v>3</v>
      </c>
      <c r="CE42">
        <v>6</v>
      </c>
      <c r="CF42">
        <v>0</v>
      </c>
      <c r="CG42">
        <v>11</v>
      </c>
      <c r="CH42">
        <v>5</v>
      </c>
      <c r="CI42">
        <v>7</v>
      </c>
      <c r="CJ42">
        <v>0</v>
      </c>
      <c r="CL42">
        <v>17</v>
      </c>
      <c r="CM42">
        <v>7</v>
      </c>
      <c r="CN42">
        <v>3</v>
      </c>
      <c r="CO42">
        <v>14</v>
      </c>
      <c r="CP42">
        <v>17</v>
      </c>
      <c r="CQ42">
        <v>4</v>
      </c>
      <c r="CR42">
        <v>14</v>
      </c>
      <c r="CS42">
        <v>6</v>
      </c>
      <c r="CT42">
        <v>19</v>
      </c>
      <c r="CU42">
        <v>8</v>
      </c>
      <c r="CV42">
        <v>10</v>
      </c>
      <c r="CW42">
        <v>8</v>
      </c>
      <c r="CX42">
        <v>20</v>
      </c>
      <c r="CY42">
        <v>11</v>
      </c>
      <c r="CZ42">
        <v>12</v>
      </c>
      <c r="DA42">
        <v>6</v>
      </c>
      <c r="DC42">
        <f>((0/13)*100)</f>
        <v>0</v>
      </c>
      <c r="DD42">
        <f>((0/13)*100)</f>
        <v>0</v>
      </c>
      <c r="DE42">
        <f>((10/13)*100)</f>
        <v>76.923076923076934</v>
      </c>
      <c r="DF42">
        <f>((0/14)*100)</f>
        <v>0</v>
      </c>
      <c r="DG42">
        <f>((8/14)*100)</f>
        <v>57.142857142857139</v>
      </c>
      <c r="DH42">
        <f>((6/14)*100)</f>
        <v>42.857142857142854</v>
      </c>
      <c r="DI42">
        <f>((3/11)*100)</f>
        <v>27.27272727272727</v>
      </c>
      <c r="DJ42">
        <f>((6/11)*100)</f>
        <v>54.54545454545454</v>
      </c>
      <c r="DK42">
        <f>((0/11)*100)</f>
        <v>0</v>
      </c>
      <c r="DL42">
        <f>((5/11)*100)</f>
        <v>45.454545454545453</v>
      </c>
      <c r="DM42">
        <f>((7/11)*100)</f>
        <v>63.636363636363633</v>
      </c>
      <c r="DN42">
        <f>((0/11)*100)</f>
        <v>0</v>
      </c>
      <c r="DP42">
        <f>((7/17)*100)</f>
        <v>41.17647058823529</v>
      </c>
      <c r="DQ42">
        <f>((3/17)*100)</f>
        <v>17.647058823529413</v>
      </c>
      <c r="DR42">
        <f>((14/17)*100)</f>
        <v>82.35294117647058</v>
      </c>
      <c r="DS42">
        <f>((4/17)*100)</f>
        <v>23.52941176470588</v>
      </c>
      <c r="DT42">
        <f>((14/17)*100)</f>
        <v>82.35294117647058</v>
      </c>
      <c r="DU42">
        <f>((6/17)*100)</f>
        <v>35.294117647058826</v>
      </c>
      <c r="DV42">
        <f>((8/19)*100)</f>
        <v>42.105263157894733</v>
      </c>
      <c r="DW42">
        <f>((10/19)*100)</f>
        <v>52.631578947368418</v>
      </c>
      <c r="DX42">
        <f>((8/19)*100)</f>
        <v>42.105263157894733</v>
      </c>
      <c r="DY42">
        <f>((11/20)*100)</f>
        <v>55.000000000000007</v>
      </c>
      <c r="DZ42">
        <f>((12/20)*100)</f>
        <v>60</v>
      </c>
      <c r="EA42">
        <f>((6/20)*100)</f>
        <v>30</v>
      </c>
    </row>
    <row r="43" spans="1:131" x14ac:dyDescent="0.25">
      <c r="A43">
        <v>179.85055800000001</v>
      </c>
      <c r="B43">
        <v>6.7068300000000001</v>
      </c>
      <c r="C43">
        <v>187.49764199999998</v>
      </c>
      <c r="D43">
        <v>3.0785300000000002</v>
      </c>
      <c r="E43">
        <v>197.99271300000001</v>
      </c>
      <c r="F43">
        <v>6.480073</v>
      </c>
      <c r="G43">
        <v>188.89453800000001</v>
      </c>
      <c r="H43">
        <v>2.693651</v>
      </c>
      <c r="K43">
        <f>(14/200)</f>
        <v>7.0000000000000007E-2</v>
      </c>
      <c r="L43">
        <f>(15/200)</f>
        <v>7.4999999999999997E-2</v>
      </c>
      <c r="M43">
        <f>(12/200)</f>
        <v>0.06</v>
      </c>
      <c r="N43">
        <f>(16/200)</f>
        <v>0.08</v>
      </c>
      <c r="P43">
        <f>(18/200)</f>
        <v>0.09</v>
      </c>
      <c r="Q43">
        <f>(16/200)</f>
        <v>0.08</v>
      </c>
      <c r="R43">
        <f>(21/200)</f>
        <v>0.105</v>
      </c>
      <c r="S43">
        <f>(18/200)</f>
        <v>0.09</v>
      </c>
      <c r="U43">
        <f>0.07+0.09</f>
        <v>0.16</v>
      </c>
      <c r="V43">
        <f>0.075+0.08</f>
        <v>0.155</v>
      </c>
      <c r="W43">
        <f>0.06+0.105</f>
        <v>0.16499999999999998</v>
      </c>
      <c r="X43">
        <f>0.08+0.09</f>
        <v>0.16999999999999998</v>
      </c>
      <c r="Z43">
        <f>SQRT((ABS($A$44-$A$43)^2+(ABS($B$44-$B$43)^2)))</f>
        <v>18.312898254334744</v>
      </c>
      <c r="AA43">
        <f>SQRT((ABS($C$44-$C$43)^2+(ABS($D$44-$D$43)^2)))</f>
        <v>19.411134983259206</v>
      </c>
      <c r="AB43">
        <f>SQRT((ABS($E$44-$E$43)^2+(ABS($F$44-$F$43)^2)))</f>
        <v>17.823005493512987</v>
      </c>
      <c r="AC43">
        <f>SQRT((ABS($G$44-$G$43)^2+(ABS($H$44-$H$43)^2)))</f>
        <v>19.89778740608774</v>
      </c>
      <c r="AJ43">
        <f>1/0.16</f>
        <v>6.25</v>
      </c>
      <c r="AK43">
        <f>1/0.155</f>
        <v>6.4516129032258069</v>
      </c>
      <c r="AL43">
        <f>1/0.165</f>
        <v>6.0606060606060606</v>
      </c>
      <c r="AM43">
        <f>1/0.17</f>
        <v>5.8823529411764701</v>
      </c>
      <c r="AO43">
        <f t="shared" si="9"/>
        <v>114.45561408959215</v>
      </c>
      <c r="AP43">
        <f t="shared" si="10"/>
        <v>125.23312892425294</v>
      </c>
      <c r="AQ43">
        <f t="shared" si="11"/>
        <v>108.01821511219994</v>
      </c>
      <c r="AR43">
        <f t="shared" si="12"/>
        <v>117.04580827110436</v>
      </c>
      <c r="AV43">
        <f>((0.07/0.16)*100)</f>
        <v>43.750000000000007</v>
      </c>
      <c r="AW43">
        <f>((0.075/0.155)*100)</f>
        <v>48.387096774193544</v>
      </c>
      <c r="AX43">
        <f>((0.06/0.165)*100)</f>
        <v>36.36363636363636</v>
      </c>
      <c r="AY43">
        <f>((0.08/0.17)*100)</f>
        <v>47.058823529411761</v>
      </c>
      <c r="BA43">
        <f>((0.09/0.16)*100)</f>
        <v>56.25</v>
      </c>
      <c r="BB43">
        <f>((0.08/0.155)*100)</f>
        <v>51.612903225806448</v>
      </c>
      <c r="BC43">
        <f>((0.105/0.165)*100)</f>
        <v>63.636363636363633</v>
      </c>
      <c r="BD43">
        <f>((0.09/0.17)*100)</f>
        <v>52.941176470588225</v>
      </c>
      <c r="BF43">
        <f>ABS($B$43-$D$43)</f>
        <v>3.6282999999999999</v>
      </c>
      <c r="BG43">
        <f>ABS($F$43-$H$43)</f>
        <v>3.786422</v>
      </c>
      <c r="BL43">
        <f>SQRT((ABS($A$43-$E$42)^2+(ABS($B$43-$F$42)^2)))</f>
        <v>1.6528687799861883</v>
      </c>
      <c r="BM43">
        <f>SQRT((ABS($C$43-$G$43)^2+(ABS($D$43-$H$43)^2)))</f>
        <v>1.4489479905976868</v>
      </c>
      <c r="BO43">
        <f>SQRT((ABS($A$43-$G$43)^2+(ABS($B$43-$H$43)^2)))</f>
        <v>9.8944014435660073</v>
      </c>
      <c r="BP43">
        <f>SQRT((ABS($C$43-$E$43)^2+(ABS($D$43-$F$43)^2)))</f>
        <v>11.032543227918508</v>
      </c>
      <c r="BR43">
        <f>DEGREES(ACOS((12.1118687638138^2+19.8007804962375^2-8.91935926521592^2)/(2*12.1118687638138*19.8007804962375)))</f>
        <v>16.785094356020455</v>
      </c>
      <c r="BS43">
        <f>DEGREES(ACOS((10.0675998967582^2+19.5911922692231^2-10.5173455135813^2)/(2*10.0675998967582*19.5911922692231)))</f>
        <v>18.284026465545356</v>
      </c>
      <c r="BU43">
        <v>14</v>
      </c>
      <c r="BV43">
        <v>1</v>
      </c>
      <c r="BW43">
        <v>3</v>
      </c>
      <c r="BX43">
        <v>5</v>
      </c>
      <c r="BY43">
        <v>15</v>
      </c>
      <c r="BZ43">
        <v>1</v>
      </c>
      <c r="CA43">
        <v>6</v>
      </c>
      <c r="CB43">
        <v>7</v>
      </c>
      <c r="CC43">
        <v>12</v>
      </c>
      <c r="CD43">
        <v>3</v>
      </c>
      <c r="CE43">
        <v>7</v>
      </c>
      <c r="CF43">
        <v>0</v>
      </c>
      <c r="CG43">
        <v>16</v>
      </c>
      <c r="CH43">
        <v>7</v>
      </c>
      <c r="CI43">
        <v>8</v>
      </c>
      <c r="CJ43">
        <v>0</v>
      </c>
      <c r="CL43">
        <v>18</v>
      </c>
      <c r="CM43">
        <v>4</v>
      </c>
      <c r="CN43">
        <v>7</v>
      </c>
      <c r="CO43">
        <v>11</v>
      </c>
      <c r="CP43">
        <v>16</v>
      </c>
      <c r="CQ43">
        <v>3</v>
      </c>
      <c r="CR43">
        <v>10</v>
      </c>
      <c r="CS43">
        <v>12</v>
      </c>
      <c r="CT43">
        <v>21</v>
      </c>
      <c r="CU43">
        <v>9</v>
      </c>
      <c r="CV43">
        <v>13</v>
      </c>
      <c r="CW43">
        <v>5</v>
      </c>
      <c r="CX43">
        <v>18</v>
      </c>
      <c r="CY43">
        <v>10</v>
      </c>
      <c r="CZ43">
        <v>10</v>
      </c>
      <c r="DA43">
        <v>7</v>
      </c>
      <c r="DC43">
        <f>((1/14)*100)</f>
        <v>7.1428571428571423</v>
      </c>
      <c r="DD43">
        <f>((3/14)*100)</f>
        <v>21.428571428571427</v>
      </c>
      <c r="DE43">
        <f>((5/14)*100)</f>
        <v>35.714285714285715</v>
      </c>
      <c r="DF43">
        <f>((1/15)*100)</f>
        <v>6.666666666666667</v>
      </c>
      <c r="DG43">
        <f>((6/15)*100)</f>
        <v>40</v>
      </c>
      <c r="DH43">
        <f>((7/15)*100)</f>
        <v>46.666666666666664</v>
      </c>
      <c r="DI43">
        <f>((3/12)*100)</f>
        <v>25</v>
      </c>
      <c r="DJ43">
        <f>((7/12)*100)</f>
        <v>58.333333333333336</v>
      </c>
      <c r="DK43">
        <f>((0/12)*100)</f>
        <v>0</v>
      </c>
      <c r="DL43">
        <f>((7/16)*100)</f>
        <v>43.75</v>
      </c>
      <c r="DM43">
        <f>((8/16)*100)</f>
        <v>50</v>
      </c>
      <c r="DN43">
        <f>((0/16)*100)</f>
        <v>0</v>
      </c>
      <c r="DP43">
        <f>((4/18)*100)</f>
        <v>22.222222222222221</v>
      </c>
      <c r="DQ43">
        <f>((7/18)*100)</f>
        <v>38.888888888888893</v>
      </c>
      <c r="DR43">
        <f>((11/18)*100)</f>
        <v>61.111111111111114</v>
      </c>
      <c r="DS43">
        <f>((3/16)*100)</f>
        <v>18.75</v>
      </c>
      <c r="DT43">
        <f>((10/16)*100)</f>
        <v>62.5</v>
      </c>
      <c r="DU43">
        <f>((12/16)*100)</f>
        <v>75</v>
      </c>
      <c r="DV43">
        <f>((9/21)*100)</f>
        <v>42.857142857142854</v>
      </c>
      <c r="DW43">
        <f>((13/21)*100)</f>
        <v>61.904761904761905</v>
      </c>
      <c r="DX43">
        <f>((5/21)*100)</f>
        <v>23.809523809523807</v>
      </c>
      <c r="DY43">
        <f>((10/18)*100)</f>
        <v>55.555555555555557</v>
      </c>
      <c r="DZ43">
        <f>((10/18)*100)</f>
        <v>55.555555555555557</v>
      </c>
      <c r="EA43">
        <f>((7/18)*100)</f>
        <v>38.888888888888893</v>
      </c>
    </row>
    <row r="44" spans="1:131" x14ac:dyDescent="0.25">
      <c r="A44">
        <v>198.13144199999999</v>
      </c>
      <c r="B44">
        <v>5.6244610000000002</v>
      </c>
      <c r="C44">
        <v>206.89402699999999</v>
      </c>
      <c r="D44">
        <v>3.835108</v>
      </c>
      <c r="E44">
        <v>215.71212600000001</v>
      </c>
      <c r="F44">
        <v>8.3989080000000005</v>
      </c>
      <c r="G44">
        <v>208.79074800000001</v>
      </c>
      <c r="H44">
        <v>2.9441929999999998</v>
      </c>
      <c r="K44">
        <f>(15/200)</f>
        <v>7.4999999999999997E-2</v>
      </c>
      <c r="L44">
        <f>(15/200)</f>
        <v>7.4999999999999997E-2</v>
      </c>
      <c r="M44">
        <f>(14/200)</f>
        <v>7.0000000000000007E-2</v>
      </c>
      <c r="N44">
        <f>(11/200)</f>
        <v>5.5E-2</v>
      </c>
      <c r="P44">
        <f>(16/200)</f>
        <v>0.08</v>
      </c>
      <c r="Q44">
        <f>(18/200)</f>
        <v>0.09</v>
      </c>
      <c r="R44">
        <f>(22/200)</f>
        <v>0.11</v>
      </c>
      <c r="S44">
        <f>(21/200)</f>
        <v>0.105</v>
      </c>
      <c r="U44">
        <f>0.075+0.08</f>
        <v>0.155</v>
      </c>
      <c r="V44">
        <f>0.075+0.09</f>
        <v>0.16499999999999998</v>
      </c>
      <c r="W44">
        <f>0.07+0.11</f>
        <v>0.18</v>
      </c>
      <c r="X44">
        <f>0.055+0.105</f>
        <v>0.16</v>
      </c>
      <c r="Z44">
        <f>SQRT((ABS($A$45-$A$44)^2+(ABS($B$45-$B$44)^2)))</f>
        <v>17.968792444535762</v>
      </c>
      <c r="AA44">
        <f>SQRT((ABS($C$45-$C$44)^2+(ABS($D$45-$D$44)^2)))</f>
        <v>16.75944612352345</v>
      </c>
      <c r="AB44">
        <f>SQRT((ABS($E$45-$E$44)^2+(ABS($F$45-$F$44)^2)))</f>
        <v>16.509242122938058</v>
      </c>
      <c r="AC44">
        <f>SQRT((ABS($G$45-$G$44)^2+(ABS($H$45-$H$44)^2)))</f>
        <v>15.441030555908496</v>
      </c>
      <c r="AJ44">
        <f>1/0.155</f>
        <v>6.4516129032258069</v>
      </c>
      <c r="AK44">
        <f>1/0.165</f>
        <v>6.0606060606060606</v>
      </c>
      <c r="AL44">
        <f>1/0.18</f>
        <v>5.5555555555555554</v>
      </c>
      <c r="AM44">
        <f>1/0.16</f>
        <v>6.25</v>
      </c>
      <c r="AO44">
        <f t="shared" si="9"/>
        <v>115.9276931905533</v>
      </c>
      <c r="AP44">
        <f t="shared" si="10"/>
        <v>101.57240074862698</v>
      </c>
      <c r="AQ44">
        <f t="shared" si="11"/>
        <v>91.718011794100335</v>
      </c>
      <c r="AR44">
        <f t="shared" si="12"/>
        <v>96.506440974428102</v>
      </c>
      <c r="AV44">
        <f>((0.075/0.155)*100)</f>
        <v>48.387096774193544</v>
      </c>
      <c r="AW44">
        <f>((0.075/0.165)*100)</f>
        <v>45.454545454545453</v>
      </c>
      <c r="AX44">
        <f>((0.07/0.18)*100)</f>
        <v>38.888888888888893</v>
      </c>
      <c r="AY44">
        <f>((0.055/0.16)*100)</f>
        <v>34.375</v>
      </c>
      <c r="BA44">
        <f>((0.08/0.155)*100)</f>
        <v>51.612903225806448</v>
      </c>
      <c r="BB44">
        <f>((0.09/0.165)*100)</f>
        <v>54.54545454545454</v>
      </c>
      <c r="BC44">
        <f>((0.11/0.18)*100)</f>
        <v>61.111111111111114</v>
      </c>
      <c r="BD44">
        <f>((0.105/0.16)*100)</f>
        <v>65.625</v>
      </c>
      <c r="BF44">
        <f>ABS($B$44-$D$44)</f>
        <v>1.7893530000000002</v>
      </c>
      <c r="BG44">
        <f>ABS($F$44-$H$44)</f>
        <v>5.4547150000000002</v>
      </c>
      <c r="BL44">
        <f>SQRT((ABS($A$44-$E$43)^2+(ABS($B$44-$F$43)^2)))</f>
        <v>0.86678580398215754</v>
      </c>
      <c r="BM44">
        <f>SQRT((ABS($C$44-$G$44)^2+(ABS($D$44-$H$44)^2)))</f>
        <v>2.0955381382990983</v>
      </c>
      <c r="BO44">
        <f>SQRT((ABS($A$44-$G$44)^2+(ABS($B$44-$H$44)^2)))</f>
        <v>10.991116456186802</v>
      </c>
      <c r="BP44">
        <f>SQRT((ABS($C$44-$E$44)^2+(ABS($D$44-$F$44)^2)))</f>
        <v>9.9291057207485363</v>
      </c>
      <c r="BR44">
        <f>DEGREES(ACOS((13.3931705490381^2+21.1704184998608^2-9.63582827552531^2)/(2*13.3931705490381*21.1704184998608)))</f>
        <v>19.450557241249804</v>
      </c>
      <c r="BS44">
        <f>DEGREES(ACOS((8.93093713961093^2+15.2234578156645^2-7.83144560056117^2)/(2*8.93093713961093*15.2234578156645)))</f>
        <v>23.064327247523998</v>
      </c>
      <c r="BU44">
        <v>15</v>
      </c>
      <c r="BV44">
        <v>0</v>
      </c>
      <c r="BW44">
        <v>3</v>
      </c>
      <c r="BX44">
        <v>7</v>
      </c>
      <c r="BY44">
        <v>15</v>
      </c>
      <c r="BZ44">
        <v>0</v>
      </c>
      <c r="CA44">
        <v>7</v>
      </c>
      <c r="CB44">
        <v>8</v>
      </c>
      <c r="CC44">
        <v>14</v>
      </c>
      <c r="CD44">
        <v>3</v>
      </c>
      <c r="CE44">
        <v>8</v>
      </c>
      <c r="CF44">
        <v>0</v>
      </c>
      <c r="CG44">
        <v>11</v>
      </c>
      <c r="CH44">
        <v>2</v>
      </c>
      <c r="CI44">
        <v>7</v>
      </c>
      <c r="CJ44">
        <v>0</v>
      </c>
      <c r="CL44">
        <v>16</v>
      </c>
      <c r="CM44">
        <v>2</v>
      </c>
      <c r="CN44">
        <v>8</v>
      </c>
      <c r="CO44">
        <v>10</v>
      </c>
      <c r="CP44">
        <v>18</v>
      </c>
      <c r="CQ44">
        <v>3</v>
      </c>
      <c r="CR44">
        <v>13</v>
      </c>
      <c r="CS44">
        <v>10</v>
      </c>
      <c r="CT44">
        <v>22</v>
      </c>
      <c r="CU44">
        <v>11</v>
      </c>
      <c r="CV44">
        <v>13</v>
      </c>
      <c r="CW44">
        <v>11</v>
      </c>
      <c r="CX44">
        <v>21</v>
      </c>
      <c r="CY44">
        <v>9</v>
      </c>
      <c r="CZ44">
        <v>14</v>
      </c>
      <c r="DA44">
        <v>9</v>
      </c>
      <c r="DC44">
        <f>((0/15)*100)</f>
        <v>0</v>
      </c>
      <c r="DD44">
        <f>((3/15)*100)</f>
        <v>20</v>
      </c>
      <c r="DE44">
        <f>((7/15)*100)</f>
        <v>46.666666666666664</v>
      </c>
      <c r="DF44">
        <f>((0/15)*100)</f>
        <v>0</v>
      </c>
      <c r="DG44">
        <f>((7/15)*100)</f>
        <v>46.666666666666664</v>
      </c>
      <c r="DH44">
        <f>((8/15)*100)</f>
        <v>53.333333333333336</v>
      </c>
      <c r="DI44">
        <f>((3/14)*100)</f>
        <v>21.428571428571427</v>
      </c>
      <c r="DJ44">
        <f>((8/14)*100)</f>
        <v>57.142857142857139</v>
      </c>
      <c r="DK44">
        <f>((0/14)*100)</f>
        <v>0</v>
      </c>
      <c r="DL44">
        <f>((2/11)*100)</f>
        <v>18.181818181818183</v>
      </c>
      <c r="DM44">
        <f>((7/11)*100)</f>
        <v>63.636363636363633</v>
      </c>
      <c r="DN44">
        <f>((0/11)*100)</f>
        <v>0</v>
      </c>
      <c r="DP44">
        <f>((2/16)*100)</f>
        <v>12.5</v>
      </c>
      <c r="DQ44">
        <f>((8/16)*100)</f>
        <v>50</v>
      </c>
      <c r="DR44">
        <f>((10/16)*100)</f>
        <v>62.5</v>
      </c>
      <c r="DS44">
        <f>((3/18)*100)</f>
        <v>16.666666666666664</v>
      </c>
      <c r="DT44">
        <f>((13/18)*100)</f>
        <v>72.222222222222214</v>
      </c>
      <c r="DU44">
        <f>((10/18)*100)</f>
        <v>55.555555555555557</v>
      </c>
      <c r="DV44">
        <f>((11/22)*100)</f>
        <v>50</v>
      </c>
      <c r="DW44">
        <f>((13/22)*100)</f>
        <v>59.090909090909093</v>
      </c>
      <c r="DX44">
        <f>((11/22)*100)</f>
        <v>50</v>
      </c>
      <c r="DY44">
        <f>((9/21)*100)</f>
        <v>42.857142857142854</v>
      </c>
      <c r="DZ44">
        <f>((14/21)*100)</f>
        <v>66.666666666666657</v>
      </c>
      <c r="EA44">
        <f>((9/21)*100)</f>
        <v>42.857142857142854</v>
      </c>
    </row>
    <row r="45" spans="1:131" x14ac:dyDescent="0.25">
      <c r="A45">
        <v>216.01242500000001</v>
      </c>
      <c r="B45">
        <v>7.3987069999999999</v>
      </c>
      <c r="C45">
        <v>223.636865</v>
      </c>
      <c r="D45">
        <v>4.5810370000000002</v>
      </c>
      <c r="E45">
        <v>232.22109399999999</v>
      </c>
      <c r="F45">
        <v>8.3037709999999993</v>
      </c>
      <c r="G45">
        <v>224.162688</v>
      </c>
      <c r="H45">
        <v>4.4032629999999999</v>
      </c>
      <c r="K45">
        <f>(14/200)</f>
        <v>7.0000000000000007E-2</v>
      </c>
      <c r="L45">
        <f>(17/200)</f>
        <v>8.5000000000000006E-2</v>
      </c>
      <c r="M45">
        <f>(12/200)</f>
        <v>0.06</v>
      </c>
      <c r="N45" s="1">
        <f>(13/200)</f>
        <v>6.5000000000000002E-2</v>
      </c>
      <c r="P45">
        <f>(18/200)</f>
        <v>0.09</v>
      </c>
      <c r="Q45">
        <f>(18/200)</f>
        <v>0.09</v>
      </c>
      <c r="R45">
        <f>(27/200)</f>
        <v>0.13500000000000001</v>
      </c>
      <c r="S45">
        <f>(25/200)</f>
        <v>0.125</v>
      </c>
      <c r="U45">
        <f>0.07+0.09</f>
        <v>0.16</v>
      </c>
      <c r="V45">
        <f>0.085+0.09</f>
        <v>0.17499999999999999</v>
      </c>
      <c r="W45">
        <f>0.06+0.135</f>
        <v>0.19500000000000001</v>
      </c>
      <c r="X45" s="1">
        <f>0.065+0.125</f>
        <v>0.19</v>
      </c>
      <c r="Z45">
        <f>SQRT((ABS($A$46-$A$45)^2+(ABS($B$46-$B$45)^2)))</f>
        <v>16.41148000646303</v>
      </c>
      <c r="AA45">
        <f>SQRT((ABS($C$46-$C$45)^2+(ABS($D$46-$D$45)^2)))</f>
        <v>18.769735013527626</v>
      </c>
      <c r="AB45">
        <f>SQRT((ABS($E$46-$E$45)^2+(ABS($F$46-$F$45)^2)))</f>
        <v>18.035888090272135</v>
      </c>
      <c r="AC45" s="1">
        <f>SQRT((ABS($G$46-$G$45)^2+(ABS($H$46-$H$45)^2)))</f>
        <v>18.550744767406229</v>
      </c>
      <c r="AJ45">
        <f>1/0.16</f>
        <v>6.25</v>
      </c>
      <c r="AK45">
        <f>1/0.175</f>
        <v>5.7142857142857144</v>
      </c>
      <c r="AL45">
        <f>1/0.195</f>
        <v>5.1282051282051277</v>
      </c>
      <c r="AM45" s="1">
        <f>1/0.19</f>
        <v>5.2631578947368425</v>
      </c>
      <c r="AO45">
        <f t="shared" si="9"/>
        <v>102.57175004039394</v>
      </c>
      <c r="AP45">
        <f t="shared" si="10"/>
        <v>107.2556286487293</v>
      </c>
      <c r="AQ45">
        <f t="shared" si="11"/>
        <v>92.491733796267354</v>
      </c>
      <c r="AR45" s="1">
        <f t="shared" si="12"/>
        <v>97.635498775822256</v>
      </c>
      <c r="AV45">
        <f>((0.07/0.16)*100)</f>
        <v>43.750000000000007</v>
      </c>
      <c r="AW45">
        <f>((0.085/0.175)*100)</f>
        <v>48.571428571428577</v>
      </c>
      <c r="AX45">
        <f>((0.06/0.195)*100)</f>
        <v>30.769230769230766</v>
      </c>
      <c r="AY45" s="1">
        <f>((0.065/0.19)*100)</f>
        <v>34.210526315789473</v>
      </c>
      <c r="BA45">
        <f>((0.09/0.16)*100)</f>
        <v>56.25</v>
      </c>
      <c r="BB45">
        <f>((0.09/0.175)*100)</f>
        <v>51.428571428571438</v>
      </c>
      <c r="BC45">
        <f>((0.135/0.195)*100)</f>
        <v>69.230769230769226</v>
      </c>
      <c r="BD45" s="1">
        <f>((0.125/0.19)*100)</f>
        <v>65.789473684210535</v>
      </c>
      <c r="BF45">
        <f>ABS($B$45-$D$45)</f>
        <v>2.8176699999999997</v>
      </c>
      <c r="BG45">
        <f>ABS($F$45-$H$45)</f>
        <v>3.9005079999999994</v>
      </c>
      <c r="BL45">
        <f>SQRT((ABS($A$45-$E$44)^2+(ABS($B$45-$F$44)^2)))</f>
        <v>1.0443091160197724</v>
      </c>
      <c r="BM45">
        <f>SQRT((ABS($C$45-$G$45)^2+(ABS($D$45-$H$45)^2)))</f>
        <v>0.55506163838352485</v>
      </c>
      <c r="BO45">
        <f>SQRT((ABS($A$45-$G$45)^2+(ABS($B$45-$H$45)^2)))</f>
        <v>8.6832869194968403</v>
      </c>
      <c r="BP45">
        <f>SQRT((ABS($C$45-$E$45)^2+(ABS($D$45-$F$45)^2)))</f>
        <v>9.3566947133695066</v>
      </c>
      <c r="BR45">
        <f>DEGREES(ACOS((10.326010981423^2+16.0979378606383^2-7.54907964784913^2)/(2*10.326010981423*16.0979378606383)))</f>
        <v>21.752718706203204</v>
      </c>
      <c r="BS45">
        <f>DEGREES(ACOS((5.92200693428336^2+23.8898159962999^2-18.9430502513097^2)/(2*5.92200693428336*23.8898159962999)))</f>
        <v>29.216650306143272</v>
      </c>
      <c r="BU45">
        <v>14</v>
      </c>
      <c r="BV45">
        <v>0</v>
      </c>
      <c r="BW45">
        <v>3</v>
      </c>
      <c r="BX45">
        <v>2</v>
      </c>
      <c r="BY45">
        <v>17</v>
      </c>
      <c r="BZ45">
        <v>0</v>
      </c>
      <c r="CA45">
        <v>8</v>
      </c>
      <c r="CB45">
        <v>7</v>
      </c>
      <c r="CC45">
        <v>12</v>
      </c>
      <c r="CD45">
        <v>0</v>
      </c>
      <c r="CE45">
        <v>7</v>
      </c>
      <c r="CF45">
        <v>0</v>
      </c>
      <c r="CG45">
        <v>13</v>
      </c>
      <c r="CH45">
        <v>6</v>
      </c>
      <c r="CI45">
        <v>5</v>
      </c>
      <c r="CJ45">
        <v>0</v>
      </c>
      <c r="CL45">
        <v>18</v>
      </c>
      <c r="CM45">
        <v>3</v>
      </c>
      <c r="CN45">
        <v>9</v>
      </c>
      <c r="CO45">
        <v>9</v>
      </c>
      <c r="CP45">
        <v>18</v>
      </c>
      <c r="CQ45">
        <v>4</v>
      </c>
      <c r="CR45">
        <v>13</v>
      </c>
      <c r="CS45">
        <v>14</v>
      </c>
      <c r="CT45">
        <v>27</v>
      </c>
      <c r="CU45">
        <v>12</v>
      </c>
      <c r="CV45">
        <v>17</v>
      </c>
      <c r="CW45">
        <v>14</v>
      </c>
      <c r="CX45">
        <v>25</v>
      </c>
      <c r="CY45">
        <v>13</v>
      </c>
      <c r="CZ45">
        <v>15</v>
      </c>
      <c r="DA45">
        <v>11</v>
      </c>
      <c r="DC45">
        <f>((0/14)*100)</f>
        <v>0</v>
      </c>
      <c r="DD45">
        <f>((3/14)*100)</f>
        <v>21.428571428571427</v>
      </c>
      <c r="DE45">
        <f>((2/14)*100)</f>
        <v>14.285714285714285</v>
      </c>
      <c r="DF45">
        <f>((0/17)*100)</f>
        <v>0</v>
      </c>
      <c r="DG45">
        <f>((8/17)*100)</f>
        <v>47.058823529411761</v>
      </c>
      <c r="DH45">
        <f>((7/17)*100)</f>
        <v>41.17647058823529</v>
      </c>
      <c r="DI45">
        <f>((0/12)*100)</f>
        <v>0</v>
      </c>
      <c r="DJ45">
        <f>((7/12)*100)</f>
        <v>58.333333333333336</v>
      </c>
      <c r="DK45">
        <f>((0/12)*100)</f>
        <v>0</v>
      </c>
      <c r="DL45">
        <f>((6/13)*100)</f>
        <v>46.153846153846153</v>
      </c>
      <c r="DM45">
        <f>((5/13)*100)</f>
        <v>38.461538461538467</v>
      </c>
      <c r="DN45">
        <f>((0/13)*100)</f>
        <v>0</v>
      </c>
      <c r="DP45">
        <f>((3/18)*100)</f>
        <v>16.666666666666664</v>
      </c>
      <c r="DQ45">
        <f>((9/18)*100)</f>
        <v>50</v>
      </c>
      <c r="DR45">
        <f>((9/18)*100)</f>
        <v>50</v>
      </c>
      <c r="DS45">
        <f>((4/18)*100)</f>
        <v>22.222222222222221</v>
      </c>
      <c r="DT45">
        <f>((13/18)*100)</f>
        <v>72.222222222222214</v>
      </c>
      <c r="DU45">
        <f>((14/18)*100)</f>
        <v>77.777777777777786</v>
      </c>
      <c r="DV45">
        <f>((12/27)*100)</f>
        <v>44.444444444444443</v>
      </c>
      <c r="DW45">
        <f>((17/27)*100)</f>
        <v>62.962962962962962</v>
      </c>
      <c r="DX45">
        <f>((14/27)*100)</f>
        <v>51.851851851851848</v>
      </c>
      <c r="DY45">
        <f>((13/25)*100)</f>
        <v>52</v>
      </c>
      <c r="DZ45">
        <f>((15/25)*100)</f>
        <v>60</v>
      </c>
      <c r="EA45">
        <f>((11/25)*100)</f>
        <v>44</v>
      </c>
    </row>
    <row r="46" spans="1:131" x14ac:dyDescent="0.25">
      <c r="A46">
        <v>232.420895</v>
      </c>
      <c r="B46">
        <v>7.0844009999999997</v>
      </c>
      <c r="C46">
        <v>242.404719</v>
      </c>
      <c r="D46">
        <v>4.3153139999999999</v>
      </c>
      <c r="E46">
        <v>250.201098</v>
      </c>
      <c r="F46">
        <v>6.8850689999999997</v>
      </c>
      <c r="G46" s="1">
        <v>242.69720699999999</v>
      </c>
      <c r="H46" s="1">
        <v>3.6275460000000002</v>
      </c>
      <c r="K46">
        <f>(18/200)</f>
        <v>0.09</v>
      </c>
      <c r="L46">
        <f>(17/200)</f>
        <v>8.5000000000000006E-2</v>
      </c>
      <c r="P46">
        <f>(22/200)</f>
        <v>0.11</v>
      </c>
      <c r="Q46">
        <f>(23/200)</f>
        <v>0.115</v>
      </c>
      <c r="S46" s="1">
        <f>(18/200)</f>
        <v>0.09</v>
      </c>
      <c r="U46">
        <f>0.09+0.11</f>
        <v>0.2</v>
      </c>
      <c r="V46">
        <f>0.085+0.115</f>
        <v>0.2</v>
      </c>
      <c r="Z46">
        <f>SQRT((ABS($A$47-$A$46)^2+(ABS($B$47-$B$46)^2)))</f>
        <v>20.324401026160682</v>
      </c>
      <c r="AA46">
        <f>SQRT((ABS($C$47-$C$46)^2+(ABS($D$47-$D$46)^2)))</f>
        <v>18.78904696734055</v>
      </c>
      <c r="AJ46">
        <f>1/0.2</f>
        <v>5</v>
      </c>
      <c r="AK46">
        <f>1/0.2</f>
        <v>5</v>
      </c>
      <c r="AO46">
        <f t="shared" si="9"/>
        <v>101.6220051308034</v>
      </c>
      <c r="AP46">
        <f t="shared" si="10"/>
        <v>93.945234836702738</v>
      </c>
      <c r="AV46">
        <f>((0.09/0.2)*100)</f>
        <v>44.999999999999993</v>
      </c>
      <c r="AW46">
        <f>((0.085/0.2)*100)</f>
        <v>42.5</v>
      </c>
      <c r="BA46">
        <f>((0.11/0.2)*100)</f>
        <v>54.999999999999993</v>
      </c>
      <c r="BB46">
        <f>((0.115/0.2)*100)</f>
        <v>57.499999999999993</v>
      </c>
      <c r="BF46">
        <f>ABS($B$46-$D$46)</f>
        <v>2.7690869999999999</v>
      </c>
      <c r="BG46" s="1">
        <f>ABS($F$46-$H$46)</f>
        <v>3.2575229999999995</v>
      </c>
      <c r="BI46">
        <v>3.7330125000000001</v>
      </c>
      <c r="BJ46" s="1">
        <v>3.6256504999999999</v>
      </c>
      <c r="BL46">
        <f>SQRT((ABS($A$46-$E$45)^2+(ABS($B$46-$F$45)^2)))</f>
        <v>1.2356308657932604</v>
      </c>
      <c r="BM46" s="1">
        <f>SQRT((ABS($C$46-$G$46)^2+(ABS($D$46-$H$46)^2)))</f>
        <v>0.74737811847015878</v>
      </c>
      <c r="BO46" s="1">
        <f>SQRT((ABS($A$46-$G$46)^2+(ABS($B$46-$H$46)^2)))</f>
        <v>10.842160062107956</v>
      </c>
      <c r="BP46">
        <f>SQRT((ABS($C$46-$E$46)^2+(ABS($D$46-$F$46)^2)))</f>
        <v>8.208968648476251</v>
      </c>
      <c r="BR46">
        <f>DEGREES(ACOS((11.6090635090175^2+17.2231464327694^2-7.34427580631243^2)/(2*11.6090635090175*17.2231464327694)))</f>
        <v>19.277040417633341</v>
      </c>
      <c r="BS46">
        <f>DEGREES(ACOS((8.91935926521592^2+21.0609571170614^2-13.3931705490381^2)/(2*8.91935926521592*21.0609571170614)))</f>
        <v>23.803372563514149</v>
      </c>
      <c r="BU46">
        <v>18</v>
      </c>
      <c r="BV46">
        <v>0</v>
      </c>
      <c r="BW46">
        <v>3</v>
      </c>
      <c r="BX46">
        <v>6</v>
      </c>
      <c r="BY46">
        <v>17</v>
      </c>
      <c r="BZ46">
        <v>0</v>
      </c>
      <c r="CA46">
        <v>7</v>
      </c>
      <c r="CB46">
        <v>5</v>
      </c>
      <c r="CL46">
        <v>22</v>
      </c>
      <c r="CM46">
        <v>5</v>
      </c>
      <c r="CN46">
        <v>11</v>
      </c>
      <c r="CO46">
        <v>13</v>
      </c>
      <c r="CP46">
        <v>23</v>
      </c>
      <c r="CQ46">
        <v>5</v>
      </c>
      <c r="CR46">
        <v>17</v>
      </c>
      <c r="CS46">
        <v>15</v>
      </c>
      <c r="CX46">
        <v>18</v>
      </c>
      <c r="CY46">
        <v>17</v>
      </c>
      <c r="CZ46">
        <v>6</v>
      </c>
      <c r="DA46">
        <v>6</v>
      </c>
      <c r="DC46">
        <f>((0/18)*100)</f>
        <v>0</v>
      </c>
      <c r="DD46">
        <f>((3/18)*100)</f>
        <v>16.666666666666664</v>
      </c>
      <c r="DE46">
        <f>((6/18)*100)</f>
        <v>33.333333333333329</v>
      </c>
      <c r="DF46">
        <f>((0/17)*100)</f>
        <v>0</v>
      </c>
      <c r="DG46">
        <f>((7/17)*100)</f>
        <v>41.17647058823529</v>
      </c>
      <c r="DH46">
        <f>((5/17)*100)</f>
        <v>29.411764705882355</v>
      </c>
      <c r="DP46">
        <f>((5/22)*100)</f>
        <v>22.727272727272727</v>
      </c>
      <c r="DQ46">
        <f>((11/22)*100)</f>
        <v>50</v>
      </c>
      <c r="DR46">
        <f>((13/22)*100)</f>
        <v>59.090909090909093</v>
      </c>
      <c r="DS46">
        <f>((5/23)*100)</f>
        <v>21.739130434782609</v>
      </c>
      <c r="DT46">
        <f>((17/23)*100)</f>
        <v>73.91304347826086</v>
      </c>
      <c r="DU46">
        <f>((15/23)*100)</f>
        <v>65.217391304347828</v>
      </c>
      <c r="DY46">
        <f>((17/18)*100)</f>
        <v>94.444444444444443</v>
      </c>
      <c r="DZ46">
        <f>((6/18)*100)</f>
        <v>33.333333333333329</v>
      </c>
      <c r="EA46">
        <f>((6/18)*100)</f>
        <v>33.333333333333329</v>
      </c>
    </row>
    <row r="47" spans="1:131" x14ac:dyDescent="0.25">
      <c r="A47">
        <v>252.72440599999999</v>
      </c>
      <c r="B47">
        <v>6.1631419999999997</v>
      </c>
      <c r="C47">
        <v>261.17897599999998</v>
      </c>
      <c r="D47">
        <v>3.5699550000000002</v>
      </c>
      <c r="K47">
        <f>(18/200)</f>
        <v>0.09</v>
      </c>
      <c r="P47">
        <f>(24/200)</f>
        <v>0.12</v>
      </c>
      <c r="Q47">
        <f>(28/200)</f>
        <v>0.14000000000000001</v>
      </c>
      <c r="U47">
        <f>0.09+0.12</f>
        <v>0.21</v>
      </c>
      <c r="Z47">
        <f>SQRT((ABS($A$48-$A$47)^2+(ABS($B$48-$B$47)^2)))</f>
        <v>17.217010143296253</v>
      </c>
      <c r="AJ47">
        <f>1/0.21</f>
        <v>4.7619047619047619</v>
      </c>
      <c r="AO47">
        <f t="shared" si="9"/>
        <v>81.985762587125024</v>
      </c>
      <c r="AV47">
        <f>((0.09/0.21)*100)</f>
        <v>42.857142857142854</v>
      </c>
      <c r="BA47">
        <f>((0.12/0.21)*100)</f>
        <v>57.142857142857139</v>
      </c>
      <c r="BF47">
        <f>ABS($B$47-$D$47)</f>
        <v>2.5931869999999995</v>
      </c>
      <c r="BR47">
        <f>DEGREES(ACOS((12.4268458253842^2+19.1923752519033^2-8.68947793767825^2)/(2*12.4268458253842*19.1923752519033)))</f>
        <v>20.337212018637747</v>
      </c>
      <c r="BS47">
        <f>DEGREES(ACOS((9.63582827552531^2+18.3312880709788^2-10.326010981423^2)/(2*9.63582827552531*18.3312880709788)))</f>
        <v>24.188040109809982</v>
      </c>
      <c r="BU47">
        <v>18</v>
      </c>
      <c r="BV47">
        <v>0</v>
      </c>
      <c r="BW47">
        <v>0</v>
      </c>
      <c r="BX47">
        <v>17</v>
      </c>
      <c r="CL47">
        <v>24</v>
      </c>
      <c r="CM47">
        <v>7</v>
      </c>
      <c r="CN47">
        <v>12</v>
      </c>
      <c r="CO47">
        <v>17</v>
      </c>
      <c r="CP47">
        <v>28</v>
      </c>
      <c r="CQ47">
        <v>10</v>
      </c>
      <c r="CR47">
        <v>23</v>
      </c>
      <c r="CS47">
        <v>6</v>
      </c>
      <c r="DC47">
        <f>((0/18)*100)</f>
        <v>0</v>
      </c>
      <c r="DD47">
        <f>((0/18)*100)</f>
        <v>0</v>
      </c>
      <c r="DE47">
        <f>((17/18)*100)</f>
        <v>94.444444444444443</v>
      </c>
      <c r="DP47">
        <f>((7/24)*100)</f>
        <v>29.166666666666668</v>
      </c>
      <c r="DQ47">
        <f>((12/24)*100)</f>
        <v>50</v>
      </c>
      <c r="DR47">
        <f>((17/24)*100)</f>
        <v>70.833333333333343</v>
      </c>
      <c r="DS47">
        <f>((10/28)*100)</f>
        <v>35.714285714285715</v>
      </c>
      <c r="DT47">
        <f>((23/28)*100)</f>
        <v>82.142857142857139</v>
      </c>
      <c r="DU47">
        <f>((6/28)*100)</f>
        <v>21.428571428571427</v>
      </c>
    </row>
    <row r="48" spans="1:131" x14ac:dyDescent="0.25">
      <c r="A48">
        <v>269.92520000000002</v>
      </c>
      <c r="B48">
        <v>5.4160649999999997</v>
      </c>
      <c r="BS48">
        <f>DEGREES(ACOS((7.54907964784913^2+17.5814267717605^2-11.6090635090175^2)/(2*7.54907964784913*17.5814267717605)))</f>
        <v>29.372039254178496</v>
      </c>
    </row>
    <row r="49" spans="1:131" x14ac:dyDescent="0.25">
      <c r="A49" t="s">
        <v>22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BS49">
        <f>DEGREES(ACOS((7.34427580631243^2+17.7297490033517^2-12.4268458253842^2)/(2*7.34427580631243*17.7297490033517)))</f>
        <v>34.79666362656328</v>
      </c>
    </row>
    <row r="50" spans="1:131" x14ac:dyDescent="0.25">
      <c r="A50">
        <v>235.49569700000001</v>
      </c>
      <c r="B50">
        <v>5.5148450000000002</v>
      </c>
      <c r="C50">
        <v>241.93351799999999</v>
      </c>
      <c r="D50">
        <v>9.5249649999999999</v>
      </c>
      <c r="E50">
        <v>239.32163800000001</v>
      </c>
      <c r="F50">
        <v>5.7429730000000001</v>
      </c>
      <c r="G50" s="1">
        <v>250.21833599999999</v>
      </c>
      <c r="H50" s="1">
        <v>10.412115999999999</v>
      </c>
      <c r="K50">
        <f>(12/200)</f>
        <v>0.06</v>
      </c>
      <c r="L50">
        <f>(6/200)</f>
        <v>0.03</v>
      </c>
      <c r="M50">
        <f>(13/200)</f>
        <v>6.5000000000000002E-2</v>
      </c>
      <c r="N50" s="1">
        <f>(15/200)</f>
        <v>7.4999999999999997E-2</v>
      </c>
      <c r="P50">
        <f>(16/200)</f>
        <v>0.08</v>
      </c>
      <c r="Q50">
        <f>(18/200)</f>
        <v>0.09</v>
      </c>
      <c r="R50">
        <f>(18/200)</f>
        <v>0.09</v>
      </c>
      <c r="S50" s="1">
        <f>(18/200)</f>
        <v>0.09</v>
      </c>
      <c r="U50">
        <f>0.06+0.08</f>
        <v>0.14000000000000001</v>
      </c>
      <c r="V50">
        <f>0.03+0.09</f>
        <v>0.12</v>
      </c>
      <c r="W50">
        <f>0.065+0.09</f>
        <v>0.155</v>
      </c>
      <c r="X50" s="1">
        <f>0.075+0.09</f>
        <v>0.16499999999999998</v>
      </c>
      <c r="Z50">
        <f>SQRT((ABS($A$51-$A$50)^2+(ABS($B$51-$B$50)^2)))</f>
        <v>15.795461152500385</v>
      </c>
      <c r="AA50">
        <f>SQRT((ABS($C$51-$C$50)^2+(ABS($D$51-$D$50)^2)))</f>
        <v>12.984936025823533</v>
      </c>
      <c r="AB50">
        <f>SQRT((ABS($E$51-$E$50)^2+(ABS($F$51-$F$50)^2)))</f>
        <v>18.374319788614397</v>
      </c>
      <c r="AC50" s="1">
        <f>SQRT((ABS($G$51-$G$50)^2+(ABS($H$51-$H$50)^2)))</f>
        <v>20.561662395151441</v>
      </c>
      <c r="AJ50">
        <f>1/0.14</f>
        <v>7.1428571428571423</v>
      </c>
      <c r="AK50">
        <f>1/0.12</f>
        <v>8.3333333333333339</v>
      </c>
      <c r="AL50">
        <f>1/0.155</f>
        <v>6.4516129032258069</v>
      </c>
      <c r="AM50" s="1">
        <f>1/0.165</f>
        <v>6.0606060606060606</v>
      </c>
      <c r="AO50">
        <f t="shared" ref="AO50:AO61" si="13">$Z50/$U50</f>
        <v>112.82472251785988</v>
      </c>
      <c r="AP50">
        <f t="shared" ref="AP50:AP61" si="14">$AA50/$V50</f>
        <v>108.20780021519612</v>
      </c>
      <c r="AQ50">
        <f t="shared" ref="AQ50:AQ60" si="15">$AB50/$W50</f>
        <v>118.54399863622191</v>
      </c>
      <c r="AR50" s="1">
        <f t="shared" ref="AR50:AR60" si="16">$AC50/$X50</f>
        <v>124.61613572819057</v>
      </c>
      <c r="AV50">
        <f>((0.06/0.14)*100)</f>
        <v>42.857142857142847</v>
      </c>
      <c r="AW50">
        <f>((0.03/0.12)*100)</f>
        <v>25</v>
      </c>
      <c r="AX50">
        <f>((0.065/0.155)*100)</f>
        <v>41.935483870967744</v>
      </c>
      <c r="AY50" s="1">
        <f>((0.075/0.165)*100)</f>
        <v>45.454545454545453</v>
      </c>
      <c r="BA50">
        <f>((0.08/0.14)*100)</f>
        <v>57.142857142857139</v>
      </c>
      <c r="BB50">
        <f>((0.09/0.12)*100)</f>
        <v>75</v>
      </c>
      <c r="BC50">
        <f>((0.09/0.155)*100)</f>
        <v>58.064516129032249</v>
      </c>
      <c r="BD50" s="1">
        <f>((0.09/0.165)*100)</f>
        <v>54.54545454545454</v>
      </c>
      <c r="BF50">
        <f>ABS($B$50-$D$50)</f>
        <v>4.0101199999999997</v>
      </c>
      <c r="BG50" s="1">
        <f>ABS($F$50-$H$50)</f>
        <v>4.6691429999999992</v>
      </c>
      <c r="BL50">
        <f>SQRT((ABS($A$50-$E$50)^2+(ABS($B$50-$F$50)^2)))</f>
        <v>3.8327362184038964</v>
      </c>
      <c r="BM50" s="1">
        <f>SQRT((ABS($C$50-$G$50)^2+(ABS($D$50-$H$50)^2)))</f>
        <v>8.3321813584393993</v>
      </c>
      <c r="BO50" s="1">
        <f>SQRT((ABS($A$50-$G$51)^2+(ABS($B$50-$H$51)^2)))</f>
        <v>7.7531818528537757</v>
      </c>
      <c r="BP50">
        <f>SQRT((ABS($C$50-$E$50)^2+(ABS($D$50-$F$50)^2)))</f>
        <v>4.5962354837914825</v>
      </c>
      <c r="BR50">
        <f>DEGREES(ACOS((9.77398833181118^2+19.4585744079375^2-11.043489504224^2)/(2*9.77398833181118*19.4585744079375)))</f>
        <v>22.188204883141097</v>
      </c>
      <c r="BU50">
        <v>12</v>
      </c>
      <c r="BV50">
        <v>0</v>
      </c>
      <c r="BW50">
        <v>0</v>
      </c>
      <c r="BX50">
        <v>11</v>
      </c>
      <c r="BY50">
        <v>6</v>
      </c>
      <c r="BZ50">
        <v>0</v>
      </c>
      <c r="CA50">
        <v>6</v>
      </c>
      <c r="CB50">
        <v>0</v>
      </c>
      <c r="CC50">
        <v>13</v>
      </c>
      <c r="CD50">
        <v>3</v>
      </c>
      <c r="CE50">
        <v>8</v>
      </c>
      <c r="CF50">
        <v>0</v>
      </c>
      <c r="CG50">
        <v>15</v>
      </c>
      <c r="CH50">
        <v>11</v>
      </c>
      <c r="CI50">
        <v>3</v>
      </c>
      <c r="CJ50">
        <v>0</v>
      </c>
      <c r="CL50">
        <v>16</v>
      </c>
      <c r="CM50">
        <v>10</v>
      </c>
      <c r="CN50">
        <v>0</v>
      </c>
      <c r="CO50">
        <v>16</v>
      </c>
      <c r="CP50">
        <v>18</v>
      </c>
      <c r="CQ50">
        <v>6</v>
      </c>
      <c r="CR50">
        <v>0</v>
      </c>
      <c r="CS50">
        <v>7</v>
      </c>
      <c r="CT50">
        <v>18</v>
      </c>
      <c r="CU50">
        <v>6</v>
      </c>
      <c r="CV50">
        <v>13</v>
      </c>
      <c r="CW50">
        <v>3</v>
      </c>
      <c r="CX50">
        <v>18</v>
      </c>
      <c r="CY50">
        <v>16</v>
      </c>
      <c r="CZ50">
        <v>12</v>
      </c>
      <c r="DA50">
        <v>1</v>
      </c>
      <c r="DC50">
        <f>((0/12)*100)</f>
        <v>0</v>
      </c>
      <c r="DD50">
        <f>((0/12)*100)</f>
        <v>0</v>
      </c>
      <c r="DE50">
        <f>((11/12)*100)</f>
        <v>91.666666666666657</v>
      </c>
      <c r="DF50">
        <f>((0/6)*100)</f>
        <v>0</v>
      </c>
      <c r="DG50">
        <f>((6/6)*100)</f>
        <v>100</v>
      </c>
      <c r="DH50">
        <f>((0/6)*100)</f>
        <v>0</v>
      </c>
      <c r="DI50">
        <f>((3/13)*100)</f>
        <v>23.076923076923077</v>
      </c>
      <c r="DJ50">
        <f>((8/13)*100)</f>
        <v>61.53846153846154</v>
      </c>
      <c r="DK50">
        <f>((0/13)*100)</f>
        <v>0</v>
      </c>
      <c r="DL50">
        <f>((11/15)*100)</f>
        <v>73.333333333333329</v>
      </c>
      <c r="DM50">
        <f>((3/15)*100)</f>
        <v>20</v>
      </c>
      <c r="DN50">
        <f>((0/15)*100)</f>
        <v>0</v>
      </c>
      <c r="DP50">
        <f>((10/16)*100)</f>
        <v>62.5</v>
      </c>
      <c r="DQ50">
        <f>((0/16)*100)</f>
        <v>0</v>
      </c>
      <c r="DR50">
        <f>((16/16)*100)</f>
        <v>100</v>
      </c>
      <c r="DS50">
        <f>((6/18)*100)</f>
        <v>33.333333333333329</v>
      </c>
      <c r="DT50">
        <f>((0/18)*100)</f>
        <v>0</v>
      </c>
      <c r="DU50">
        <f>((7/18)*100)</f>
        <v>38.888888888888893</v>
      </c>
      <c r="DV50">
        <f>((6/18)*100)</f>
        <v>33.333333333333329</v>
      </c>
      <c r="DW50">
        <f>((13/18)*100)</f>
        <v>72.222222222222214</v>
      </c>
      <c r="DX50">
        <f>((3/18)*100)</f>
        <v>16.666666666666664</v>
      </c>
      <c r="DY50">
        <f>((16/18)*100)</f>
        <v>88.888888888888886</v>
      </c>
      <c r="DZ50">
        <f>((12/18)*100)</f>
        <v>66.666666666666657</v>
      </c>
      <c r="EA50">
        <f>((1/18)*100)</f>
        <v>5.5555555555555554</v>
      </c>
    </row>
    <row r="51" spans="1:131" x14ac:dyDescent="0.25">
      <c r="A51">
        <v>220.18308200000001</v>
      </c>
      <c r="B51">
        <v>9.3904630000000004</v>
      </c>
      <c r="C51">
        <v>228.948679</v>
      </c>
      <c r="D51">
        <v>9.5751620000000006</v>
      </c>
      <c r="E51">
        <v>221.11595299999999</v>
      </c>
      <c r="F51">
        <v>8.2266519999999996</v>
      </c>
      <c r="G51">
        <v>229.657692</v>
      </c>
      <c r="H51">
        <v>10.616759</v>
      </c>
      <c r="K51">
        <f>(15/200)</f>
        <v>7.4999999999999997E-2</v>
      </c>
      <c r="L51">
        <f>(13/200)</f>
        <v>6.5000000000000002E-2</v>
      </c>
      <c r="M51">
        <f>(13/200)</f>
        <v>6.5000000000000002E-2</v>
      </c>
      <c r="N51">
        <f>(13/200)</f>
        <v>6.5000000000000002E-2</v>
      </c>
      <c r="P51">
        <f>(16/200)</f>
        <v>0.08</v>
      </c>
      <c r="Q51">
        <f>(17/200)</f>
        <v>8.5000000000000006E-2</v>
      </c>
      <c r="R51">
        <f>(17/200)</f>
        <v>8.5000000000000006E-2</v>
      </c>
      <c r="S51">
        <f>(18/200)</f>
        <v>0.09</v>
      </c>
      <c r="U51">
        <f>0.075+0.08</f>
        <v>0.155</v>
      </c>
      <c r="V51">
        <f>0.065+0.085</f>
        <v>0.15000000000000002</v>
      </c>
      <c r="W51">
        <f>0.065+0.085</f>
        <v>0.15000000000000002</v>
      </c>
      <c r="X51">
        <f>0.065+0.09</f>
        <v>0.155</v>
      </c>
      <c r="Z51">
        <f>SQRT((ABS($A$52-$A$51)^2+(ABS($B$52-$B$51)^2)))</f>
        <v>17.399892925649656</v>
      </c>
      <c r="AA51">
        <f>SQRT((ABS($C$52-$C$51)^2+(ABS($D$52-$D$51)^2)))</f>
        <v>15.736674746727802</v>
      </c>
      <c r="AB51">
        <f>SQRT((ABS($E$52-$E$51)^2+(ABS($F$52-$F$51)^2)))</f>
        <v>17.707999614172675</v>
      </c>
      <c r="AC51">
        <f>SQRT((ABS($G$52-$G$51)^2+(ABS($H$52-$H$51)^2)))</f>
        <v>16.586421944507322</v>
      </c>
      <c r="AJ51">
        <f>1/0.155</f>
        <v>6.4516129032258069</v>
      </c>
      <c r="AK51">
        <f>1/0.15</f>
        <v>6.666666666666667</v>
      </c>
      <c r="AL51">
        <f>1/0.15</f>
        <v>6.666666666666667</v>
      </c>
      <c r="AM51">
        <f>1/0.155</f>
        <v>6.4516129032258069</v>
      </c>
      <c r="AO51">
        <f t="shared" si="13"/>
        <v>112.25737371386874</v>
      </c>
      <c r="AP51">
        <f t="shared" si="14"/>
        <v>104.91116497818533</v>
      </c>
      <c r="AQ51">
        <f t="shared" si="15"/>
        <v>118.05333076115114</v>
      </c>
      <c r="AR51">
        <f t="shared" si="16"/>
        <v>107.00917383553112</v>
      </c>
      <c r="AV51">
        <f>((0.075/0.155)*100)</f>
        <v>48.387096774193544</v>
      </c>
      <c r="AW51">
        <f>((0.065/0.15)*100)</f>
        <v>43.333333333333336</v>
      </c>
      <c r="AX51">
        <f>((0.065/0.15)*100)</f>
        <v>43.333333333333336</v>
      </c>
      <c r="AY51">
        <f>((0.065/0.155)*100)</f>
        <v>41.935483870967744</v>
      </c>
      <c r="BA51">
        <f>((0.08/0.155)*100)</f>
        <v>51.612903225806448</v>
      </c>
      <c r="BB51">
        <f>((0.085/0.15)*100)</f>
        <v>56.666666666666679</v>
      </c>
      <c r="BC51">
        <f>((0.085/0.15)*100)</f>
        <v>56.666666666666679</v>
      </c>
      <c r="BD51">
        <f>((0.09/0.155)*100)</f>
        <v>58.064516129032249</v>
      </c>
      <c r="BF51">
        <f>ABS($B$51-$D$51)</f>
        <v>0.18469900000000017</v>
      </c>
      <c r="BG51">
        <f>ABS($F$51-$H$51)</f>
        <v>2.3901070000000004</v>
      </c>
      <c r="BL51">
        <f>SQRT((ABS($A$51-$E$51)^2+(ABS($B$51-$F$51)^2)))</f>
        <v>1.4915442824006131</v>
      </c>
      <c r="BM51">
        <f>SQRT((ABS($C$51-$G$51)^2+(ABS($D$51-$H$51)^2)))</f>
        <v>1.2600094224163552</v>
      </c>
      <c r="BO51">
        <f>SQRT((ABS($A$51-$G$51)^2+(ABS($B$51-$H$51)^2)))</f>
        <v>9.5536399624287558</v>
      </c>
      <c r="BP51">
        <f>SQRT((ABS($C$51-$E$51)^2+(ABS($D$51-$F$51)^2)))</f>
        <v>7.9479604812288871</v>
      </c>
      <c r="BR51">
        <f>DEGREES(ACOS((7.23251477229995^2+13.8608191530372^2-8.31527119783215^2)/(2*7.23251477229995*13.8608191530372)))</f>
        <v>29.041778118555818</v>
      </c>
      <c r="BU51">
        <v>15</v>
      </c>
      <c r="BV51">
        <v>0</v>
      </c>
      <c r="BW51">
        <v>3</v>
      </c>
      <c r="BX51">
        <v>9</v>
      </c>
      <c r="BY51">
        <v>13</v>
      </c>
      <c r="BZ51">
        <v>0</v>
      </c>
      <c r="CA51">
        <v>8</v>
      </c>
      <c r="CB51">
        <v>3</v>
      </c>
      <c r="CC51">
        <v>13</v>
      </c>
      <c r="CD51">
        <v>3</v>
      </c>
      <c r="CE51">
        <v>8</v>
      </c>
      <c r="CF51">
        <v>0</v>
      </c>
      <c r="CG51">
        <v>13</v>
      </c>
      <c r="CH51">
        <v>9</v>
      </c>
      <c r="CI51">
        <v>4</v>
      </c>
      <c r="CJ51">
        <v>0</v>
      </c>
      <c r="CL51">
        <v>16</v>
      </c>
      <c r="CM51">
        <v>3</v>
      </c>
      <c r="CN51">
        <v>6</v>
      </c>
      <c r="CO51">
        <v>12</v>
      </c>
      <c r="CP51">
        <v>17</v>
      </c>
      <c r="CQ51">
        <v>5</v>
      </c>
      <c r="CR51">
        <v>13</v>
      </c>
      <c r="CS51">
        <v>5</v>
      </c>
      <c r="CT51">
        <v>17</v>
      </c>
      <c r="CU51">
        <v>5</v>
      </c>
      <c r="CV51">
        <v>12</v>
      </c>
      <c r="CW51">
        <v>4</v>
      </c>
      <c r="CX51">
        <v>18</v>
      </c>
      <c r="CY51">
        <v>12</v>
      </c>
      <c r="CZ51">
        <v>8</v>
      </c>
      <c r="DA51">
        <v>5</v>
      </c>
      <c r="DC51">
        <f>((0/15)*100)</f>
        <v>0</v>
      </c>
      <c r="DD51">
        <f>((3/15)*100)</f>
        <v>20</v>
      </c>
      <c r="DE51">
        <f>((9/15)*100)</f>
        <v>60</v>
      </c>
      <c r="DF51">
        <f>((0/13)*100)</f>
        <v>0</v>
      </c>
      <c r="DG51">
        <f>((8/13)*100)</f>
        <v>61.53846153846154</v>
      </c>
      <c r="DH51">
        <f>((3/13)*100)</f>
        <v>23.076923076923077</v>
      </c>
      <c r="DI51">
        <f>((3/13)*100)</f>
        <v>23.076923076923077</v>
      </c>
      <c r="DJ51">
        <f>((8/13)*100)</f>
        <v>61.53846153846154</v>
      </c>
      <c r="DK51">
        <f>((0/13)*100)</f>
        <v>0</v>
      </c>
      <c r="DL51">
        <f>((9/13)*100)</f>
        <v>69.230769230769226</v>
      </c>
      <c r="DM51">
        <f>((4/13)*100)</f>
        <v>30.76923076923077</v>
      </c>
      <c r="DN51">
        <f>((0/13)*100)</f>
        <v>0</v>
      </c>
      <c r="DP51">
        <f>((3/16)*100)</f>
        <v>18.75</v>
      </c>
      <c r="DQ51">
        <f>((6/16)*100)</f>
        <v>37.5</v>
      </c>
      <c r="DR51">
        <f>((12/16)*100)</f>
        <v>75</v>
      </c>
      <c r="DS51">
        <f>((5/17)*100)</f>
        <v>29.411764705882355</v>
      </c>
      <c r="DT51">
        <f>((13/17)*100)</f>
        <v>76.470588235294116</v>
      </c>
      <c r="DU51">
        <f>((5/17)*100)</f>
        <v>29.411764705882355</v>
      </c>
      <c r="DV51">
        <f>((5/17)*100)</f>
        <v>29.411764705882355</v>
      </c>
      <c r="DW51">
        <f>((12/17)*100)</f>
        <v>70.588235294117652</v>
      </c>
      <c r="DX51">
        <f>((4/17)*100)</f>
        <v>23.52941176470588</v>
      </c>
      <c r="DY51">
        <f>((12/18)*100)</f>
        <v>66.666666666666657</v>
      </c>
      <c r="DZ51">
        <f>((8/18)*100)</f>
        <v>44.444444444444443</v>
      </c>
      <c r="EA51">
        <f>((5/18)*100)</f>
        <v>27.777777777777779</v>
      </c>
    </row>
    <row r="52" spans="1:131" x14ac:dyDescent="0.25">
      <c r="A52">
        <v>202.93215900000001</v>
      </c>
      <c r="B52">
        <v>7.1184750000000001</v>
      </c>
      <c r="C52">
        <v>213.22688400000001</v>
      </c>
      <c r="D52">
        <v>10.259335999999999</v>
      </c>
      <c r="E52">
        <v>203.467837</v>
      </c>
      <c r="F52">
        <v>6.7715740000000002</v>
      </c>
      <c r="G52">
        <v>213.087695</v>
      </c>
      <c r="H52">
        <v>11.354723999999999</v>
      </c>
      <c r="K52">
        <f>(13/200)</f>
        <v>6.5000000000000002E-2</v>
      </c>
      <c r="L52">
        <f>(13/200)</f>
        <v>6.5000000000000002E-2</v>
      </c>
      <c r="M52">
        <f>(11/200)</f>
        <v>5.5E-2</v>
      </c>
      <c r="N52">
        <f>(13/200)</f>
        <v>6.5000000000000002E-2</v>
      </c>
      <c r="P52">
        <f>(15/200)</f>
        <v>7.4999999999999997E-2</v>
      </c>
      <c r="Q52">
        <f>(17/200)</f>
        <v>8.5000000000000006E-2</v>
      </c>
      <c r="R52">
        <f>(17/200)</f>
        <v>8.5000000000000006E-2</v>
      </c>
      <c r="S52">
        <f>(17/200)</f>
        <v>8.5000000000000006E-2</v>
      </c>
      <c r="U52">
        <f>0.065+0.075</f>
        <v>0.14000000000000001</v>
      </c>
      <c r="V52">
        <f>0.065+0.085</f>
        <v>0.15000000000000002</v>
      </c>
      <c r="W52">
        <f>0.055+0.085</f>
        <v>0.14000000000000001</v>
      </c>
      <c r="X52">
        <f>0.065+0.085</f>
        <v>0.15000000000000002</v>
      </c>
      <c r="Z52">
        <f>SQRT((ABS($A$53-$A$52)^2+(ABS($B$53-$B$52)^2)))</f>
        <v>19.37773812836458</v>
      </c>
      <c r="AA52">
        <f>SQRT((ABS($C$53-$C$52)^2+(ABS($D$53-$D$52)^2)))</f>
        <v>19.110945458670432</v>
      </c>
      <c r="AB52">
        <f>SQRT((ABS($E$53-$E$52)^2+(ABS($F$53-$F$52)^2)))</f>
        <v>19.527048609142806</v>
      </c>
      <c r="AC52">
        <f>SQRT((ABS($G$53-$G$52)^2+(ABS($H$53-$H$52)^2)))</f>
        <v>19.607717917164774</v>
      </c>
      <c r="AJ52">
        <f>1/0.14</f>
        <v>7.1428571428571423</v>
      </c>
      <c r="AK52">
        <f>1/0.15</f>
        <v>6.666666666666667</v>
      </c>
      <c r="AL52">
        <f>1/0.14</f>
        <v>7.1428571428571423</v>
      </c>
      <c r="AM52">
        <f>1/0.15</f>
        <v>6.666666666666667</v>
      </c>
      <c r="AO52">
        <f t="shared" si="13"/>
        <v>138.41241520260414</v>
      </c>
      <c r="AP52">
        <f t="shared" si="14"/>
        <v>127.40630305780286</v>
      </c>
      <c r="AQ52">
        <f t="shared" si="15"/>
        <v>139.47891863673431</v>
      </c>
      <c r="AR52">
        <f t="shared" si="16"/>
        <v>130.71811944776513</v>
      </c>
      <c r="AV52">
        <f>((0.065/0.14)*100)</f>
        <v>46.428571428571423</v>
      </c>
      <c r="AW52">
        <f>((0.065/0.15)*100)</f>
        <v>43.333333333333336</v>
      </c>
      <c r="AX52">
        <f>((0.055/0.14)*100)</f>
        <v>39.285714285714285</v>
      </c>
      <c r="AY52">
        <f>((0.065/0.15)*100)</f>
        <v>43.333333333333336</v>
      </c>
      <c r="BA52">
        <f>((0.075/0.14)*100)</f>
        <v>53.571428571428569</v>
      </c>
      <c r="BB52">
        <f>((0.085/0.15)*100)</f>
        <v>56.666666666666679</v>
      </c>
      <c r="BC52">
        <f>((0.085/0.14)*100)</f>
        <v>60.714285714285708</v>
      </c>
      <c r="BD52">
        <f>((0.085/0.15)*100)</f>
        <v>56.666666666666679</v>
      </c>
      <c r="BF52">
        <f>ABS($B$52-$D$52)</f>
        <v>3.1408609999999992</v>
      </c>
      <c r="BG52">
        <f>ABS($F$52-$H$52)</f>
        <v>4.5831499999999989</v>
      </c>
      <c r="BL52">
        <f>SQRT((ABS($A$52-$E$52)^2+(ABS($B$52-$F$52)^2)))</f>
        <v>0.63819371940265079</v>
      </c>
      <c r="BM52">
        <f>SQRT((ABS($C$52-$G$52)^2+(ABS($D$52-$H$52)^2)))</f>
        <v>1.1041958378227135</v>
      </c>
      <c r="BO52">
        <f>SQRT((ABS($A$52-$G$52)^2+(ABS($B$52-$H$52)^2)))</f>
        <v>11.003668344570217</v>
      </c>
      <c r="BP52">
        <f>SQRT((ABS($C$52-$E$52)^2+(ABS($D$52-$F$52)^2)))</f>
        <v>10.363565125807488</v>
      </c>
      <c r="BR52">
        <f>DEGREES(ACOS((9.78520938420579^2+18.6102157566851^2-9.8725094204307^2)/(2*9.78520938420579*18.6102157566851)))</f>
        <v>18.875443319647072</v>
      </c>
      <c r="BS52">
        <f>DEGREES(ACOS((7.13416789393949^2+14.7834745665277^2-9.77398833181118^2)/(2*7.13416789393949*14.7834745665277)))</f>
        <v>34.462053666020253</v>
      </c>
      <c r="BU52">
        <v>13</v>
      </c>
      <c r="BV52">
        <v>0</v>
      </c>
      <c r="BW52">
        <v>3</v>
      </c>
      <c r="BX52">
        <v>7</v>
      </c>
      <c r="BY52">
        <v>13</v>
      </c>
      <c r="BZ52">
        <v>0</v>
      </c>
      <c r="CA52">
        <v>8</v>
      </c>
      <c r="CB52">
        <v>4</v>
      </c>
      <c r="CC52">
        <v>11</v>
      </c>
      <c r="CD52">
        <v>3</v>
      </c>
      <c r="CE52">
        <v>7</v>
      </c>
      <c r="CF52">
        <v>0</v>
      </c>
      <c r="CG52">
        <v>13</v>
      </c>
      <c r="CH52">
        <v>7</v>
      </c>
      <c r="CI52">
        <v>6</v>
      </c>
      <c r="CJ52">
        <v>0</v>
      </c>
      <c r="CL52">
        <v>15</v>
      </c>
      <c r="CM52">
        <v>2</v>
      </c>
      <c r="CN52">
        <v>5</v>
      </c>
      <c r="CO52">
        <v>11</v>
      </c>
      <c r="CP52">
        <v>17</v>
      </c>
      <c r="CQ52">
        <v>2</v>
      </c>
      <c r="CR52">
        <v>12</v>
      </c>
      <c r="CS52">
        <v>8</v>
      </c>
      <c r="CT52">
        <v>17</v>
      </c>
      <c r="CU52">
        <v>7</v>
      </c>
      <c r="CV52">
        <v>10</v>
      </c>
      <c r="CW52">
        <v>4</v>
      </c>
      <c r="CX52">
        <v>17</v>
      </c>
      <c r="CY52">
        <v>11</v>
      </c>
      <c r="CZ52">
        <v>8</v>
      </c>
      <c r="DA52">
        <v>4</v>
      </c>
      <c r="DC52">
        <f>((0/13)*100)</f>
        <v>0</v>
      </c>
      <c r="DD52">
        <f>((3/13)*100)</f>
        <v>23.076923076923077</v>
      </c>
      <c r="DE52">
        <f>((7/13)*100)</f>
        <v>53.846153846153847</v>
      </c>
      <c r="DF52">
        <f>((0/13)*100)</f>
        <v>0</v>
      </c>
      <c r="DG52">
        <f>((8/13)*100)</f>
        <v>61.53846153846154</v>
      </c>
      <c r="DH52">
        <f>((4/13)*100)</f>
        <v>30.76923076923077</v>
      </c>
      <c r="DI52">
        <f>((3/11)*100)</f>
        <v>27.27272727272727</v>
      </c>
      <c r="DJ52">
        <f>((7/11)*100)</f>
        <v>63.636363636363633</v>
      </c>
      <c r="DK52">
        <f>((0/11)*100)</f>
        <v>0</v>
      </c>
      <c r="DL52">
        <f>((7/13)*100)</f>
        <v>53.846153846153847</v>
      </c>
      <c r="DM52">
        <f>((6/13)*100)</f>
        <v>46.153846153846153</v>
      </c>
      <c r="DN52">
        <f>((0/13)*100)</f>
        <v>0</v>
      </c>
      <c r="DP52">
        <f>((2/15)*100)</f>
        <v>13.333333333333334</v>
      </c>
      <c r="DQ52">
        <f>((5/15)*100)</f>
        <v>33.333333333333329</v>
      </c>
      <c r="DR52">
        <f>((11/15)*100)</f>
        <v>73.333333333333329</v>
      </c>
      <c r="DS52">
        <f>((2/17)*100)</f>
        <v>11.76470588235294</v>
      </c>
      <c r="DT52">
        <f>((12/17)*100)</f>
        <v>70.588235294117652</v>
      </c>
      <c r="DU52">
        <f>((8/17)*100)</f>
        <v>47.058823529411761</v>
      </c>
      <c r="DV52">
        <f>((7/17)*100)</f>
        <v>41.17647058823529</v>
      </c>
      <c r="DW52">
        <f>((10/17)*100)</f>
        <v>58.82352941176471</v>
      </c>
      <c r="DX52">
        <f>((4/17)*100)</f>
        <v>23.52941176470588</v>
      </c>
      <c r="DY52">
        <f>((11/17)*100)</f>
        <v>64.705882352941174</v>
      </c>
      <c r="DZ52">
        <f>((8/17)*100)</f>
        <v>47.058823529411761</v>
      </c>
      <c r="EA52">
        <f>((4/17)*100)</f>
        <v>23.52941176470588</v>
      </c>
    </row>
    <row r="53" spans="1:131" x14ac:dyDescent="0.25">
      <c r="A53">
        <v>183.563602</v>
      </c>
      <c r="B53">
        <v>7.7149099999999997</v>
      </c>
      <c r="C53">
        <v>194.12614400000001</v>
      </c>
      <c r="D53">
        <v>9.634862</v>
      </c>
      <c r="E53">
        <v>183.943736</v>
      </c>
      <c r="F53">
        <v>7.110849</v>
      </c>
      <c r="G53">
        <v>193.51147800000001</v>
      </c>
      <c r="H53">
        <v>10.24372</v>
      </c>
      <c r="K53">
        <f>(13/200)</f>
        <v>6.5000000000000002E-2</v>
      </c>
      <c r="L53">
        <f>(14/200)</f>
        <v>7.0000000000000007E-2</v>
      </c>
      <c r="M53">
        <f>(12/200)</f>
        <v>0.06</v>
      </c>
      <c r="N53">
        <f>(13/200)</f>
        <v>6.5000000000000002E-2</v>
      </c>
      <c r="P53">
        <f>(15/200)</f>
        <v>7.4999999999999997E-2</v>
      </c>
      <c r="Q53">
        <f>(15/200)</f>
        <v>7.4999999999999997E-2</v>
      </c>
      <c r="R53">
        <f>(18/200)</f>
        <v>0.09</v>
      </c>
      <c r="S53">
        <f>(16/200)</f>
        <v>0.08</v>
      </c>
      <c r="U53">
        <f>0.065+0.075</f>
        <v>0.14000000000000001</v>
      </c>
      <c r="V53">
        <f>0.07+0.075</f>
        <v>0.14500000000000002</v>
      </c>
      <c r="W53">
        <f>0.06+0.09</f>
        <v>0.15</v>
      </c>
      <c r="X53">
        <f>0.065+0.08</f>
        <v>0.14500000000000002</v>
      </c>
      <c r="Z53">
        <f>SQRT((ABS($A$54-$A$53)^2+(ABS($B$54-$B$53)^2)))</f>
        <v>18.556932556620016</v>
      </c>
      <c r="AA53">
        <f>SQRT((ABS($C$54-$C$53)^2+(ABS($D$54-$D$53)^2)))</f>
        <v>20.094275088026091</v>
      </c>
      <c r="AB53">
        <f>SQRT((ABS($E$54-$E$53)^2+(ABS($F$54-$F$53)^2)))</f>
        <v>18.316799057742728</v>
      </c>
      <c r="AC53">
        <f>SQRT((ABS($G$54-$G$53)^2+(ABS($H$54-$H$53)^2)))</f>
        <v>19.591192269223139</v>
      </c>
      <c r="AJ53">
        <f>1/0.14</f>
        <v>7.1428571428571423</v>
      </c>
      <c r="AK53">
        <f>1/0.145</f>
        <v>6.8965517241379315</v>
      </c>
      <c r="AL53">
        <f>1/0.15</f>
        <v>6.666666666666667</v>
      </c>
      <c r="AM53">
        <f>1/0.145</f>
        <v>6.8965517241379315</v>
      </c>
      <c r="AO53">
        <f t="shared" si="13"/>
        <v>132.54951826157154</v>
      </c>
      <c r="AP53">
        <f t="shared" si="14"/>
        <v>138.58120750362821</v>
      </c>
      <c r="AQ53">
        <f t="shared" si="15"/>
        <v>122.11199371828485</v>
      </c>
      <c r="AR53">
        <f t="shared" si="16"/>
        <v>135.11167082222852</v>
      </c>
      <c r="AV53">
        <f>((0.065/0.14)*100)</f>
        <v>46.428571428571423</v>
      </c>
      <c r="AW53">
        <f>((0.07/0.145)*100)</f>
        <v>48.275862068965523</v>
      </c>
      <c r="AX53">
        <f>((0.06/0.15)*100)</f>
        <v>40</v>
      </c>
      <c r="AY53">
        <f>((0.065/0.145)*100)</f>
        <v>44.827586206896555</v>
      </c>
      <c r="BA53">
        <f>((0.075/0.14)*100)</f>
        <v>53.571428571428569</v>
      </c>
      <c r="BB53">
        <f>((0.075/0.145)*100)</f>
        <v>51.724137931034484</v>
      </c>
      <c r="BC53">
        <f>((0.09/0.15)*100)</f>
        <v>60</v>
      </c>
      <c r="BD53">
        <f>((0.08/0.145)*100)</f>
        <v>55.172413793103459</v>
      </c>
      <c r="BF53">
        <f>ABS($B$53-$D$53)</f>
        <v>1.9199520000000003</v>
      </c>
      <c r="BG53">
        <f>ABS($F$53-$H$53)</f>
        <v>3.1328709999999997</v>
      </c>
      <c r="BL53">
        <f>SQRT((ABS($A$53-$E$53)^2+(ABS($B$53-$F$53)^2)))</f>
        <v>0.71371671528485181</v>
      </c>
      <c r="BM53">
        <f>SQRT((ABS($C$53-$G$53)^2+(ABS($D$53-$H$53)^2)))</f>
        <v>0.86517186484536079</v>
      </c>
      <c r="BO53">
        <f>SQRT((ABS($A$53-$G$53)^2+(ABS($B$53-$H$53)^2)))</f>
        <v>10.264264071402106</v>
      </c>
      <c r="BP53">
        <f>SQRT((ABS($C$53-$E$53)^2+(ABS($D$53-$F$53)^2)))</f>
        <v>10.490570732931225</v>
      </c>
      <c r="BR53">
        <f>DEGREES(ACOS((10.7170533914253^2+19.9392946197919^2-10.2139995339457^2)/(2*10.7170533914253*19.9392946197919)))</f>
        <v>17.273688695198437</v>
      </c>
      <c r="BS53">
        <f>DEGREES(ACOS((11.043489504224^2+20.511471119053^2-10.7461996629873^2)/(2*11.043489504224*20.511471119053)))</f>
        <v>19.444091066790243</v>
      </c>
      <c r="BU53">
        <v>13</v>
      </c>
      <c r="BV53">
        <v>0</v>
      </c>
      <c r="BW53">
        <v>3</v>
      </c>
      <c r="BX53">
        <v>6</v>
      </c>
      <c r="BY53">
        <v>14</v>
      </c>
      <c r="BZ53">
        <v>0</v>
      </c>
      <c r="CA53">
        <v>7</v>
      </c>
      <c r="CB53">
        <v>6</v>
      </c>
      <c r="CC53">
        <v>12</v>
      </c>
      <c r="CD53">
        <v>3</v>
      </c>
      <c r="CE53">
        <v>8</v>
      </c>
      <c r="CF53">
        <v>0</v>
      </c>
      <c r="CG53">
        <v>13</v>
      </c>
      <c r="CH53">
        <v>6</v>
      </c>
      <c r="CI53">
        <v>6</v>
      </c>
      <c r="CJ53">
        <v>0</v>
      </c>
      <c r="CL53">
        <v>15</v>
      </c>
      <c r="CM53">
        <v>1</v>
      </c>
      <c r="CN53">
        <v>7</v>
      </c>
      <c r="CO53">
        <v>9</v>
      </c>
      <c r="CP53">
        <v>15</v>
      </c>
      <c r="CQ53">
        <v>2</v>
      </c>
      <c r="CR53">
        <v>10</v>
      </c>
      <c r="CS53">
        <v>8</v>
      </c>
      <c r="CT53">
        <v>18</v>
      </c>
      <c r="CU53">
        <v>8</v>
      </c>
      <c r="CV53">
        <v>11</v>
      </c>
      <c r="CW53">
        <v>5</v>
      </c>
      <c r="CX53">
        <v>16</v>
      </c>
      <c r="CY53">
        <v>9</v>
      </c>
      <c r="CZ53">
        <v>8</v>
      </c>
      <c r="DA53">
        <v>5</v>
      </c>
      <c r="DC53">
        <f>((0/13)*100)</f>
        <v>0</v>
      </c>
      <c r="DD53">
        <f>((3/13)*100)</f>
        <v>23.076923076923077</v>
      </c>
      <c r="DE53">
        <f>((6/13)*100)</f>
        <v>46.153846153846153</v>
      </c>
      <c r="DF53">
        <f>((0/14)*100)</f>
        <v>0</v>
      </c>
      <c r="DG53">
        <f>((7/14)*100)</f>
        <v>50</v>
      </c>
      <c r="DH53">
        <f>((6/14)*100)</f>
        <v>42.857142857142854</v>
      </c>
      <c r="DI53">
        <f>((3/12)*100)</f>
        <v>25</v>
      </c>
      <c r="DJ53">
        <f>((8/12)*100)</f>
        <v>66.666666666666657</v>
      </c>
      <c r="DK53">
        <f>((0/12)*100)</f>
        <v>0</v>
      </c>
      <c r="DL53">
        <f>((6/13)*100)</f>
        <v>46.153846153846153</v>
      </c>
      <c r="DM53">
        <f>((6/13)*100)</f>
        <v>46.153846153846153</v>
      </c>
      <c r="DN53">
        <f>((0/13)*100)</f>
        <v>0</v>
      </c>
      <c r="DP53">
        <f>((1/15)*100)</f>
        <v>6.666666666666667</v>
      </c>
      <c r="DQ53">
        <f>((7/15)*100)</f>
        <v>46.666666666666664</v>
      </c>
      <c r="DR53">
        <f>((9/15)*100)</f>
        <v>60</v>
      </c>
      <c r="DS53">
        <f>((2/15)*100)</f>
        <v>13.333333333333334</v>
      </c>
      <c r="DT53">
        <f>((10/15)*100)</f>
        <v>66.666666666666657</v>
      </c>
      <c r="DU53">
        <f>((8/15)*100)</f>
        <v>53.333333333333336</v>
      </c>
      <c r="DV53">
        <f>((8/18)*100)</f>
        <v>44.444444444444443</v>
      </c>
      <c r="DW53">
        <f>((11/18)*100)</f>
        <v>61.111111111111114</v>
      </c>
      <c r="DX53">
        <f>((5/18)*100)</f>
        <v>27.777777777777779</v>
      </c>
      <c r="DY53">
        <f>((9/16)*100)</f>
        <v>56.25</v>
      </c>
      <c r="DZ53">
        <f>((8/16)*100)</f>
        <v>50</v>
      </c>
      <c r="EA53">
        <f>((5/16)*100)</f>
        <v>31.25</v>
      </c>
    </row>
    <row r="54" spans="1:131" x14ac:dyDescent="0.25">
      <c r="A54">
        <v>165.00702200000001</v>
      </c>
      <c r="B54">
        <v>7.8292979999999996</v>
      </c>
      <c r="C54">
        <v>174.03413699999999</v>
      </c>
      <c r="D54">
        <v>9.9367660000000004</v>
      </c>
      <c r="E54">
        <v>165.62739500000001</v>
      </c>
      <c r="F54">
        <v>6.9813109999999998</v>
      </c>
      <c r="G54">
        <v>173.920356</v>
      </c>
      <c r="H54">
        <v>10.296192</v>
      </c>
      <c r="K54">
        <f>(13/200)</f>
        <v>6.5000000000000002E-2</v>
      </c>
      <c r="L54">
        <f>(15/200)</f>
        <v>7.4999999999999997E-2</v>
      </c>
      <c r="M54" s="1">
        <f>(10/200)</f>
        <v>0.05</v>
      </c>
      <c r="N54" s="1">
        <f>(13/200)</f>
        <v>6.5000000000000002E-2</v>
      </c>
      <c r="P54">
        <f>(17/200)</f>
        <v>8.5000000000000006E-2</v>
      </c>
      <c r="Q54">
        <f>(15/200)</f>
        <v>7.4999999999999997E-2</v>
      </c>
      <c r="R54">
        <f>(20/200)</f>
        <v>0.1</v>
      </c>
      <c r="S54">
        <f>(17/200)</f>
        <v>8.5000000000000006E-2</v>
      </c>
      <c r="U54">
        <f>0.065+0.085</f>
        <v>0.15000000000000002</v>
      </c>
      <c r="V54">
        <f>0.075+0.075</f>
        <v>0.15</v>
      </c>
      <c r="W54" s="1">
        <f>0.05+0.1</f>
        <v>0.15000000000000002</v>
      </c>
      <c r="X54" s="1">
        <f>0.065+0.085</f>
        <v>0.15000000000000002</v>
      </c>
      <c r="Z54">
        <f>SQRT((ABS($A$55-$A$54)^2+(ABS($B$55-$B$54)^2)))</f>
        <v>13.530875558724583</v>
      </c>
      <c r="AA54">
        <f>SQRT((ABS($C$55-$C$54)^2+(ABS($D$55-$D$54)^2)))</f>
        <v>16.406050031055731</v>
      </c>
      <c r="AB54" s="1">
        <f>SQRT((ABS($E$55-$E$54)^2+(ABS($F$55-$F$54)^2)))</f>
        <v>11.927069998713378</v>
      </c>
      <c r="AC54" s="1">
        <f>SQRT((ABS($G$55-$G$54)^2+(ABS($H$55-$H$54)^2)))</f>
        <v>15.223457815664529</v>
      </c>
      <c r="AJ54">
        <f>1/0.15</f>
        <v>6.666666666666667</v>
      </c>
      <c r="AK54">
        <f>1/0.15</f>
        <v>6.666666666666667</v>
      </c>
      <c r="AL54" s="1">
        <f>1/0.15</f>
        <v>6.666666666666667</v>
      </c>
      <c r="AM54" s="1">
        <f>1/0.15</f>
        <v>6.666666666666667</v>
      </c>
      <c r="AO54">
        <f t="shared" si="13"/>
        <v>90.20583705816388</v>
      </c>
      <c r="AP54">
        <f t="shared" si="14"/>
        <v>109.37366687370488</v>
      </c>
      <c r="AQ54" s="1">
        <f t="shared" si="15"/>
        <v>79.513799991422516</v>
      </c>
      <c r="AR54" s="1">
        <f t="shared" si="16"/>
        <v>101.48971877109685</v>
      </c>
      <c r="AV54">
        <f>((0.065/0.15)*100)</f>
        <v>43.333333333333336</v>
      </c>
      <c r="AW54">
        <f>((0.075/0.15)*100)</f>
        <v>50</v>
      </c>
      <c r="AX54" s="1">
        <f>((0.05/0.15)*100)</f>
        <v>33.333333333333336</v>
      </c>
      <c r="AY54" s="1">
        <f>((0.065/0.15)*100)</f>
        <v>43.333333333333336</v>
      </c>
      <c r="BA54">
        <f>((0.085/0.15)*100)</f>
        <v>56.666666666666679</v>
      </c>
      <c r="BB54">
        <f>((0.075/0.15)*100)</f>
        <v>50</v>
      </c>
      <c r="BC54" s="1">
        <f>((0.1/0.15)*100)</f>
        <v>66.666666666666671</v>
      </c>
      <c r="BD54" s="1">
        <f>((0.085/0.15)*100)</f>
        <v>56.666666666666679</v>
      </c>
      <c r="BF54">
        <f>ABS($B$54-$D$54)</f>
        <v>2.1074680000000008</v>
      </c>
      <c r="BG54">
        <f>ABS($F$54-$H$54)</f>
        <v>3.3148809999999997</v>
      </c>
      <c r="BL54">
        <f>SQRT((ABS($A$54-$E$54)^2+(ABS($B$54-$F$54)^2)))</f>
        <v>1.0506876849463882</v>
      </c>
      <c r="BM54">
        <f>SQRT((ABS($C$54-$G$54)^2+(ABS($D$54-$H$54)^2)))</f>
        <v>0.37700552441177415</v>
      </c>
      <c r="BO54">
        <f>SQRT((ABS($A$54-$G$54)^2+(ABS($B$54-$H$54)^2)))</f>
        <v>9.2484100797267779</v>
      </c>
      <c r="BP54">
        <f>SQRT((ABS($C$54-$E$54)^2+(ABS($D$54-$F$54)^2)))</f>
        <v>8.9111180730359916</v>
      </c>
      <c r="BR54">
        <f>DEGREES(ACOS((10.0164946211729^2+27.0030298159449^2-18.1680390794142^2)/(2*10.0164946211729*27.0030298159449)))</f>
        <v>22.598821743830356</v>
      </c>
      <c r="BS54">
        <f>DEGREES(ACOS((11.3636689027378^2+16.692489443065^2-7.23251477229995^2)/(2*11.3636689027378*16.692489443065)))</f>
        <v>20.451602262870669</v>
      </c>
      <c r="BU54">
        <v>13</v>
      </c>
      <c r="BV54">
        <v>0</v>
      </c>
      <c r="BW54">
        <v>3</v>
      </c>
      <c r="BX54">
        <v>6</v>
      </c>
      <c r="BY54">
        <v>15</v>
      </c>
      <c r="BZ54">
        <v>0</v>
      </c>
      <c r="CA54">
        <v>8</v>
      </c>
      <c r="CB54">
        <v>6</v>
      </c>
      <c r="CC54">
        <v>10</v>
      </c>
      <c r="CD54">
        <v>0</v>
      </c>
      <c r="CE54">
        <v>5</v>
      </c>
      <c r="CF54">
        <v>0</v>
      </c>
      <c r="CG54">
        <v>13</v>
      </c>
      <c r="CH54">
        <v>6</v>
      </c>
      <c r="CI54">
        <v>5</v>
      </c>
      <c r="CJ54">
        <v>0</v>
      </c>
      <c r="CL54">
        <v>17</v>
      </c>
      <c r="CM54">
        <v>2</v>
      </c>
      <c r="CN54">
        <v>8</v>
      </c>
      <c r="CO54">
        <v>10</v>
      </c>
      <c r="CP54">
        <v>15</v>
      </c>
      <c r="CQ54">
        <v>2</v>
      </c>
      <c r="CR54">
        <v>11</v>
      </c>
      <c r="CS54">
        <v>8</v>
      </c>
      <c r="CT54">
        <v>20</v>
      </c>
      <c r="CU54">
        <v>10</v>
      </c>
      <c r="CV54">
        <v>12</v>
      </c>
      <c r="CW54">
        <v>7</v>
      </c>
      <c r="CX54">
        <v>17</v>
      </c>
      <c r="CY54">
        <v>10</v>
      </c>
      <c r="CZ54">
        <v>8</v>
      </c>
      <c r="DA54">
        <v>5</v>
      </c>
      <c r="DC54">
        <f>((0/13)*100)</f>
        <v>0</v>
      </c>
      <c r="DD54">
        <f>((3/13)*100)</f>
        <v>23.076923076923077</v>
      </c>
      <c r="DE54">
        <f>((6/13)*100)</f>
        <v>46.153846153846153</v>
      </c>
      <c r="DF54">
        <f>((0/15)*100)</f>
        <v>0</v>
      </c>
      <c r="DG54">
        <f>((8/15)*100)</f>
        <v>53.333333333333336</v>
      </c>
      <c r="DH54">
        <f>((6/15)*100)</f>
        <v>40</v>
      </c>
      <c r="DI54">
        <f>((0/10)*100)</f>
        <v>0</v>
      </c>
      <c r="DJ54">
        <f>((5/10)*100)</f>
        <v>50</v>
      </c>
      <c r="DK54">
        <f>((0/10)*100)</f>
        <v>0</v>
      </c>
      <c r="DL54">
        <f>((6/13)*100)</f>
        <v>46.153846153846153</v>
      </c>
      <c r="DM54">
        <f>((5/13)*100)</f>
        <v>38.461538461538467</v>
      </c>
      <c r="DN54">
        <f>((0/13)*100)</f>
        <v>0</v>
      </c>
      <c r="DP54">
        <f>((2/17)*100)</f>
        <v>11.76470588235294</v>
      </c>
      <c r="DQ54">
        <f>((8/17)*100)</f>
        <v>47.058823529411761</v>
      </c>
      <c r="DR54">
        <f>((10/17)*100)</f>
        <v>58.82352941176471</v>
      </c>
      <c r="DS54">
        <f>((2/15)*100)</f>
        <v>13.333333333333334</v>
      </c>
      <c r="DT54">
        <f>((11/15)*100)</f>
        <v>73.333333333333329</v>
      </c>
      <c r="DU54">
        <f>((8/15)*100)</f>
        <v>53.333333333333336</v>
      </c>
      <c r="DV54">
        <f>((10/20)*100)</f>
        <v>50</v>
      </c>
      <c r="DW54">
        <f>((12/20)*100)</f>
        <v>60</v>
      </c>
      <c r="DX54">
        <f>((7/20)*100)</f>
        <v>35</v>
      </c>
      <c r="DY54">
        <f>((10/17)*100)</f>
        <v>58.82352941176471</v>
      </c>
      <c r="DZ54">
        <f>((8/17)*100)</f>
        <v>47.058823529411761</v>
      </c>
      <c r="EA54">
        <f>((5/17)*100)</f>
        <v>29.411764705882355</v>
      </c>
    </row>
    <row r="55" spans="1:131" x14ac:dyDescent="0.25">
      <c r="A55">
        <v>151.47740899999999</v>
      </c>
      <c r="B55">
        <v>8.0141369999999998</v>
      </c>
      <c r="C55">
        <v>157.63229699999999</v>
      </c>
      <c r="D55">
        <v>10.308414000000001</v>
      </c>
      <c r="E55" s="1">
        <v>153.70946700000002</v>
      </c>
      <c r="F55" s="1">
        <v>7.4482059999999999</v>
      </c>
      <c r="G55" s="1">
        <v>158.70067699999998</v>
      </c>
      <c r="H55" s="1">
        <v>10.635365999999999</v>
      </c>
      <c r="K55">
        <f>(13/200)</f>
        <v>6.5000000000000002E-2</v>
      </c>
      <c r="L55">
        <f>(13/200)</f>
        <v>6.5000000000000002E-2</v>
      </c>
      <c r="M55" s="1">
        <f>(14/200)</f>
        <v>7.0000000000000007E-2</v>
      </c>
      <c r="N55" s="1">
        <f>(13/200)</f>
        <v>6.5000000000000002E-2</v>
      </c>
      <c r="P55">
        <f>(20/200)</f>
        <v>0.1</v>
      </c>
      <c r="Q55">
        <f>(16/200)</f>
        <v>0.08</v>
      </c>
      <c r="R55" s="1">
        <f>(21/200)</f>
        <v>0.105</v>
      </c>
      <c r="S55" s="1">
        <f>(23/200)</f>
        <v>0.115</v>
      </c>
      <c r="U55">
        <f>0.065+0.1</f>
        <v>0.16500000000000001</v>
      </c>
      <c r="V55">
        <f>0.065+0.08</f>
        <v>0.14500000000000002</v>
      </c>
      <c r="W55" s="1">
        <f>0.07+0.105</f>
        <v>0.17499999999999999</v>
      </c>
      <c r="X55" s="1">
        <f>0.065+0.115</f>
        <v>0.18</v>
      </c>
      <c r="Z55">
        <f>SQRT((ABS($A$56-$A$55)^2+(ABS($B$56-$B$55)^2)))</f>
        <v>24.431911806988101</v>
      </c>
      <c r="AA55">
        <f>SQRT((ABS($C$56-$C$55)^2+(ABS($D$56-$D$55)^2)))</f>
        <v>23.747324143198028</v>
      </c>
      <c r="AB55" s="1">
        <f>SQRT((ABS($E$56-$E$55)^2+(ABS($F$56-$F$55)^2)))</f>
        <v>22.621360110043561</v>
      </c>
      <c r="AC55" s="1">
        <f>SQRT((ABS($G$56-$G$55)^2+(ABS($H$56-$H$55)^2)))</f>
        <v>23.889815996299834</v>
      </c>
      <c r="AJ55">
        <f>1/0.165</f>
        <v>6.0606060606060606</v>
      </c>
      <c r="AK55">
        <f>1/0.145</f>
        <v>6.8965517241379315</v>
      </c>
      <c r="AL55" s="1">
        <f>1/0.175</f>
        <v>5.7142857142857144</v>
      </c>
      <c r="AM55" s="1">
        <f>1/0.18</f>
        <v>5.5555555555555554</v>
      </c>
      <c r="AO55">
        <f t="shared" si="13"/>
        <v>148.07219276962485</v>
      </c>
      <c r="AP55">
        <f t="shared" si="14"/>
        <v>163.77464926343467</v>
      </c>
      <c r="AQ55" s="1">
        <f t="shared" si="15"/>
        <v>129.26491491453464</v>
      </c>
      <c r="AR55" s="1">
        <f t="shared" si="16"/>
        <v>132.72119997944353</v>
      </c>
      <c r="AV55">
        <f>((0.065/0.165)*100)</f>
        <v>39.393939393939391</v>
      </c>
      <c r="AW55">
        <f>((0.065/0.145)*100)</f>
        <v>44.827586206896555</v>
      </c>
      <c r="AX55" s="1">
        <f>((0.07/0.175)*100)</f>
        <v>40.000000000000007</v>
      </c>
      <c r="AY55" s="1">
        <f>((0.065/0.18)*100)</f>
        <v>36.111111111111114</v>
      </c>
      <c r="BA55">
        <f>((0.1/0.165)*100)</f>
        <v>60.606060606060609</v>
      </c>
      <c r="BB55">
        <f>((0.08/0.145)*100)</f>
        <v>55.172413793103459</v>
      </c>
      <c r="BC55" s="1">
        <f>((0.105/0.175)*100)</f>
        <v>60</v>
      </c>
      <c r="BD55" s="1">
        <f>((0.115/0.18)*100)</f>
        <v>63.888888888888893</v>
      </c>
      <c r="BF55">
        <f>ABS($B$55-$D$55)</f>
        <v>2.294277000000001</v>
      </c>
      <c r="BG55" s="1">
        <f>ABS($F$55-$H$55)</f>
        <v>3.1871599999999995</v>
      </c>
      <c r="BL55" s="1">
        <f>SQRT((ABS($A$55-$E$55)^2+(ABS($B$55-$F$55)^2)))</f>
        <v>2.3026855651879838</v>
      </c>
      <c r="BM55" s="1">
        <f>SQRT((ABS($C$55-$G$55)^2+(ABS($D$55-$H$55)^2)))</f>
        <v>1.1172884295042078</v>
      </c>
      <c r="BO55" s="1">
        <f>SQRT((ABS($A$55-$G$55)^2+(ABS($B$55-$H$55)^2)))</f>
        <v>7.6841682744630768</v>
      </c>
      <c r="BP55" s="1">
        <f>SQRT((ABS($C$55-$E$55)^2+(ABS($D$55-$F$55)^2)))</f>
        <v>4.8548311002715447</v>
      </c>
      <c r="BR55">
        <f>DEGREES(ACOS((8.57066175668048^2+14.1069936737451^2-7.26429758390071^2)/(2*8.57066175668048*14.1069936737451)))</f>
        <v>24.697265695124553</v>
      </c>
      <c r="BS55">
        <f>DEGREES(ACOS((8.31527119783215^2+16.9247268427364^2-9.78520938420579^2)/(2*8.31527119783215*16.9247268427364)))</f>
        <v>22.607296356710723</v>
      </c>
      <c r="BU55">
        <v>13</v>
      </c>
      <c r="BV55">
        <v>0</v>
      </c>
      <c r="BW55">
        <v>0</v>
      </c>
      <c r="BX55">
        <v>3</v>
      </c>
      <c r="BY55">
        <v>13</v>
      </c>
      <c r="BZ55">
        <v>0</v>
      </c>
      <c r="CA55">
        <v>5</v>
      </c>
      <c r="CB55">
        <v>5</v>
      </c>
      <c r="CC55">
        <v>14</v>
      </c>
      <c r="CD55">
        <v>0</v>
      </c>
      <c r="CE55">
        <v>14</v>
      </c>
      <c r="CF55">
        <v>2</v>
      </c>
      <c r="CG55">
        <v>13</v>
      </c>
      <c r="CH55">
        <v>3</v>
      </c>
      <c r="CI55">
        <v>4</v>
      </c>
      <c r="CJ55">
        <v>2</v>
      </c>
      <c r="CL55">
        <v>20</v>
      </c>
      <c r="CM55">
        <v>7</v>
      </c>
      <c r="CN55">
        <v>10</v>
      </c>
      <c r="CO55">
        <v>13</v>
      </c>
      <c r="CP55">
        <v>16</v>
      </c>
      <c r="CQ55">
        <v>3</v>
      </c>
      <c r="CR55">
        <v>12</v>
      </c>
      <c r="CS55">
        <v>8</v>
      </c>
      <c r="CT55">
        <v>21</v>
      </c>
      <c r="CU55">
        <v>8</v>
      </c>
      <c r="CV55">
        <v>19</v>
      </c>
      <c r="CW55">
        <v>10</v>
      </c>
      <c r="CX55">
        <v>23</v>
      </c>
      <c r="CY55">
        <v>13</v>
      </c>
      <c r="CZ55">
        <v>15</v>
      </c>
      <c r="DA55">
        <v>13</v>
      </c>
      <c r="DC55">
        <f>((0/13)*100)</f>
        <v>0</v>
      </c>
      <c r="DD55">
        <f>((0/13)*100)</f>
        <v>0</v>
      </c>
      <c r="DE55">
        <f>((3/13)*100)</f>
        <v>23.076923076923077</v>
      </c>
      <c r="DF55">
        <f>((0/13)*100)</f>
        <v>0</v>
      </c>
      <c r="DG55">
        <f>((5/13)*100)</f>
        <v>38.461538461538467</v>
      </c>
      <c r="DH55">
        <f>((5/13)*100)</f>
        <v>38.461538461538467</v>
      </c>
      <c r="DI55">
        <f>((0/14)*100)</f>
        <v>0</v>
      </c>
      <c r="DJ55">
        <f>((14/14)*100)</f>
        <v>100</v>
      </c>
      <c r="DK55">
        <f>((2/14)*100)</f>
        <v>14.285714285714285</v>
      </c>
      <c r="DL55">
        <f>((3/13)*100)</f>
        <v>23.076923076923077</v>
      </c>
      <c r="DM55">
        <f>((4/13)*100)</f>
        <v>30.76923076923077</v>
      </c>
      <c r="DN55">
        <f>((2/13)*100)</f>
        <v>15.384615384615385</v>
      </c>
      <c r="DP55">
        <f>((7/20)*100)</f>
        <v>35</v>
      </c>
      <c r="DQ55">
        <f>((10/20)*100)</f>
        <v>50</v>
      </c>
      <c r="DR55">
        <f>((13/20)*100)</f>
        <v>65</v>
      </c>
      <c r="DS55">
        <f>((3/16)*100)</f>
        <v>18.75</v>
      </c>
      <c r="DT55">
        <f>((12/16)*100)</f>
        <v>75</v>
      </c>
      <c r="DU55">
        <f>((8/16)*100)</f>
        <v>50</v>
      </c>
      <c r="DV55">
        <f>((8/21)*100)</f>
        <v>38.095238095238095</v>
      </c>
      <c r="DW55">
        <f>((19/21)*100)</f>
        <v>90.476190476190482</v>
      </c>
      <c r="DX55">
        <f>((10/21)*100)</f>
        <v>47.619047619047613</v>
      </c>
      <c r="DY55">
        <f>((13/23)*100)</f>
        <v>56.521739130434781</v>
      </c>
      <c r="DZ55">
        <f>((15/23)*100)</f>
        <v>65.217391304347828</v>
      </c>
      <c r="EA55">
        <f>((13/23)*100)</f>
        <v>56.521739130434781</v>
      </c>
    </row>
    <row r="56" spans="1:131" x14ac:dyDescent="0.25">
      <c r="A56">
        <v>127.07265200000001</v>
      </c>
      <c r="B56">
        <v>6.8625509999999998</v>
      </c>
      <c r="C56">
        <v>133.93709699999999</v>
      </c>
      <c r="D56">
        <v>8.735868</v>
      </c>
      <c r="E56">
        <v>131.18250399999999</v>
      </c>
      <c r="F56">
        <v>5.3837760000000001</v>
      </c>
      <c r="G56">
        <v>134.85153300000002</v>
      </c>
      <c r="H56">
        <v>9.2419390000000003</v>
      </c>
      <c r="K56">
        <f>(15/200)</f>
        <v>7.4999999999999997E-2</v>
      </c>
      <c r="L56">
        <f>(16/200)</f>
        <v>0.08</v>
      </c>
      <c r="M56">
        <f>(14/200)</f>
        <v>7.0000000000000007E-2</v>
      </c>
      <c r="N56" s="1">
        <f>(9/200)</f>
        <v>4.4999999999999998E-2</v>
      </c>
      <c r="P56">
        <f>(25/200)</f>
        <v>0.125</v>
      </c>
      <c r="Q56">
        <f>(24/200)</f>
        <v>0.12</v>
      </c>
      <c r="R56">
        <f>(19/200)</f>
        <v>9.5000000000000001E-2</v>
      </c>
      <c r="S56">
        <f>(25/200)</f>
        <v>0.125</v>
      </c>
      <c r="U56">
        <f>0.075+0.125</f>
        <v>0.2</v>
      </c>
      <c r="V56">
        <f>0.08+0.12</f>
        <v>0.2</v>
      </c>
      <c r="W56">
        <f>0.07+0.095</f>
        <v>0.16500000000000001</v>
      </c>
      <c r="X56" s="1">
        <f>0.045+0.125</f>
        <v>0.16999999999999998</v>
      </c>
      <c r="Z56">
        <f>SQRT((ABS($A$57-$A$56)^2+(ABS($B$57-$B$56)^2)))</f>
        <v>18.584343174645149</v>
      </c>
      <c r="AA56">
        <f>SQRT((ABS($C$57-$C$56)^2+(ABS($D$57-$D$56)^2)))</f>
        <v>15.819647977056901</v>
      </c>
      <c r="AB56">
        <f>SQRT((ABS($E$57-$E$56)^2+(ABS($F$57-$F$56)^2)))</f>
        <v>19.800780496237493</v>
      </c>
      <c r="AC56" s="1">
        <f>SQRT((ABS($G$57-$G$56)^2+(ABS($H$57-$H$56)^2)))</f>
        <v>14.906318866998433</v>
      </c>
      <c r="AJ56">
        <f>1/0.2</f>
        <v>5</v>
      </c>
      <c r="AK56">
        <f>1/0.2</f>
        <v>5</v>
      </c>
      <c r="AL56">
        <f>1/0.165</f>
        <v>6.0606060606060606</v>
      </c>
      <c r="AM56" s="1">
        <f>1/0.17</f>
        <v>5.8823529411764701</v>
      </c>
      <c r="AO56">
        <f t="shared" si="13"/>
        <v>92.921715873225736</v>
      </c>
      <c r="AP56">
        <f t="shared" si="14"/>
        <v>79.098239885284499</v>
      </c>
      <c r="AQ56">
        <f t="shared" si="15"/>
        <v>120.00473028022722</v>
      </c>
      <c r="AR56" s="1">
        <f t="shared" si="16"/>
        <v>87.684228629402554</v>
      </c>
      <c r="AV56">
        <f>((0.075/0.2)*100)</f>
        <v>37.499999999999993</v>
      </c>
      <c r="AW56">
        <f>((0.08/0.2)*100)</f>
        <v>40</v>
      </c>
      <c r="AX56">
        <f>((0.07/0.165)*100)</f>
        <v>42.424242424242422</v>
      </c>
      <c r="AY56" s="1">
        <f>((0.045/0.17)*100)</f>
        <v>26.470588235294112</v>
      </c>
      <c r="BA56">
        <f>((0.125/0.2)*100)</f>
        <v>62.5</v>
      </c>
      <c r="BB56">
        <f>((0.12/0.2)*100)</f>
        <v>60</v>
      </c>
      <c r="BC56">
        <f>((0.095/0.165)*100)</f>
        <v>57.575757575757571</v>
      </c>
      <c r="BD56" s="1">
        <f>((0.125/0.17)*100)</f>
        <v>73.52941176470587</v>
      </c>
      <c r="BF56">
        <f>ABS($B$56-$D$56)</f>
        <v>1.8733170000000001</v>
      </c>
      <c r="BG56">
        <f>ABS($F$56-$H$56)</f>
        <v>3.8581630000000002</v>
      </c>
      <c r="BL56">
        <f>SQRT((ABS($A$56-$E$56)^2+(ABS($B$56-$F$56)^2)))</f>
        <v>4.3677979534920013</v>
      </c>
      <c r="BM56">
        <f>SQRT((ABS($C$56-$G$56)^2+(ABS($D$56-$H$56)^2)))</f>
        <v>1.0451320754512528</v>
      </c>
      <c r="BO56">
        <f>SQRT((ABS($A$56-$G$56)^2+(ABS($B$56-$H$56)^2)))</f>
        <v>8.1346466958747019</v>
      </c>
      <c r="BP56">
        <f>SQRT((ABS($C$56-$E$56)^2+(ABS($D$56-$F$56)^2)))</f>
        <v>4.3386983499792882</v>
      </c>
      <c r="BR56">
        <f>DEGREES(ACOS((9.99265889411483^2+18.0142677935917^2-9.25328125681923^2)/(2*9.99265889411483*18.0142677935917)))</f>
        <v>19.796639524322412</v>
      </c>
      <c r="BS56">
        <f>DEGREES(ACOS((9.8725094204307^2+19.7534021025802^2-10.7170533914253^2)/(2*9.8725094204307*19.7534021025802)))</f>
        <v>17.090547884088423</v>
      </c>
      <c r="BU56">
        <v>15</v>
      </c>
      <c r="BV56">
        <v>0</v>
      </c>
      <c r="BW56">
        <v>0</v>
      </c>
      <c r="BX56">
        <v>5</v>
      </c>
      <c r="BY56">
        <v>16</v>
      </c>
      <c r="BZ56">
        <v>0</v>
      </c>
      <c r="CA56">
        <v>14</v>
      </c>
      <c r="CB56">
        <v>4</v>
      </c>
      <c r="CC56">
        <v>14</v>
      </c>
      <c r="CD56">
        <v>0</v>
      </c>
      <c r="CE56">
        <v>11</v>
      </c>
      <c r="CF56">
        <v>3</v>
      </c>
      <c r="CG56">
        <v>9</v>
      </c>
      <c r="CH56">
        <v>5</v>
      </c>
      <c r="CI56">
        <v>2</v>
      </c>
      <c r="CJ56">
        <v>3</v>
      </c>
      <c r="CL56">
        <v>25</v>
      </c>
      <c r="CM56">
        <v>9</v>
      </c>
      <c r="CN56">
        <v>11</v>
      </c>
      <c r="CO56">
        <v>15</v>
      </c>
      <c r="CP56">
        <v>24</v>
      </c>
      <c r="CQ56">
        <v>11</v>
      </c>
      <c r="CR56">
        <v>19</v>
      </c>
      <c r="CS56">
        <v>15</v>
      </c>
      <c r="CT56">
        <v>19</v>
      </c>
      <c r="CU56">
        <v>4</v>
      </c>
      <c r="CV56">
        <v>19</v>
      </c>
      <c r="CW56">
        <v>13</v>
      </c>
      <c r="CX56">
        <v>25</v>
      </c>
      <c r="CY56">
        <v>15</v>
      </c>
      <c r="CZ56">
        <v>13</v>
      </c>
      <c r="DA56">
        <v>13</v>
      </c>
      <c r="DC56">
        <f>((0/15)*100)</f>
        <v>0</v>
      </c>
      <c r="DD56">
        <f>((0/15)*100)</f>
        <v>0</v>
      </c>
      <c r="DE56">
        <f>((5/15)*100)</f>
        <v>33.333333333333329</v>
      </c>
      <c r="DF56">
        <f>((0/16)*100)</f>
        <v>0</v>
      </c>
      <c r="DG56">
        <f>((14/16)*100)</f>
        <v>87.5</v>
      </c>
      <c r="DH56">
        <f>((4/16)*100)</f>
        <v>25</v>
      </c>
      <c r="DI56">
        <f>((0/14)*100)</f>
        <v>0</v>
      </c>
      <c r="DJ56">
        <f>((11/14)*100)</f>
        <v>78.571428571428569</v>
      </c>
      <c r="DK56">
        <f>((3/14)*100)</f>
        <v>21.428571428571427</v>
      </c>
      <c r="DL56">
        <f>((5/9)*100)</f>
        <v>55.555555555555557</v>
      </c>
      <c r="DM56">
        <f>((2/9)*100)</f>
        <v>22.222222222222221</v>
      </c>
      <c r="DN56">
        <f>((3/9)*100)</f>
        <v>33.333333333333329</v>
      </c>
      <c r="DP56">
        <f>((9/25)*100)</f>
        <v>36</v>
      </c>
      <c r="DQ56">
        <f>((11/25)*100)</f>
        <v>44</v>
      </c>
      <c r="DR56">
        <f>((15/25)*100)</f>
        <v>60</v>
      </c>
      <c r="DS56">
        <f>((11/24)*100)</f>
        <v>45.833333333333329</v>
      </c>
      <c r="DT56">
        <f>((19/24)*100)</f>
        <v>79.166666666666657</v>
      </c>
      <c r="DU56">
        <f>((15/24)*100)</f>
        <v>62.5</v>
      </c>
      <c r="DV56">
        <f>((4/19)*100)</f>
        <v>21.052631578947366</v>
      </c>
      <c r="DW56">
        <f>((19/19)*100)</f>
        <v>100</v>
      </c>
      <c r="DX56">
        <f>((13/19)*100)</f>
        <v>68.421052631578945</v>
      </c>
      <c r="DY56">
        <f>((15/25)*100)</f>
        <v>60</v>
      </c>
      <c r="DZ56">
        <f>((13/25)*100)</f>
        <v>52</v>
      </c>
      <c r="EA56">
        <f>((13/25)*100)</f>
        <v>52</v>
      </c>
    </row>
    <row r="57" spans="1:131" x14ac:dyDescent="0.25">
      <c r="A57">
        <v>108.53684000000001</v>
      </c>
      <c r="B57">
        <v>8.2047450000000008</v>
      </c>
      <c r="C57">
        <v>118.12352100000001</v>
      </c>
      <c r="D57">
        <v>9.1741329999999994</v>
      </c>
      <c r="E57">
        <v>111.46734800000002</v>
      </c>
      <c r="F57">
        <v>7.2232139999999996</v>
      </c>
      <c r="G57" s="1">
        <v>119.961736</v>
      </c>
      <c r="H57" s="1">
        <v>9.9435710000000004</v>
      </c>
      <c r="K57">
        <f>(13/200)</f>
        <v>6.5000000000000002E-2</v>
      </c>
      <c r="L57">
        <f>(11/200)</f>
        <v>5.5E-2</v>
      </c>
      <c r="M57">
        <f>(14/200)</f>
        <v>7.0000000000000007E-2</v>
      </c>
      <c r="N57" s="1">
        <f>(15/200)</f>
        <v>7.4999999999999997E-2</v>
      </c>
      <c r="P57">
        <f>(16/200)</f>
        <v>0.08</v>
      </c>
      <c r="Q57">
        <f>(20/200)</f>
        <v>0.1</v>
      </c>
      <c r="R57">
        <f>(18/200)</f>
        <v>0.09</v>
      </c>
      <c r="S57" s="1">
        <f>(15/200)</f>
        <v>7.4999999999999997E-2</v>
      </c>
      <c r="U57">
        <f>0.065+0.08</f>
        <v>0.14500000000000002</v>
      </c>
      <c r="V57">
        <f>0.055+0.1</f>
        <v>0.155</v>
      </c>
      <c r="W57">
        <f>0.07+0.09</f>
        <v>0.16</v>
      </c>
      <c r="X57" s="1">
        <f>0.075+0.075</f>
        <v>0.15</v>
      </c>
      <c r="Z57">
        <f>SQRT((ABS($A$58-$A$57)^2+(ABS($B$58-$B$57)^2)))</f>
        <v>19.002188025360979</v>
      </c>
      <c r="AA57">
        <f>SQRT((ABS($C$58-$C$57)^2+(ABS($D$58-$D$57)^2)))</f>
        <v>18.304253981022917</v>
      </c>
      <c r="AB57">
        <f>SQRT((ABS($E$58-$E$57)^2+(ABS($F$58-$F$57)^2)))</f>
        <v>21.170418499860851</v>
      </c>
      <c r="AC57" s="1">
        <f>SQRT((ABS($G$58-$G$57)^2+(ABS($H$58-$H$57)^2)))</f>
        <v>21.060957117061371</v>
      </c>
      <c r="AJ57">
        <f>1/0.145</f>
        <v>6.8965517241379315</v>
      </c>
      <c r="AK57">
        <f>1/0.155</f>
        <v>6.4516129032258069</v>
      </c>
      <c r="AL57">
        <f>1/0.16</f>
        <v>6.25</v>
      </c>
      <c r="AM57" s="1">
        <f>1/0.15</f>
        <v>6.666666666666667</v>
      </c>
      <c r="AO57">
        <f t="shared" si="13"/>
        <v>131.04957258869641</v>
      </c>
      <c r="AP57">
        <f t="shared" si="14"/>
        <v>118.09196116788979</v>
      </c>
      <c r="AQ57">
        <f t="shared" si="15"/>
        <v>132.31511562413033</v>
      </c>
      <c r="AR57" s="1">
        <f t="shared" si="16"/>
        <v>140.40638078040914</v>
      </c>
      <c r="AV57">
        <f>((0.065/0.145)*100)</f>
        <v>44.827586206896555</v>
      </c>
      <c r="AW57">
        <f>((0.055/0.155)*100)</f>
        <v>35.483870967741936</v>
      </c>
      <c r="AX57">
        <f>((0.07/0.16)*100)</f>
        <v>43.750000000000007</v>
      </c>
      <c r="AY57" s="1">
        <f>((0.075/0.15)*100)</f>
        <v>50</v>
      </c>
      <c r="BA57">
        <f>((0.08/0.145)*100)</f>
        <v>55.172413793103459</v>
      </c>
      <c r="BB57">
        <f>((0.1/0.155)*100)</f>
        <v>64.516129032258078</v>
      </c>
      <c r="BC57">
        <f>((0.09/0.16)*100)</f>
        <v>56.25</v>
      </c>
      <c r="BD57" s="1">
        <f>((0.075/0.15)*100)</f>
        <v>50</v>
      </c>
      <c r="BF57">
        <f>ABS($B$57-$D$57)</f>
        <v>0.96938799999999858</v>
      </c>
      <c r="BG57" s="1">
        <f>ABS($F$57-$H$57)</f>
        <v>2.7203570000000008</v>
      </c>
      <c r="BL57">
        <f>SQRT((ABS($A$57-$E$57)^2+(ABS($B$57-$F$57)^2)))</f>
        <v>3.0905145594261518</v>
      </c>
      <c r="BM57" s="1">
        <f>SQRT((ABS($C$57-$G$57)^2+(ABS($D$57-$H$57)^2)))</f>
        <v>1.9927541800405209</v>
      </c>
      <c r="BO57" s="1">
        <f>SQRT((ABS($A$57-$G$57)^2+(ABS($B$57-$H$57)^2)))</f>
        <v>11.556459858844825</v>
      </c>
      <c r="BP57">
        <f>SQRT((ABS($C$57-$E$57)^2+(ABS($D$57-$F$57)^2)))</f>
        <v>6.936189440210665</v>
      </c>
      <c r="BR57">
        <f>DEGREES(ACOS((12.1464180612898^2+19.6738938423104^2-8.87537805988725^2)/(2*12.1464180612898*19.6738938423104)))</f>
        <v>17.495681814571988</v>
      </c>
      <c r="BS57">
        <f>DEGREES(ACOS((18.1680390794142^2+25.5266860045872^2-8.57066175668048^2)/(2*18.1680390794142*25.5266860045872)))</f>
        <v>11.710623596869118</v>
      </c>
      <c r="BU57">
        <v>13</v>
      </c>
      <c r="BV57">
        <v>0</v>
      </c>
      <c r="BW57">
        <v>0</v>
      </c>
      <c r="BX57">
        <v>10</v>
      </c>
      <c r="BY57">
        <v>11</v>
      </c>
      <c r="BZ57">
        <v>0</v>
      </c>
      <c r="CA57">
        <v>11</v>
      </c>
      <c r="CB57">
        <v>2</v>
      </c>
      <c r="CC57">
        <v>14</v>
      </c>
      <c r="CD57">
        <v>2</v>
      </c>
      <c r="CE57">
        <v>10</v>
      </c>
      <c r="CF57">
        <v>1</v>
      </c>
      <c r="CG57">
        <v>15</v>
      </c>
      <c r="CH57">
        <v>10</v>
      </c>
      <c r="CI57">
        <v>5</v>
      </c>
      <c r="CJ57">
        <v>1</v>
      </c>
      <c r="CL57">
        <v>16</v>
      </c>
      <c r="CM57">
        <v>5</v>
      </c>
      <c r="CN57">
        <v>2</v>
      </c>
      <c r="CO57">
        <v>12</v>
      </c>
      <c r="CP57">
        <v>20</v>
      </c>
      <c r="CQ57">
        <v>5</v>
      </c>
      <c r="CR57">
        <v>19</v>
      </c>
      <c r="CS57">
        <v>13</v>
      </c>
      <c r="CT57">
        <v>18</v>
      </c>
      <c r="CU57">
        <v>5</v>
      </c>
      <c r="CV57">
        <v>14</v>
      </c>
      <c r="CW57">
        <v>4</v>
      </c>
      <c r="CX57">
        <v>15</v>
      </c>
      <c r="CY57">
        <v>12</v>
      </c>
      <c r="CZ57">
        <v>6</v>
      </c>
      <c r="DA57">
        <v>4</v>
      </c>
      <c r="DC57">
        <f>((0/13)*100)</f>
        <v>0</v>
      </c>
      <c r="DD57">
        <f>((0/13)*100)</f>
        <v>0</v>
      </c>
      <c r="DE57">
        <f>((10/13)*100)</f>
        <v>76.923076923076934</v>
      </c>
      <c r="DF57">
        <f>((0/11)*100)</f>
        <v>0</v>
      </c>
      <c r="DG57">
        <f>((11/11)*100)</f>
        <v>100</v>
      </c>
      <c r="DH57">
        <f>((2/11)*100)</f>
        <v>18.181818181818183</v>
      </c>
      <c r="DI57">
        <f>((2/14)*100)</f>
        <v>14.285714285714285</v>
      </c>
      <c r="DJ57">
        <f>((10/14)*100)</f>
        <v>71.428571428571431</v>
      </c>
      <c r="DK57">
        <f>((1/14)*100)</f>
        <v>7.1428571428571423</v>
      </c>
      <c r="DL57">
        <f>((10/15)*100)</f>
        <v>66.666666666666657</v>
      </c>
      <c r="DM57">
        <f>((5/15)*100)</f>
        <v>33.333333333333329</v>
      </c>
      <c r="DN57">
        <f>((1/15)*100)</f>
        <v>6.666666666666667</v>
      </c>
      <c r="DP57">
        <f>((5/16)*100)</f>
        <v>31.25</v>
      </c>
      <c r="DQ57">
        <f>((2/16)*100)</f>
        <v>12.5</v>
      </c>
      <c r="DR57">
        <f>((12/16)*100)</f>
        <v>75</v>
      </c>
      <c r="DS57">
        <f>((5/20)*100)</f>
        <v>25</v>
      </c>
      <c r="DT57">
        <f>((19/20)*100)</f>
        <v>95</v>
      </c>
      <c r="DU57">
        <f>((13/20)*100)</f>
        <v>65</v>
      </c>
      <c r="DV57">
        <f>((5/18)*100)</f>
        <v>27.777777777777779</v>
      </c>
      <c r="DW57">
        <f>((14/18)*100)</f>
        <v>77.777777777777786</v>
      </c>
      <c r="DX57">
        <f>((4/18)*100)</f>
        <v>22.222222222222221</v>
      </c>
      <c r="DY57">
        <f>((12/15)*100)</f>
        <v>80</v>
      </c>
      <c r="DZ57">
        <f>((6/15)*100)</f>
        <v>40</v>
      </c>
      <c r="EA57">
        <f>((4/15)*100)</f>
        <v>26.666666666666668</v>
      </c>
    </row>
    <row r="58" spans="1:131" x14ac:dyDescent="0.25">
      <c r="A58">
        <v>89.577194000000006</v>
      </c>
      <c r="B58">
        <v>9.4755610000000008</v>
      </c>
      <c r="C58">
        <v>99.972808000000001</v>
      </c>
      <c r="D58">
        <v>11.540001</v>
      </c>
      <c r="E58">
        <v>90.312347000000003</v>
      </c>
      <c r="F58">
        <v>8.0310210000000009</v>
      </c>
      <c r="G58">
        <v>99.017909000000003</v>
      </c>
      <c r="H58">
        <v>12.161683999999999</v>
      </c>
      <c r="K58">
        <f>(13/200)</f>
        <v>6.5000000000000002E-2</v>
      </c>
      <c r="L58">
        <f>(14/200)</f>
        <v>7.0000000000000007E-2</v>
      </c>
      <c r="M58">
        <f>(10/200)</f>
        <v>0.05</v>
      </c>
      <c r="N58">
        <f>(13/200)</f>
        <v>6.5000000000000002E-2</v>
      </c>
      <c r="P58">
        <f>(16/200)</f>
        <v>0.08</v>
      </c>
      <c r="Q58">
        <f>(16/200)</f>
        <v>0.08</v>
      </c>
      <c r="R58">
        <f>(19/200)</f>
        <v>9.5000000000000001E-2</v>
      </c>
      <c r="S58">
        <f>(18/200)</f>
        <v>0.09</v>
      </c>
      <c r="U58">
        <f>0.065+0.08</f>
        <v>0.14500000000000002</v>
      </c>
      <c r="V58">
        <f>0.07+0.08</f>
        <v>0.15000000000000002</v>
      </c>
      <c r="W58">
        <f>0.05+0.095</f>
        <v>0.14500000000000002</v>
      </c>
      <c r="X58">
        <f>0.065+0.09</f>
        <v>0.155</v>
      </c>
      <c r="Z58">
        <f>SQRT((ABS($A$59-$A$58)^2+(ABS($B$59-$B$58)^2)))</f>
        <v>15.203485865704609</v>
      </c>
      <c r="AA58">
        <f>SQRT((ABS($C$59-$C$58)^2+(ABS($D$59-$D$58)^2)))</f>
        <v>17.84056091161623</v>
      </c>
      <c r="AB58">
        <f>SQRT((ABS($E$59-$E$58)^2+(ABS($F$59-$F$58)^2)))</f>
        <v>16.097937860638329</v>
      </c>
      <c r="AC58">
        <f>SQRT((ABS($G$59-$G$58)^2+(ABS($H$59-$H$58)^2)))</f>
        <v>18.331288070978811</v>
      </c>
      <c r="AJ58">
        <f>1/0.145</f>
        <v>6.8965517241379315</v>
      </c>
      <c r="AK58">
        <f>1/0.15</f>
        <v>6.666666666666667</v>
      </c>
      <c r="AL58">
        <f>1/0.145</f>
        <v>6.8965517241379315</v>
      </c>
      <c r="AM58">
        <f>1/0.155</f>
        <v>6.4516129032258069</v>
      </c>
      <c r="AO58">
        <f t="shared" si="13"/>
        <v>104.85162666003177</v>
      </c>
      <c r="AP58">
        <f t="shared" si="14"/>
        <v>118.93707274410818</v>
      </c>
      <c r="AQ58">
        <f t="shared" si="15"/>
        <v>111.02026110785053</v>
      </c>
      <c r="AR58">
        <f t="shared" si="16"/>
        <v>118.2663746514762</v>
      </c>
      <c r="AV58">
        <f>((0.065/0.145)*100)</f>
        <v>44.827586206896555</v>
      </c>
      <c r="AW58">
        <f>((0.07/0.15)*100)</f>
        <v>46.666666666666671</v>
      </c>
      <c r="AX58">
        <f>((0.05/0.145)*100)</f>
        <v>34.482758620689658</v>
      </c>
      <c r="AY58">
        <f>((0.065/0.155)*100)</f>
        <v>41.935483870967744</v>
      </c>
      <c r="BA58">
        <f>((0.08/0.145)*100)</f>
        <v>55.172413793103459</v>
      </c>
      <c r="BB58">
        <f>((0.08/0.15)*100)</f>
        <v>53.333333333333336</v>
      </c>
      <c r="BC58">
        <f>((0.095/0.145)*100)</f>
        <v>65.517241379310349</v>
      </c>
      <c r="BD58">
        <f>((0.09/0.155)*100)</f>
        <v>58.064516129032249</v>
      </c>
      <c r="BF58">
        <f>ABS($B$58-$D$58)</f>
        <v>2.0644399999999994</v>
      </c>
      <c r="BG58">
        <f>ABS($F$58-$H$58)</f>
        <v>4.1306629999999984</v>
      </c>
      <c r="BL58">
        <f>SQRT((ABS($A$58-$E$58)^2+(ABS($B$58-$F$58)^2)))</f>
        <v>1.6208472306201456</v>
      </c>
      <c r="BM58">
        <f>SQRT((ABS($C$58-$G$58)^2+(ABS($D$58-$H$58)^2)))</f>
        <v>1.1394392711724457</v>
      </c>
      <c r="BO58">
        <f>SQRT((ABS($A$58-$G$58)^2+(ABS($B$58-$H$58)^2)))</f>
        <v>9.8154142287706811</v>
      </c>
      <c r="BP58">
        <f>SQRT((ABS($C$58-$E$58)^2+(ABS($D$58-$F$58)^2)))</f>
        <v>10.278007947696915</v>
      </c>
      <c r="BR58">
        <f>DEGREES(ACOS((10.8495035422079^2+18.3599918877821^2-8.4498681158421^2)/(2*10.8495035422079*18.3599918877821)))</f>
        <v>15.768661828143983</v>
      </c>
      <c r="BS58">
        <f>DEGREES(ACOS((7.26429758390071^2+15.4328018083971^2-9.99265889411483^2)/(2*7.26429758390071*15.4328018083971)))</f>
        <v>31.543109611835913</v>
      </c>
      <c r="BU58">
        <v>13</v>
      </c>
      <c r="BV58">
        <v>0</v>
      </c>
      <c r="BW58">
        <v>2</v>
      </c>
      <c r="BX58">
        <v>6</v>
      </c>
      <c r="BY58">
        <v>14</v>
      </c>
      <c r="BZ58">
        <v>0</v>
      </c>
      <c r="CA58">
        <v>10</v>
      </c>
      <c r="CB58">
        <v>5</v>
      </c>
      <c r="CC58">
        <v>10</v>
      </c>
      <c r="CD58">
        <v>2</v>
      </c>
      <c r="CE58">
        <v>6</v>
      </c>
      <c r="CF58">
        <v>0</v>
      </c>
      <c r="CG58">
        <v>13</v>
      </c>
      <c r="CH58">
        <v>6</v>
      </c>
      <c r="CI58">
        <v>7</v>
      </c>
      <c r="CJ58">
        <v>0</v>
      </c>
      <c r="CL58">
        <v>16</v>
      </c>
      <c r="CM58">
        <v>2</v>
      </c>
      <c r="CN58">
        <v>4</v>
      </c>
      <c r="CO58">
        <v>11</v>
      </c>
      <c r="CP58">
        <v>16</v>
      </c>
      <c r="CQ58">
        <v>3</v>
      </c>
      <c r="CR58">
        <v>14</v>
      </c>
      <c r="CS58">
        <v>6</v>
      </c>
      <c r="CT58">
        <v>19</v>
      </c>
      <c r="CU58">
        <v>8</v>
      </c>
      <c r="CV58">
        <v>11</v>
      </c>
      <c r="CW58">
        <v>6</v>
      </c>
      <c r="CX58">
        <v>18</v>
      </c>
      <c r="CY58">
        <v>11</v>
      </c>
      <c r="CZ58">
        <v>9</v>
      </c>
      <c r="DA58">
        <v>5</v>
      </c>
      <c r="DC58">
        <f>((0/13)*100)</f>
        <v>0</v>
      </c>
      <c r="DD58">
        <f>((2/13)*100)</f>
        <v>15.384615384615385</v>
      </c>
      <c r="DE58">
        <f>((6/13)*100)</f>
        <v>46.153846153846153</v>
      </c>
      <c r="DF58">
        <f>((0/14)*100)</f>
        <v>0</v>
      </c>
      <c r="DG58">
        <f>((10/14)*100)</f>
        <v>71.428571428571431</v>
      </c>
      <c r="DH58">
        <f>((5/14)*100)</f>
        <v>35.714285714285715</v>
      </c>
      <c r="DI58">
        <f>((2/10)*100)</f>
        <v>20</v>
      </c>
      <c r="DJ58">
        <f>((6/10)*100)</f>
        <v>60</v>
      </c>
      <c r="DK58">
        <f>((0/10)*100)</f>
        <v>0</v>
      </c>
      <c r="DL58">
        <f>((6/13)*100)</f>
        <v>46.153846153846153</v>
      </c>
      <c r="DM58">
        <f>((7/13)*100)</f>
        <v>53.846153846153847</v>
      </c>
      <c r="DN58">
        <f>((0/13)*100)</f>
        <v>0</v>
      </c>
      <c r="DP58">
        <f>((2/16)*100)</f>
        <v>12.5</v>
      </c>
      <c r="DQ58">
        <f>((4/16)*100)</f>
        <v>25</v>
      </c>
      <c r="DR58">
        <f>((11/16)*100)</f>
        <v>68.75</v>
      </c>
      <c r="DS58">
        <f>((3/16)*100)</f>
        <v>18.75</v>
      </c>
      <c r="DT58">
        <f>((14/16)*100)</f>
        <v>87.5</v>
      </c>
      <c r="DU58">
        <f>((6/16)*100)</f>
        <v>37.5</v>
      </c>
      <c r="DV58">
        <f>((8/19)*100)</f>
        <v>42.105263157894733</v>
      </c>
      <c r="DW58">
        <f>((11/19)*100)</f>
        <v>57.894736842105267</v>
      </c>
      <c r="DX58">
        <f>((6/19)*100)</f>
        <v>31.578947368421051</v>
      </c>
      <c r="DY58">
        <f>((11/18)*100)</f>
        <v>61.111111111111114</v>
      </c>
      <c r="DZ58">
        <f>((9/18)*100)</f>
        <v>50</v>
      </c>
      <c r="EA58">
        <f>((5/18)*100)</f>
        <v>27.777777777777779</v>
      </c>
    </row>
    <row r="59" spans="1:131" x14ac:dyDescent="0.25">
      <c r="A59">
        <v>74.378316000000012</v>
      </c>
      <c r="B59">
        <v>9.1012749999999993</v>
      </c>
      <c r="C59">
        <v>82.138316000000003</v>
      </c>
      <c r="D59">
        <v>12.005305999999999</v>
      </c>
      <c r="E59">
        <v>74.214949000000004</v>
      </c>
      <c r="F59">
        <v>7.899184</v>
      </c>
      <c r="G59">
        <v>80.690612000000002</v>
      </c>
      <c r="H59">
        <v>11.779183</v>
      </c>
      <c r="K59">
        <f>(13/200)</f>
        <v>6.5000000000000002E-2</v>
      </c>
      <c r="L59">
        <f>(14/200)</f>
        <v>7.0000000000000007E-2</v>
      </c>
      <c r="M59">
        <f>(12/200)</f>
        <v>0.06</v>
      </c>
      <c r="N59">
        <f>(15/200)</f>
        <v>7.4999999999999997E-2</v>
      </c>
      <c r="P59">
        <f>(16/200)</f>
        <v>0.08</v>
      </c>
      <c r="Q59">
        <f>(15/200)</f>
        <v>7.4999999999999997E-2</v>
      </c>
      <c r="R59">
        <f>(19/200)</f>
        <v>9.5000000000000001E-2</v>
      </c>
      <c r="S59">
        <f>(17/200)</f>
        <v>8.5000000000000006E-2</v>
      </c>
      <c r="U59">
        <f>0.065+0.08</f>
        <v>0.14500000000000002</v>
      </c>
      <c r="V59">
        <f>0.07+0.075</f>
        <v>0.14500000000000002</v>
      </c>
      <c r="W59">
        <f>0.06+0.095</f>
        <v>0.155</v>
      </c>
      <c r="X59">
        <f>0.075+0.085</f>
        <v>0.16</v>
      </c>
      <c r="Z59">
        <f>SQRT((ABS($A$60-$A$59)^2+(ABS($B$60-$B$59)^2)))</f>
        <v>17.660791168957871</v>
      </c>
      <c r="AA59">
        <f>SQRT((ABS($C$60-$C$59)^2+(ABS($D$60-$D$59)^2)))</f>
        <v>13.304162252026879</v>
      </c>
      <c r="AB59">
        <f>SQRT((ABS($E$60-$E$59)^2+(ABS($F$60-$F$59)^2)))</f>
        <v>17.22314643276939</v>
      </c>
      <c r="AC59">
        <f>SQRT((ABS($G$60-$G$59)^2+(ABS($H$60-$H$59)^2)))</f>
        <v>17.581426771760505</v>
      </c>
      <c r="AJ59">
        <f>1/0.145</f>
        <v>6.8965517241379315</v>
      </c>
      <c r="AK59">
        <f>1/0.145</f>
        <v>6.8965517241379315</v>
      </c>
      <c r="AL59">
        <f>1/0.155</f>
        <v>6.4516129032258069</v>
      </c>
      <c r="AM59">
        <f>1/0.16</f>
        <v>6.25</v>
      </c>
      <c r="AO59">
        <f t="shared" si="13"/>
        <v>121.79855978591634</v>
      </c>
      <c r="AP59">
        <f t="shared" si="14"/>
        <v>91.752843117426735</v>
      </c>
      <c r="AQ59">
        <f t="shared" si="15"/>
        <v>111.11707375980252</v>
      </c>
      <c r="AR59">
        <f t="shared" si="16"/>
        <v>109.88391732350316</v>
      </c>
      <c r="AV59">
        <f>((0.065/0.145)*100)</f>
        <v>44.827586206896555</v>
      </c>
      <c r="AW59">
        <f>((0.07/0.145)*100)</f>
        <v>48.275862068965523</v>
      </c>
      <c r="AX59">
        <f>((0.06/0.155)*100)</f>
        <v>38.70967741935484</v>
      </c>
      <c r="AY59">
        <f>((0.075/0.16)*100)</f>
        <v>46.875</v>
      </c>
      <c r="BA59">
        <f>((0.08/0.145)*100)</f>
        <v>55.172413793103459</v>
      </c>
      <c r="BB59">
        <f>((0.075/0.145)*100)</f>
        <v>51.724137931034484</v>
      </c>
      <c r="BC59">
        <f>((0.095/0.155)*100)</f>
        <v>61.29032258064516</v>
      </c>
      <c r="BD59">
        <f>((0.085/0.16)*100)</f>
        <v>53.125</v>
      </c>
      <c r="BF59">
        <f>ABS($B$59-$D$59)</f>
        <v>2.9040309999999998</v>
      </c>
      <c r="BG59">
        <f>ABS($F$59-$H$59)</f>
        <v>3.8799989999999998</v>
      </c>
      <c r="BL59">
        <f>SQRT((ABS($A$59-$E$59)^2+(ABS($B$59-$F$59)^2)))</f>
        <v>1.2131411908636196</v>
      </c>
      <c r="BM59">
        <f>SQRT((ABS($C$59-$G$59)^2+(ABS($D$59-$H$59)^2)))</f>
        <v>1.4652571387797448</v>
      </c>
      <c r="BO59">
        <f>SQRT((ABS($A$59-$G$59)^2+(ABS($B$59-$H$59)^2)))</f>
        <v>6.8568412587779708</v>
      </c>
      <c r="BP59">
        <f>SQRT((ABS($C$59-$E$59)^2+(ABS($D$59-$F$59)^2)))</f>
        <v>8.9241236261928254</v>
      </c>
      <c r="BR59">
        <f>DEGREES(ACOS((9.22995686715756^2+15.310400171726^2-8.17853178354678^2)/(2*9.22995686715756*15.310400171726)))</f>
        <v>26.600699254817126</v>
      </c>
      <c r="BS59">
        <f>DEGREES(ACOS((9.25328125681923^2+20.4004009954225^2-12.1464180612898^2)/(2*9.25328125681923*20.4004009954225)))</f>
        <v>20.224496670211884</v>
      </c>
      <c r="BU59">
        <v>13</v>
      </c>
      <c r="BV59">
        <v>0</v>
      </c>
      <c r="BW59">
        <v>2</v>
      </c>
      <c r="BX59">
        <v>5</v>
      </c>
      <c r="BY59">
        <v>14</v>
      </c>
      <c r="BZ59">
        <v>0</v>
      </c>
      <c r="CA59">
        <v>6</v>
      </c>
      <c r="CB59">
        <v>7</v>
      </c>
      <c r="CC59">
        <v>12</v>
      </c>
      <c r="CD59">
        <v>2</v>
      </c>
      <c r="CE59">
        <v>7</v>
      </c>
      <c r="CF59">
        <v>2</v>
      </c>
      <c r="CG59">
        <v>15</v>
      </c>
      <c r="CH59">
        <v>5</v>
      </c>
      <c r="CI59">
        <v>10</v>
      </c>
      <c r="CJ59">
        <v>2</v>
      </c>
      <c r="CL59">
        <v>16</v>
      </c>
      <c r="CM59">
        <v>2</v>
      </c>
      <c r="CN59">
        <v>8</v>
      </c>
      <c r="CO59">
        <v>9</v>
      </c>
      <c r="CP59">
        <v>15</v>
      </c>
      <c r="CQ59">
        <v>2</v>
      </c>
      <c r="CR59">
        <v>11</v>
      </c>
      <c r="CS59">
        <v>9</v>
      </c>
      <c r="CT59">
        <v>19</v>
      </c>
      <c r="CU59">
        <v>8</v>
      </c>
      <c r="CV59">
        <v>11</v>
      </c>
      <c r="CW59">
        <v>6</v>
      </c>
      <c r="CX59">
        <v>17</v>
      </c>
      <c r="CY59">
        <v>9</v>
      </c>
      <c r="CZ59">
        <v>10</v>
      </c>
      <c r="DA59">
        <v>7</v>
      </c>
      <c r="DC59">
        <f>((0/13)*100)</f>
        <v>0</v>
      </c>
      <c r="DD59">
        <f>((2/13)*100)</f>
        <v>15.384615384615385</v>
      </c>
      <c r="DE59">
        <f>((5/13)*100)</f>
        <v>38.461538461538467</v>
      </c>
      <c r="DF59">
        <f>((0/14)*100)</f>
        <v>0</v>
      </c>
      <c r="DG59">
        <f>((6/14)*100)</f>
        <v>42.857142857142854</v>
      </c>
      <c r="DH59">
        <f>((7/14)*100)</f>
        <v>50</v>
      </c>
      <c r="DI59">
        <f>((2/12)*100)</f>
        <v>16.666666666666664</v>
      </c>
      <c r="DJ59">
        <f>((7/12)*100)</f>
        <v>58.333333333333336</v>
      </c>
      <c r="DK59">
        <f>((2/12)*100)</f>
        <v>16.666666666666664</v>
      </c>
      <c r="DL59">
        <f>((5/15)*100)</f>
        <v>33.333333333333329</v>
      </c>
      <c r="DM59">
        <f>((10/15)*100)</f>
        <v>66.666666666666657</v>
      </c>
      <c r="DN59">
        <f>((2/15)*100)</f>
        <v>13.333333333333334</v>
      </c>
      <c r="DP59">
        <f>((2/16)*100)</f>
        <v>12.5</v>
      </c>
      <c r="DQ59">
        <f>((8/16)*100)</f>
        <v>50</v>
      </c>
      <c r="DR59">
        <f>((9/16)*100)</f>
        <v>56.25</v>
      </c>
      <c r="DS59">
        <f>((2/15)*100)</f>
        <v>13.333333333333334</v>
      </c>
      <c r="DT59">
        <f>((11/15)*100)</f>
        <v>73.333333333333329</v>
      </c>
      <c r="DU59">
        <f>((9/15)*100)</f>
        <v>60</v>
      </c>
      <c r="DV59">
        <f>((8/19)*100)</f>
        <v>42.105263157894733</v>
      </c>
      <c r="DW59">
        <f>((11/19)*100)</f>
        <v>57.894736842105267</v>
      </c>
      <c r="DX59">
        <f>((6/19)*100)</f>
        <v>31.578947368421051</v>
      </c>
      <c r="DY59">
        <f>((9/17)*100)</f>
        <v>52.941176470588239</v>
      </c>
      <c r="DZ59">
        <f>((10/17)*100)</f>
        <v>58.82352941176471</v>
      </c>
      <c r="EA59">
        <f>((7/17)*100)</f>
        <v>41.17647058823529</v>
      </c>
    </row>
    <row r="60" spans="1:131" x14ac:dyDescent="0.25">
      <c r="A60">
        <v>56.717578000000003</v>
      </c>
      <c r="B60">
        <v>9.0579389999999993</v>
      </c>
      <c r="C60">
        <v>68.842397000000005</v>
      </c>
      <c r="D60">
        <v>11.537042</v>
      </c>
      <c r="E60">
        <v>57.004898000000004</v>
      </c>
      <c r="F60">
        <v>7.2276800000000003</v>
      </c>
      <c r="G60">
        <v>63.115673000000001</v>
      </c>
      <c r="H60">
        <v>11.301599</v>
      </c>
      <c r="K60">
        <f>(14/200)</f>
        <v>7.0000000000000007E-2</v>
      </c>
      <c r="L60">
        <f>(15/200)</f>
        <v>7.4999999999999997E-2</v>
      </c>
      <c r="M60">
        <f>(12/200)</f>
        <v>0.06</v>
      </c>
      <c r="N60">
        <f>(13/200)</f>
        <v>6.5000000000000002E-2</v>
      </c>
      <c r="P60">
        <f>(18/200)</f>
        <v>0.09</v>
      </c>
      <c r="Q60">
        <f>(15/200)</f>
        <v>7.4999999999999997E-2</v>
      </c>
      <c r="R60">
        <f>(23/200)</f>
        <v>0.115</v>
      </c>
      <c r="S60">
        <f>(19/200)</f>
        <v>9.5000000000000001E-2</v>
      </c>
      <c r="U60">
        <f>0.07+0.09</f>
        <v>0.16</v>
      </c>
      <c r="V60">
        <f>0.075+0.075</f>
        <v>0.15</v>
      </c>
      <c r="W60">
        <f>0.06+0.115</f>
        <v>0.17499999999999999</v>
      </c>
      <c r="X60">
        <f>0.065+0.095</f>
        <v>0.16</v>
      </c>
      <c r="Z60">
        <f>SQRT((ABS($A$61-$A$60)^2+(ABS($B$61-$B$60)^2)))</f>
        <v>19.086929316129844</v>
      </c>
      <c r="AA60">
        <f>SQRT((ABS($C$61-$C$60)^2+(ABS($D$61-$D$60)^2)))</f>
        <v>21.439710452301217</v>
      </c>
      <c r="AB60">
        <f>SQRT((ABS($E$61-$E$60)^2+(ABS($F$61-$F$60)^2)))</f>
        <v>19.192375251903346</v>
      </c>
      <c r="AC60">
        <f>SQRT((ABS($G$61-$G$60)^2+(ABS($H$61-$H$60)^2)))</f>
        <v>17.729749003351653</v>
      </c>
      <c r="AJ60">
        <f>1/0.16</f>
        <v>6.25</v>
      </c>
      <c r="AK60">
        <f>1/0.15</f>
        <v>6.666666666666667</v>
      </c>
      <c r="AL60">
        <f>1/0.175</f>
        <v>5.7142857142857144</v>
      </c>
      <c r="AM60">
        <f>1/0.16</f>
        <v>6.25</v>
      </c>
      <c r="AO60">
        <f t="shared" si="13"/>
        <v>119.29330822581151</v>
      </c>
      <c r="AP60">
        <f t="shared" si="14"/>
        <v>142.93140301534146</v>
      </c>
      <c r="AQ60">
        <f t="shared" si="15"/>
        <v>109.67071572516198</v>
      </c>
      <c r="AR60">
        <f t="shared" si="16"/>
        <v>110.81093127094783</v>
      </c>
      <c r="AV60">
        <f>((0.07/0.16)*100)</f>
        <v>43.750000000000007</v>
      </c>
      <c r="AW60">
        <f>((0.075/0.15)*100)</f>
        <v>50</v>
      </c>
      <c r="AX60">
        <f>((0.06/0.175)*100)</f>
        <v>34.285714285714285</v>
      </c>
      <c r="AY60">
        <f>((0.065/0.16)*100)</f>
        <v>40.625</v>
      </c>
      <c r="BA60">
        <f>((0.09/0.16)*100)</f>
        <v>56.25</v>
      </c>
      <c r="BB60">
        <f>((0.075/0.15)*100)</f>
        <v>50</v>
      </c>
      <c r="BC60">
        <f>((0.115/0.175)*100)</f>
        <v>65.714285714285722</v>
      </c>
      <c r="BD60">
        <f>((0.095/0.16)*100)</f>
        <v>59.375</v>
      </c>
      <c r="BF60">
        <f>ABS($B$60-$D$60)</f>
        <v>2.4791030000000003</v>
      </c>
      <c r="BG60">
        <f>ABS($F$60-$H$60)</f>
        <v>4.0739189999999992</v>
      </c>
      <c r="BL60">
        <f>SQRT((ABS($A$60-$E$60)^2+(ABS($B$60-$F$60)^2)))</f>
        <v>1.8526739566046144</v>
      </c>
      <c r="BM60">
        <f>SQRT((ABS($C$60-$G$60)^2+(ABS($D$60-$H$60)^2)))</f>
        <v>5.7315618445956815</v>
      </c>
      <c r="BO60">
        <f>SQRT((ABS($A$60-$G$60)^2+(ABS($B$60-$H$60)^2)))</f>
        <v>6.7800906944247412</v>
      </c>
      <c r="BP60">
        <f>SQRT((ABS($C$60-$E$60)^2+(ABS($D$60-$F$60)^2)))</f>
        <v>12.597499093948967</v>
      </c>
      <c r="BR60">
        <f>DEGREES(ACOS((8.76567037568087^2+15.374323471877^2-7.74153573637873^2)/(2*8.76567037568087*15.374323471877)))</f>
        <v>20.001417595966135</v>
      </c>
      <c r="BS60">
        <f>DEGREES(ACOS((8.87537805988725^2+18.7694278285928^2-10.8495035422079^2)/(2*8.87537805988725*18.7694278285928)))</f>
        <v>19.862179100243733</v>
      </c>
      <c r="BU60">
        <v>14</v>
      </c>
      <c r="BV60">
        <v>0</v>
      </c>
      <c r="BW60">
        <v>2</v>
      </c>
      <c r="BX60">
        <v>3</v>
      </c>
      <c r="BY60">
        <v>15</v>
      </c>
      <c r="BZ60">
        <v>0</v>
      </c>
      <c r="CA60">
        <v>7</v>
      </c>
      <c r="CB60">
        <v>10</v>
      </c>
      <c r="CC60">
        <v>12</v>
      </c>
      <c r="CD60">
        <v>4</v>
      </c>
      <c r="CE60">
        <v>5</v>
      </c>
      <c r="CF60">
        <v>0</v>
      </c>
      <c r="CG60">
        <v>13</v>
      </c>
      <c r="CH60">
        <v>3</v>
      </c>
      <c r="CI60">
        <v>9</v>
      </c>
      <c r="CJ60">
        <v>0</v>
      </c>
      <c r="CL60">
        <v>18</v>
      </c>
      <c r="CM60">
        <v>3</v>
      </c>
      <c r="CN60">
        <v>8</v>
      </c>
      <c r="CO60">
        <v>8</v>
      </c>
      <c r="CP60">
        <v>15</v>
      </c>
      <c r="CQ60">
        <v>2</v>
      </c>
      <c r="CR60">
        <v>11</v>
      </c>
      <c r="CS60">
        <v>10</v>
      </c>
      <c r="CT60">
        <v>23</v>
      </c>
      <c r="CU60">
        <v>11</v>
      </c>
      <c r="CV60">
        <v>13</v>
      </c>
      <c r="CW60">
        <v>10</v>
      </c>
      <c r="CX60">
        <v>19</v>
      </c>
      <c r="CY60">
        <v>8</v>
      </c>
      <c r="CZ60">
        <v>14</v>
      </c>
      <c r="DA60">
        <v>9</v>
      </c>
      <c r="DC60">
        <f>((0/14)*100)</f>
        <v>0</v>
      </c>
      <c r="DD60">
        <f>((2/14)*100)</f>
        <v>14.285714285714285</v>
      </c>
      <c r="DE60">
        <f>((3/14)*100)</f>
        <v>21.428571428571427</v>
      </c>
      <c r="DF60">
        <f>((0/15)*100)</f>
        <v>0</v>
      </c>
      <c r="DG60">
        <f>((7/15)*100)</f>
        <v>46.666666666666664</v>
      </c>
      <c r="DH60">
        <f>((10/15)*100)</f>
        <v>66.666666666666657</v>
      </c>
      <c r="DI60">
        <f>((4/12)*100)</f>
        <v>33.333333333333329</v>
      </c>
      <c r="DJ60">
        <f>((5/12)*100)</f>
        <v>41.666666666666671</v>
      </c>
      <c r="DK60">
        <f>((0/12)*100)</f>
        <v>0</v>
      </c>
      <c r="DL60">
        <f>((3/13)*100)</f>
        <v>23.076923076923077</v>
      </c>
      <c r="DM60">
        <f>((9/13)*100)</f>
        <v>69.230769230769226</v>
      </c>
      <c r="DN60">
        <f>((0/13)*100)</f>
        <v>0</v>
      </c>
      <c r="DP60">
        <f>((3/18)*100)</f>
        <v>16.666666666666664</v>
      </c>
      <c r="DQ60">
        <f>((8/18)*100)</f>
        <v>44.444444444444443</v>
      </c>
      <c r="DR60">
        <f>((8/18)*100)</f>
        <v>44.444444444444443</v>
      </c>
      <c r="DS60">
        <f>((2/15)*100)</f>
        <v>13.333333333333334</v>
      </c>
      <c r="DT60">
        <f>((11/15)*100)</f>
        <v>73.333333333333329</v>
      </c>
      <c r="DU60">
        <f>((10/15)*100)</f>
        <v>66.666666666666657</v>
      </c>
      <c r="DV60">
        <f>((11/23)*100)</f>
        <v>47.826086956521742</v>
      </c>
      <c r="DW60">
        <f>((13/23)*100)</f>
        <v>56.521739130434781</v>
      </c>
      <c r="DX60">
        <f>((10/23)*100)</f>
        <v>43.478260869565219</v>
      </c>
      <c r="DY60">
        <f>((8/19)*100)</f>
        <v>42.105263157894733</v>
      </c>
      <c r="DZ60">
        <f>((14/19)*100)</f>
        <v>73.68421052631578</v>
      </c>
      <c r="EA60">
        <f>((9/19)*100)</f>
        <v>47.368421052631575</v>
      </c>
    </row>
    <row r="61" spans="1:131" x14ac:dyDescent="0.25">
      <c r="A61">
        <v>37.631442000000007</v>
      </c>
      <c r="B61">
        <v>8.8839179999999995</v>
      </c>
      <c r="C61">
        <v>47.404380000000003</v>
      </c>
      <c r="D61">
        <v>11.267576999999999</v>
      </c>
      <c r="E61">
        <v>37.813194000000003</v>
      </c>
      <c r="F61">
        <v>7.3881959999999998</v>
      </c>
      <c r="G61">
        <v>45.389228000000003</v>
      </c>
      <c r="H61">
        <v>11.643867</v>
      </c>
      <c r="K61">
        <f>(15/200)</f>
        <v>7.4999999999999997E-2</v>
      </c>
      <c r="L61">
        <f>(15/200)</f>
        <v>7.4999999999999997E-2</v>
      </c>
      <c r="P61">
        <f>(19/200)</f>
        <v>9.5000000000000001E-2</v>
      </c>
      <c r="Q61">
        <f>(18/200)</f>
        <v>0.09</v>
      </c>
      <c r="S61">
        <f>(24/200)</f>
        <v>0.12</v>
      </c>
      <c r="U61">
        <f>0.075+0.095</f>
        <v>0.16999999999999998</v>
      </c>
      <c r="V61">
        <f>0.075+0.09</f>
        <v>0.16499999999999998</v>
      </c>
      <c r="Z61">
        <f>SQRT((ABS($A$62-$A$61)^2+(ABS($B$62-$B$61)^2)))</f>
        <v>16.538047366470146</v>
      </c>
      <c r="AA61">
        <f>SQRT((ABS($C$62-$C$61)^2+(ABS($D$62-$D$61)^2)))</f>
        <v>18.54470937162732</v>
      </c>
      <c r="AJ61">
        <f>1/0.17</f>
        <v>5.8823529411764701</v>
      </c>
      <c r="AK61">
        <f>1/0.165</f>
        <v>6.0606060606060606</v>
      </c>
      <c r="AO61">
        <f t="shared" si="13"/>
        <v>97.282631567471455</v>
      </c>
      <c r="AP61">
        <f t="shared" si="14"/>
        <v>112.39217800986256</v>
      </c>
      <c r="AV61">
        <f>((0.075/0.17)*100)</f>
        <v>44.117647058823522</v>
      </c>
      <c r="AW61">
        <f>((0.075/0.165)*100)</f>
        <v>45.454545454545453</v>
      </c>
      <c r="BA61">
        <f>((0.095/0.17)*100)</f>
        <v>55.882352941176471</v>
      </c>
      <c r="BB61">
        <f>((0.09/0.165)*100)</f>
        <v>54.54545454545454</v>
      </c>
      <c r="BF61">
        <f>ABS($B$61-$D$61)</f>
        <v>2.3836589999999998</v>
      </c>
      <c r="BG61">
        <f>ABS($F$61-$H$61)</f>
        <v>4.2556710000000004</v>
      </c>
      <c r="BI61">
        <v>3.8549514999999994</v>
      </c>
      <c r="BJ61" s="1">
        <v>2.9485809999999999</v>
      </c>
      <c r="BL61">
        <f>SQRT((ABS($A$61-$E$61)^2+(ABS($B$61-$F$61)^2)))</f>
        <v>1.5067242915636549</v>
      </c>
      <c r="BM61">
        <f>SQRT((ABS($C$61-$G$61)^2+(ABS($D$61-$H$61)^2)))</f>
        <v>2.0499833529089941</v>
      </c>
      <c r="BO61">
        <f>SQRT((ABS($A$61-$G$61)^2+(ABS($B$61-$H$61)^2)))</f>
        <v>8.2341096728424095</v>
      </c>
      <c r="BP61">
        <f>SQRT((ABS($C$61-$E$61)^2+(ABS($D$61-$F$61)^2)))</f>
        <v>10.346035271047407</v>
      </c>
      <c r="BS61">
        <f>DEGREES(ACOS((8.4498681158421^2+15.6936867949999^2-9.22995686715756^2)/(2*8.4498681158421*15.6936867949999)))</f>
        <v>28.761122137392306</v>
      </c>
      <c r="BU61">
        <v>15</v>
      </c>
      <c r="BV61">
        <v>0</v>
      </c>
      <c r="BW61">
        <v>4</v>
      </c>
      <c r="BX61">
        <v>0</v>
      </c>
      <c r="BY61">
        <v>15</v>
      </c>
      <c r="BZ61">
        <v>0</v>
      </c>
      <c r="CA61">
        <v>5</v>
      </c>
      <c r="CB61">
        <v>9</v>
      </c>
      <c r="CL61">
        <v>19</v>
      </c>
      <c r="CM61">
        <v>4</v>
      </c>
      <c r="CN61">
        <v>11</v>
      </c>
      <c r="CO61">
        <v>9</v>
      </c>
      <c r="CP61">
        <v>18</v>
      </c>
      <c r="CQ61">
        <v>4</v>
      </c>
      <c r="CR61">
        <v>13</v>
      </c>
      <c r="CS61">
        <v>14</v>
      </c>
      <c r="CX61">
        <v>24</v>
      </c>
      <c r="CY61">
        <v>9</v>
      </c>
      <c r="CZ61">
        <v>18</v>
      </c>
      <c r="DA61">
        <v>12</v>
      </c>
      <c r="DC61">
        <f>((0/15)*100)</f>
        <v>0</v>
      </c>
      <c r="DD61">
        <f>((4/15)*100)</f>
        <v>26.666666666666668</v>
      </c>
      <c r="DE61">
        <f>((0/15)*100)</f>
        <v>0</v>
      </c>
      <c r="DF61">
        <f>((0/15)*100)</f>
        <v>0</v>
      </c>
      <c r="DG61">
        <f>((5/15)*100)</f>
        <v>33.333333333333329</v>
      </c>
      <c r="DH61">
        <f>((9/15)*100)</f>
        <v>60</v>
      </c>
      <c r="DP61">
        <f>((4/19)*100)</f>
        <v>21.052631578947366</v>
      </c>
      <c r="DQ61">
        <f>((11/19)*100)</f>
        <v>57.894736842105267</v>
      </c>
      <c r="DR61">
        <f>((9/19)*100)</f>
        <v>47.368421052631575</v>
      </c>
      <c r="DS61">
        <f>((4/18)*100)</f>
        <v>22.222222222222221</v>
      </c>
      <c r="DT61">
        <f>((13/18)*100)</f>
        <v>72.222222222222214</v>
      </c>
      <c r="DU61">
        <f>((14/18)*100)</f>
        <v>77.777777777777786</v>
      </c>
      <c r="DY61">
        <f>((9/24)*100)</f>
        <v>37.5</v>
      </c>
      <c r="DZ61">
        <f>((18/24)*100)</f>
        <v>75</v>
      </c>
      <c r="EA61">
        <f>((12/24)*100)</f>
        <v>50</v>
      </c>
    </row>
    <row r="62" spans="1:131" x14ac:dyDescent="0.25">
      <c r="A62">
        <v>21.120875000000005</v>
      </c>
      <c r="B62">
        <v>9.8369070000000001</v>
      </c>
      <c r="C62">
        <v>28.860101</v>
      </c>
      <c r="D62">
        <v>11.393917999999999</v>
      </c>
      <c r="Q62">
        <f>(22/200)</f>
        <v>0.11</v>
      </c>
      <c r="BF62">
        <f>ABS($B$62-$D$62)</f>
        <v>1.5570109999999993</v>
      </c>
      <c r="BS62">
        <f>DEGREES(ACOS((8.17853178354678^2+15.4734376631789^2-8.76567037568087^2)/(2*8.17853178354678*15.4734376631789)))</f>
        <v>24.950581115342022</v>
      </c>
      <c r="CP62">
        <v>22</v>
      </c>
      <c r="CQ62">
        <v>7</v>
      </c>
      <c r="CR62">
        <v>15</v>
      </c>
      <c r="CS62">
        <v>18</v>
      </c>
      <c r="DS62">
        <f>((7/22)*100)</f>
        <v>31.818181818181817</v>
      </c>
      <c r="DT62">
        <f>((15/22)*100)</f>
        <v>68.181818181818173</v>
      </c>
      <c r="DU62">
        <f>((18/22)*100)</f>
        <v>81.818181818181827</v>
      </c>
    </row>
    <row r="63" spans="1:131" x14ac:dyDescent="0.25">
      <c r="A63" t="s">
        <v>22</v>
      </c>
      <c r="B63" t="s">
        <v>22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</row>
    <row r="64" spans="1:131" x14ac:dyDescent="0.25">
      <c r="A64">
        <v>38.512886000000002</v>
      </c>
      <c r="B64">
        <v>10.691805</v>
      </c>
      <c r="C64">
        <v>47.782783000000002</v>
      </c>
      <c r="D64">
        <v>7.960979</v>
      </c>
      <c r="E64">
        <v>32.212526000000004</v>
      </c>
      <c r="F64">
        <v>12.422834999999999</v>
      </c>
      <c r="G64">
        <v>25.977420000000002</v>
      </c>
      <c r="H64">
        <v>8.9558759999999999</v>
      </c>
      <c r="K64">
        <f>(15/200)</f>
        <v>7.4999999999999997E-2</v>
      </c>
      <c r="L64">
        <f>(11/200)</f>
        <v>5.5E-2</v>
      </c>
      <c r="M64">
        <f>(15/200)</f>
        <v>7.4999999999999997E-2</v>
      </c>
      <c r="N64">
        <f>(13/200)</f>
        <v>6.5000000000000002E-2</v>
      </c>
      <c r="P64">
        <f>(21/200)</f>
        <v>0.105</v>
      </c>
      <c r="Q64">
        <f>(22/200)</f>
        <v>0.11</v>
      </c>
      <c r="R64">
        <f>(25/200)</f>
        <v>0.125</v>
      </c>
      <c r="S64">
        <f>(21/200)</f>
        <v>0.105</v>
      </c>
      <c r="U64">
        <f>0.075+0.105</f>
        <v>0.18</v>
      </c>
      <c r="V64">
        <f>0.055+0.11</f>
        <v>0.16500000000000001</v>
      </c>
      <c r="W64">
        <f>0.075+0.125</f>
        <v>0.2</v>
      </c>
      <c r="X64">
        <f>0.065+0.105</f>
        <v>0.16999999999999998</v>
      </c>
      <c r="Z64">
        <f>SQRT((ABS($A$65-$A$64)^2+(ABS($B$65-$B$64)^2)))</f>
        <v>17.418831118506034</v>
      </c>
      <c r="AA64">
        <f>SQRT((ABS($C$65-$C$64)^2+(ABS($D$65-$D$64)^2)))</f>
        <v>15.27258410234421</v>
      </c>
      <c r="AB64">
        <f>SQRT((ABS($E$65-$E$64)^2+(ABS($F$65-$F$64)^2)))</f>
        <v>19.458574407937544</v>
      </c>
      <c r="AC64">
        <f>SQRT((ABS($G$65-$G$64)^2+(ABS($H$65-$H$64)^2)))</f>
        <v>14.783474566527657</v>
      </c>
      <c r="AJ64">
        <f>1/0.18</f>
        <v>5.5555555555555554</v>
      </c>
      <c r="AK64">
        <f>1/0.165</f>
        <v>6.0606060606060606</v>
      </c>
      <c r="AL64">
        <f>1/0.2</f>
        <v>5</v>
      </c>
      <c r="AM64">
        <f>1/0.17</f>
        <v>5.8823529411764701</v>
      </c>
      <c r="AO64">
        <f t="shared" ref="AO64:AO76" si="17">$Z64/$U64</f>
        <v>96.771283991700187</v>
      </c>
      <c r="AP64">
        <f t="shared" ref="AP64:AP75" si="18">$AA64/$V64</f>
        <v>92.561115771783079</v>
      </c>
      <c r="AQ64">
        <f t="shared" ref="AQ64:AQ75" si="19">$AB64/$W64</f>
        <v>97.292872039687708</v>
      </c>
      <c r="AR64">
        <f t="shared" ref="AR64:AR75" si="20">$AC64/$X64</f>
        <v>86.961615097221525</v>
      </c>
      <c r="AV64">
        <f>((0.075/0.18)*100)</f>
        <v>41.666666666666671</v>
      </c>
      <c r="AW64">
        <f>((0.055/0.165)*100)</f>
        <v>33.333333333333329</v>
      </c>
      <c r="AX64">
        <f>((0.075/0.2)*100)</f>
        <v>37.499999999999993</v>
      </c>
      <c r="AY64">
        <f>((0.065/0.17)*100)</f>
        <v>38.235294117647058</v>
      </c>
      <c r="BA64">
        <f>((0.105/0.18)*100)</f>
        <v>58.333333333333336</v>
      </c>
      <c r="BB64">
        <f>((0.11/0.165)*100)</f>
        <v>66.666666666666657</v>
      </c>
      <c r="BC64">
        <f>((0.125/0.2)*100)</f>
        <v>62.5</v>
      </c>
      <c r="BD64">
        <f>((0.105/0.17)*100)</f>
        <v>61.764705882352935</v>
      </c>
      <c r="BF64">
        <f>ABS($B$64-$D$64)</f>
        <v>2.7308260000000004</v>
      </c>
      <c r="BG64">
        <f>ABS($F$64-$H$64)</f>
        <v>3.4669589999999992</v>
      </c>
      <c r="BL64">
        <f>SQRT((ABS($A$64-$E$64)^2+(ABS($B$64-$F$64)^2)))</f>
        <v>6.5338350905498048</v>
      </c>
      <c r="BM64">
        <f>SQRT((ABS($C$64-$G$65)^2+(ABS($D$64-$H$65)^2)))</f>
        <v>7.0980448338336064</v>
      </c>
      <c r="BO64">
        <f>SQRT((ABS($A$64-$G$64)^2+(ABS($B$64-$H$64)^2)))</f>
        <v>12.655092150205663</v>
      </c>
      <c r="BP64">
        <f>SQRT((ABS($C$64-$E$65)^2+(ABS($D$64-$F$65)^2)))</f>
        <v>4.1707796674738198</v>
      </c>
      <c r="BU64">
        <v>15</v>
      </c>
      <c r="BV64">
        <v>0</v>
      </c>
      <c r="BW64">
        <v>0</v>
      </c>
      <c r="BX64">
        <v>13</v>
      </c>
      <c r="BY64">
        <v>11</v>
      </c>
      <c r="BZ64">
        <v>0</v>
      </c>
      <c r="CA64">
        <v>11</v>
      </c>
      <c r="CB64">
        <v>0</v>
      </c>
      <c r="CC64">
        <v>15</v>
      </c>
      <c r="CD64">
        <v>0</v>
      </c>
      <c r="CE64">
        <v>11</v>
      </c>
      <c r="CF64">
        <v>0</v>
      </c>
      <c r="CG64">
        <v>13</v>
      </c>
      <c r="CH64">
        <v>13</v>
      </c>
      <c r="CI64">
        <v>0</v>
      </c>
      <c r="CJ64">
        <v>0</v>
      </c>
      <c r="CL64">
        <v>21</v>
      </c>
      <c r="CM64">
        <v>3</v>
      </c>
      <c r="CN64">
        <v>8</v>
      </c>
      <c r="CO64">
        <v>21</v>
      </c>
      <c r="CP64">
        <v>22</v>
      </c>
      <c r="CQ64">
        <v>7</v>
      </c>
      <c r="CR64">
        <v>20</v>
      </c>
      <c r="CS64">
        <v>9</v>
      </c>
      <c r="CT64">
        <v>25</v>
      </c>
      <c r="CU64">
        <v>10</v>
      </c>
      <c r="CV64">
        <v>20</v>
      </c>
      <c r="CW64">
        <v>12</v>
      </c>
      <c r="CX64">
        <v>21</v>
      </c>
      <c r="CY64">
        <v>21</v>
      </c>
      <c r="CZ64">
        <v>3</v>
      </c>
      <c r="DA64">
        <v>8</v>
      </c>
      <c r="DC64">
        <f>((0/15)*100)</f>
        <v>0</v>
      </c>
      <c r="DD64">
        <f>((0/15)*100)</f>
        <v>0</v>
      </c>
      <c r="DE64">
        <f>((13/15)*100)</f>
        <v>86.666666666666671</v>
      </c>
      <c r="DF64">
        <f>((0/11)*100)</f>
        <v>0</v>
      </c>
      <c r="DG64">
        <f>((11/11)*100)</f>
        <v>100</v>
      </c>
      <c r="DH64">
        <f>((0/11)*100)</f>
        <v>0</v>
      </c>
      <c r="DI64">
        <f>((0/15)*100)</f>
        <v>0</v>
      </c>
      <c r="DJ64">
        <f>((11/15)*100)</f>
        <v>73.333333333333329</v>
      </c>
      <c r="DK64">
        <f>((0/15)*100)</f>
        <v>0</v>
      </c>
      <c r="DL64">
        <f>((13/13)*100)</f>
        <v>100</v>
      </c>
      <c r="DM64">
        <f>((0/13)*100)</f>
        <v>0</v>
      </c>
      <c r="DN64">
        <f>((0/13)*100)</f>
        <v>0</v>
      </c>
      <c r="DP64">
        <f>((3/21)*100)</f>
        <v>14.285714285714285</v>
      </c>
      <c r="DQ64">
        <f>((8/21)*100)</f>
        <v>38.095238095238095</v>
      </c>
      <c r="DR64">
        <f>((21/21)*100)</f>
        <v>100</v>
      </c>
      <c r="DS64">
        <f>((7/22)*100)</f>
        <v>31.818181818181817</v>
      </c>
      <c r="DT64">
        <f>((20/22)*100)</f>
        <v>90.909090909090907</v>
      </c>
      <c r="DU64">
        <f>((9/22)*100)</f>
        <v>40.909090909090914</v>
      </c>
      <c r="DV64">
        <f>((10/25)*100)</f>
        <v>40</v>
      </c>
      <c r="DW64">
        <f>((20/25)*100)</f>
        <v>80</v>
      </c>
      <c r="DX64">
        <f>((12/25)*100)</f>
        <v>48</v>
      </c>
      <c r="DY64">
        <f>((21/21)*100)</f>
        <v>100</v>
      </c>
      <c r="DZ64">
        <f>((3/21)*100)</f>
        <v>14.285714285714285</v>
      </c>
      <c r="EA64">
        <f>((8/21)*100)</f>
        <v>38.095238095238095</v>
      </c>
    </row>
    <row r="65" spans="1:131" x14ac:dyDescent="0.25">
      <c r="A65">
        <v>55.884639000000007</v>
      </c>
      <c r="B65">
        <v>9.4120100000000004</v>
      </c>
      <c r="C65">
        <v>62.869434000000005</v>
      </c>
      <c r="D65">
        <v>5.5851030000000002</v>
      </c>
      <c r="E65">
        <v>51.500465000000005</v>
      </c>
      <c r="F65">
        <v>9.8515460000000008</v>
      </c>
      <c r="G65">
        <v>40.695617000000006</v>
      </c>
      <c r="H65">
        <v>7.5681450000000003</v>
      </c>
      <c r="K65">
        <f>(13/200)</f>
        <v>6.5000000000000002E-2</v>
      </c>
      <c r="L65">
        <f>(13/200)</f>
        <v>6.5000000000000002E-2</v>
      </c>
      <c r="M65">
        <f>(14/200)</f>
        <v>7.0000000000000007E-2</v>
      </c>
      <c r="N65">
        <f>(14/200)</f>
        <v>7.0000000000000007E-2</v>
      </c>
      <c r="P65">
        <f>(19/200)</f>
        <v>9.5000000000000001E-2</v>
      </c>
      <c r="Q65">
        <f>(17/200)</f>
        <v>8.5000000000000006E-2</v>
      </c>
      <c r="R65">
        <f>(18/200)</f>
        <v>0.09</v>
      </c>
      <c r="S65">
        <f>(21/200)</f>
        <v>0.105</v>
      </c>
      <c r="U65">
        <f>0.065+0.095</f>
        <v>0.16</v>
      </c>
      <c r="V65">
        <f>0.065+0.085</f>
        <v>0.15000000000000002</v>
      </c>
      <c r="W65">
        <f>0.07+0.09</f>
        <v>0.16</v>
      </c>
      <c r="X65">
        <f>0.07+0.105</f>
        <v>0.17499999999999999</v>
      </c>
      <c r="Z65">
        <f>SQRT((ABS($A$66-$A$65)^2+(ABS($B$66-$B$65)^2)))</f>
        <v>17.048835318771221</v>
      </c>
      <c r="AA65">
        <f>SQRT((ABS($C$66-$C$65)^2+(ABS($D$66-$D$65)^2)))</f>
        <v>15.298067545434789</v>
      </c>
      <c r="AB65">
        <f>SQRT((ABS($E$66-$E$65)^2+(ABS($F$66-$F$65)^2)))</f>
        <v>20.203511956269114</v>
      </c>
      <c r="AC65">
        <f>SQRT((ABS($G$66-$G$65)^2+(ABS($H$66-$H$65)^2)))</f>
        <v>20.511471119053017</v>
      </c>
      <c r="AJ65">
        <f>1/0.16</f>
        <v>6.25</v>
      </c>
      <c r="AK65">
        <f>1/0.15</f>
        <v>6.666666666666667</v>
      </c>
      <c r="AL65">
        <f>1/0.16</f>
        <v>6.25</v>
      </c>
      <c r="AM65">
        <f>1/0.175</f>
        <v>5.7142857142857144</v>
      </c>
      <c r="AO65">
        <f t="shared" si="17"/>
        <v>106.55522074232013</v>
      </c>
      <c r="AP65">
        <f t="shared" si="18"/>
        <v>101.98711696956524</v>
      </c>
      <c r="AQ65">
        <f t="shared" si="19"/>
        <v>126.27194972668197</v>
      </c>
      <c r="AR65">
        <f t="shared" si="20"/>
        <v>117.20840639458868</v>
      </c>
      <c r="AV65">
        <f>((0.065/0.16)*100)</f>
        <v>40.625</v>
      </c>
      <c r="AW65">
        <f>((0.065/0.15)*100)</f>
        <v>43.333333333333336</v>
      </c>
      <c r="AX65">
        <f>((0.07/0.16)*100)</f>
        <v>43.750000000000007</v>
      </c>
      <c r="AY65">
        <f>((0.07/0.175)*100)</f>
        <v>40.000000000000007</v>
      </c>
      <c r="BA65">
        <f>((0.095/0.16)*100)</f>
        <v>59.375</v>
      </c>
      <c r="BB65">
        <f>((0.085/0.15)*100)</f>
        <v>56.666666666666679</v>
      </c>
      <c r="BC65">
        <f>((0.09/0.16)*100)</f>
        <v>56.25</v>
      </c>
      <c r="BD65">
        <f>((0.105/0.175)*100)</f>
        <v>60</v>
      </c>
      <c r="BF65">
        <f>ABS($B$65-$D$65)</f>
        <v>3.8269070000000003</v>
      </c>
      <c r="BG65">
        <f>ABS($F$65-$H$65)</f>
        <v>2.2834010000000005</v>
      </c>
      <c r="BL65">
        <f>SQRT((ABS($A$65-$E$65)^2+(ABS($B$65-$F$65)^2)))</f>
        <v>4.4061517855802483</v>
      </c>
      <c r="BM65">
        <f>SQRT((ABS($C$65-$G$66)^2+(ABS($D$65-$H$66)^2)))</f>
        <v>1.9664910243662446</v>
      </c>
      <c r="BO65">
        <f>SQRT((ABS($A$65-$G$66)^2+(ABS($B$65-$H$66)^2)))</f>
        <v>6.8529478530020196</v>
      </c>
      <c r="BP65">
        <f>SQRT((ABS($C$65-$E$65)^2+(ABS($D$65-$F$65)^2)))</f>
        <v>12.143145885445419</v>
      </c>
      <c r="BU65">
        <v>13</v>
      </c>
      <c r="BV65">
        <v>0</v>
      </c>
      <c r="BW65">
        <v>0</v>
      </c>
      <c r="BX65">
        <v>13</v>
      </c>
      <c r="BY65">
        <v>13</v>
      </c>
      <c r="BZ65">
        <v>0</v>
      </c>
      <c r="CA65">
        <v>10</v>
      </c>
      <c r="CB65">
        <v>1</v>
      </c>
      <c r="CC65">
        <v>14</v>
      </c>
      <c r="CD65">
        <v>2</v>
      </c>
      <c r="CE65">
        <v>10</v>
      </c>
      <c r="CF65">
        <v>0</v>
      </c>
      <c r="CG65">
        <v>14</v>
      </c>
      <c r="CH65">
        <v>13</v>
      </c>
      <c r="CI65">
        <v>1</v>
      </c>
      <c r="CJ65">
        <v>0</v>
      </c>
      <c r="CL65">
        <v>19</v>
      </c>
      <c r="CM65">
        <v>8</v>
      </c>
      <c r="CN65">
        <v>4</v>
      </c>
      <c r="CO65">
        <v>19</v>
      </c>
      <c r="CP65">
        <v>17</v>
      </c>
      <c r="CQ65">
        <v>4</v>
      </c>
      <c r="CR65">
        <v>15</v>
      </c>
      <c r="CS65">
        <v>4</v>
      </c>
      <c r="CT65">
        <v>18</v>
      </c>
      <c r="CU65">
        <v>5</v>
      </c>
      <c r="CV65">
        <v>15</v>
      </c>
      <c r="CW65">
        <v>4</v>
      </c>
      <c r="CX65">
        <v>21</v>
      </c>
      <c r="CY65">
        <v>19</v>
      </c>
      <c r="CZ65">
        <v>10</v>
      </c>
      <c r="DA65">
        <v>6</v>
      </c>
      <c r="DC65">
        <f>((0/13)*100)</f>
        <v>0</v>
      </c>
      <c r="DD65">
        <f>((0/13)*100)</f>
        <v>0</v>
      </c>
      <c r="DE65">
        <f>((13/13)*100)</f>
        <v>100</v>
      </c>
      <c r="DF65">
        <f>((0/13)*100)</f>
        <v>0</v>
      </c>
      <c r="DG65">
        <f>((10/13)*100)</f>
        <v>76.923076923076934</v>
      </c>
      <c r="DH65">
        <f>((1/13)*100)</f>
        <v>7.6923076923076925</v>
      </c>
      <c r="DI65">
        <f>((2/14)*100)</f>
        <v>14.285714285714285</v>
      </c>
      <c r="DJ65">
        <f>((10/14)*100)</f>
        <v>71.428571428571431</v>
      </c>
      <c r="DK65">
        <f>((0/14)*100)</f>
        <v>0</v>
      </c>
      <c r="DL65">
        <f>((13/14)*100)</f>
        <v>92.857142857142861</v>
      </c>
      <c r="DM65">
        <f>((1/14)*100)</f>
        <v>7.1428571428571423</v>
      </c>
      <c r="DN65">
        <f>((0/14)*100)</f>
        <v>0</v>
      </c>
      <c r="DP65">
        <f>((8/19)*100)</f>
        <v>42.105263157894733</v>
      </c>
      <c r="DQ65">
        <f>((4/19)*100)</f>
        <v>21.052631578947366</v>
      </c>
      <c r="DR65">
        <f>((19/19)*100)</f>
        <v>100</v>
      </c>
      <c r="DS65">
        <f>((4/17)*100)</f>
        <v>23.52941176470588</v>
      </c>
      <c r="DT65">
        <f>((15/17)*100)</f>
        <v>88.235294117647058</v>
      </c>
      <c r="DU65">
        <f>((4/17)*100)</f>
        <v>23.52941176470588</v>
      </c>
      <c r="DV65">
        <f>((5/18)*100)</f>
        <v>27.777777777777779</v>
      </c>
      <c r="DW65">
        <f>((15/18)*100)</f>
        <v>83.333333333333343</v>
      </c>
      <c r="DX65">
        <f>((4/18)*100)</f>
        <v>22.222222222222221</v>
      </c>
      <c r="DY65">
        <f>((19/21)*100)</f>
        <v>90.476190476190482</v>
      </c>
      <c r="DZ65">
        <f>((10/21)*100)</f>
        <v>47.619047619047613</v>
      </c>
      <c r="EA65">
        <f>((6/21)*100)</f>
        <v>28.571428571428569</v>
      </c>
    </row>
    <row r="66" spans="1:131" x14ac:dyDescent="0.25">
      <c r="A66">
        <v>72.898469000000006</v>
      </c>
      <c r="B66">
        <v>8.3200509999999994</v>
      </c>
      <c r="C66">
        <v>78.167092000000011</v>
      </c>
      <c r="D66">
        <v>5.4731639999999997</v>
      </c>
      <c r="E66">
        <v>71.679387000000006</v>
      </c>
      <c r="F66">
        <v>8.8550509999999996</v>
      </c>
      <c r="G66">
        <v>61.031082000000005</v>
      </c>
      <c r="H66">
        <v>4.8868559999999999</v>
      </c>
      <c r="K66">
        <f>(12/200)</f>
        <v>0.06</v>
      </c>
      <c r="L66">
        <f>(13/200)</f>
        <v>6.5000000000000002E-2</v>
      </c>
      <c r="M66">
        <f>(10/200)</f>
        <v>0.05</v>
      </c>
      <c r="N66" s="1">
        <f>(11/200)</f>
        <v>5.5E-2</v>
      </c>
      <c r="P66">
        <f>(15/200)</f>
        <v>7.4999999999999997E-2</v>
      </c>
      <c r="Q66">
        <f>(13/200)</f>
        <v>6.5000000000000002E-2</v>
      </c>
      <c r="R66">
        <f>(16/200)</f>
        <v>0.08</v>
      </c>
      <c r="S66">
        <f>(18/200)</f>
        <v>0.09</v>
      </c>
      <c r="U66">
        <f>0.06+0.075</f>
        <v>0.13500000000000001</v>
      </c>
      <c r="V66">
        <f>0.065+0.065</f>
        <v>0.13</v>
      </c>
      <c r="W66">
        <f>0.05+0.08</f>
        <v>0.13</v>
      </c>
      <c r="X66" s="1">
        <f>0.055+0.09</f>
        <v>0.14499999999999999</v>
      </c>
      <c r="Z66">
        <f>SQRT((ABS($A$67-$A$66)^2+(ABS($B$67-$B$66)^2)))</f>
        <v>14.26568925335642</v>
      </c>
      <c r="AA66">
        <f>SQRT((ABS($C$67-$C$66)^2+(ABS($D$67-$D$66)^2)))</f>
        <v>16.859109272610091</v>
      </c>
      <c r="AB66">
        <f>SQRT((ABS($E$67-$E$66)^2+(ABS($F$67-$F$66)^2)))</f>
        <v>13.860819153037246</v>
      </c>
      <c r="AC66" s="1">
        <f>SQRT((ABS($G$67-$G$66)^2+(ABS($H$67-$H$66)^2)))</f>
        <v>16.692489443065018</v>
      </c>
      <c r="AJ66">
        <f>1/0.135</f>
        <v>7.4074074074074066</v>
      </c>
      <c r="AK66">
        <f>1/0.13</f>
        <v>7.6923076923076916</v>
      </c>
      <c r="AL66">
        <f>1/0.13</f>
        <v>7.6923076923076916</v>
      </c>
      <c r="AM66" s="1">
        <f>1/0.145</f>
        <v>6.8965517241379315</v>
      </c>
      <c r="AO66">
        <f t="shared" si="17"/>
        <v>105.67177224708459</v>
      </c>
      <c r="AP66">
        <f t="shared" si="18"/>
        <v>129.68545594315455</v>
      </c>
      <c r="AQ66">
        <f t="shared" si="19"/>
        <v>106.62168579259419</v>
      </c>
      <c r="AR66" s="1">
        <f t="shared" si="20"/>
        <v>115.12061684872427</v>
      </c>
      <c r="AV66">
        <f>((0.06/0.135)*100)</f>
        <v>44.444444444444443</v>
      </c>
      <c r="AW66">
        <f>((0.065/0.13)*100)</f>
        <v>50</v>
      </c>
      <c r="AX66">
        <f>((0.05/0.13)*100)</f>
        <v>38.461538461538467</v>
      </c>
      <c r="AY66" s="1">
        <f>((0.055/0.145)*100)</f>
        <v>37.931034482758626</v>
      </c>
      <c r="BA66">
        <f>((0.075/0.135)*100)</f>
        <v>55.55555555555555</v>
      </c>
      <c r="BB66">
        <f>((0.065/0.13)*100)</f>
        <v>50</v>
      </c>
      <c r="BC66">
        <f>((0.08/0.13)*100)</f>
        <v>61.53846153846154</v>
      </c>
      <c r="BD66" s="1">
        <f>((0.09/0.145)*100)</f>
        <v>62.068965517241381</v>
      </c>
      <c r="BF66">
        <f>ABS($B$66-$D$66)</f>
        <v>2.8468869999999997</v>
      </c>
      <c r="BG66">
        <f>ABS($F$66-$H$66)</f>
        <v>3.9681949999999997</v>
      </c>
      <c r="BL66">
        <f>SQRT((ABS($A$66-$E$66)^2+(ABS($B$66-$F$66)^2)))</f>
        <v>1.3313098522597964</v>
      </c>
      <c r="BM66">
        <f>SQRT((ABS($C$66-$G$67)^2+(ABS($D$66-$H$67)^2)))</f>
        <v>0.7382361554116702</v>
      </c>
      <c r="BO66">
        <f>SQRT((ABS($A$66-$G$66)^2+(ABS($B$66-$H$66)^2)))</f>
        <v>12.354015627147071</v>
      </c>
      <c r="BP66">
        <f>SQRT((ABS($C$66-$E$66)^2+(ABS($D$66-$F$66)^2)))</f>
        <v>7.3162473883674872</v>
      </c>
      <c r="BU66">
        <v>12</v>
      </c>
      <c r="BV66">
        <v>1</v>
      </c>
      <c r="BW66">
        <v>2</v>
      </c>
      <c r="BX66">
        <v>8</v>
      </c>
      <c r="BY66">
        <v>13</v>
      </c>
      <c r="BZ66">
        <v>1</v>
      </c>
      <c r="CA66">
        <v>6</v>
      </c>
      <c r="CB66">
        <v>4</v>
      </c>
      <c r="CC66">
        <v>10</v>
      </c>
      <c r="CD66">
        <v>1</v>
      </c>
      <c r="CE66">
        <v>6</v>
      </c>
      <c r="CF66">
        <v>0</v>
      </c>
      <c r="CG66">
        <v>11</v>
      </c>
      <c r="CH66">
        <v>8</v>
      </c>
      <c r="CI66">
        <v>4</v>
      </c>
      <c r="CJ66">
        <v>0</v>
      </c>
      <c r="CL66">
        <v>15</v>
      </c>
      <c r="CM66">
        <v>2</v>
      </c>
      <c r="CN66">
        <v>3</v>
      </c>
      <c r="CO66">
        <v>14</v>
      </c>
      <c r="CP66">
        <v>13</v>
      </c>
      <c r="CQ66">
        <v>2</v>
      </c>
      <c r="CR66">
        <v>9</v>
      </c>
      <c r="CS66">
        <v>6</v>
      </c>
      <c r="CT66">
        <v>16</v>
      </c>
      <c r="CU66">
        <v>6</v>
      </c>
      <c r="CV66">
        <v>9</v>
      </c>
      <c r="CW66">
        <v>5</v>
      </c>
      <c r="CX66">
        <v>18</v>
      </c>
      <c r="CY66">
        <v>14</v>
      </c>
      <c r="CZ66">
        <v>6</v>
      </c>
      <c r="DA66">
        <v>4</v>
      </c>
      <c r="DC66">
        <f>((1/12)*100)</f>
        <v>8.3333333333333321</v>
      </c>
      <c r="DD66">
        <f>((2/12)*100)</f>
        <v>16.666666666666664</v>
      </c>
      <c r="DE66">
        <f>((8/12)*100)</f>
        <v>66.666666666666657</v>
      </c>
      <c r="DF66">
        <f>((1/13)*100)</f>
        <v>7.6923076923076925</v>
      </c>
      <c r="DG66">
        <f>((6/13)*100)</f>
        <v>46.153846153846153</v>
      </c>
      <c r="DH66">
        <f>((4/13)*100)</f>
        <v>30.76923076923077</v>
      </c>
      <c r="DI66">
        <f>((1/10)*100)</f>
        <v>10</v>
      </c>
      <c r="DJ66">
        <f>((6/10)*100)</f>
        <v>60</v>
      </c>
      <c r="DK66">
        <f>((0/10)*100)</f>
        <v>0</v>
      </c>
      <c r="DL66">
        <f>((8/11)*100)</f>
        <v>72.727272727272734</v>
      </c>
      <c r="DM66">
        <f>((4/11)*100)</f>
        <v>36.363636363636367</v>
      </c>
      <c r="DN66">
        <f>((0/11)*100)</f>
        <v>0</v>
      </c>
      <c r="DP66">
        <f>((2/15)*100)</f>
        <v>13.333333333333334</v>
      </c>
      <c r="DQ66">
        <f>((3/15)*100)</f>
        <v>20</v>
      </c>
      <c r="DR66">
        <f>((14/15)*100)</f>
        <v>93.333333333333329</v>
      </c>
      <c r="DS66">
        <f>((2/13)*100)</f>
        <v>15.384615384615385</v>
      </c>
      <c r="DT66">
        <f>((9/13)*100)</f>
        <v>69.230769230769226</v>
      </c>
      <c r="DU66">
        <f>((6/13)*100)</f>
        <v>46.153846153846153</v>
      </c>
      <c r="DV66">
        <f>((6/16)*100)</f>
        <v>37.5</v>
      </c>
      <c r="DW66">
        <f>((9/16)*100)</f>
        <v>56.25</v>
      </c>
      <c r="DX66">
        <f>((5/16)*100)</f>
        <v>31.25</v>
      </c>
      <c r="DY66">
        <f>((14/18)*100)</f>
        <v>77.777777777777786</v>
      </c>
      <c r="DZ66">
        <f>((6/18)*100)</f>
        <v>33.333333333333329</v>
      </c>
      <c r="EA66">
        <f>((4/18)*100)</f>
        <v>22.222222222222221</v>
      </c>
    </row>
    <row r="67" spans="1:131" x14ac:dyDescent="0.25">
      <c r="A67">
        <v>87.138317000000001</v>
      </c>
      <c r="B67">
        <v>7.461786</v>
      </c>
      <c r="C67">
        <v>95.022143999999997</v>
      </c>
      <c r="D67">
        <v>5.1033160000000004</v>
      </c>
      <c r="E67">
        <v>85.501735000000011</v>
      </c>
      <c r="F67">
        <v>7.823061</v>
      </c>
      <c r="G67" s="1">
        <v>77.723571000000007</v>
      </c>
      <c r="H67" s="1">
        <v>4.8830099999999996</v>
      </c>
      <c r="K67">
        <f>(12/200)</f>
        <v>0.06</v>
      </c>
      <c r="L67">
        <f>(13/200)</f>
        <v>6.5000000000000002E-2</v>
      </c>
      <c r="M67">
        <f>(14/200)</f>
        <v>7.0000000000000007E-2</v>
      </c>
      <c r="N67" s="1">
        <f>(17/200)</f>
        <v>8.5000000000000006E-2</v>
      </c>
      <c r="P67">
        <f>(15/200)</f>
        <v>7.4999999999999997E-2</v>
      </c>
      <c r="Q67">
        <f>(17/200)</f>
        <v>8.5000000000000006E-2</v>
      </c>
      <c r="R67">
        <f>(19/200)</f>
        <v>9.5000000000000001E-2</v>
      </c>
      <c r="S67" s="1">
        <f>(14/200)</f>
        <v>7.0000000000000007E-2</v>
      </c>
      <c r="U67">
        <f>0.06+0.075</f>
        <v>0.13500000000000001</v>
      </c>
      <c r="V67">
        <f>0.065+0.085</f>
        <v>0.15000000000000002</v>
      </c>
      <c r="W67">
        <f>0.07+0.095</f>
        <v>0.16500000000000001</v>
      </c>
      <c r="X67" s="1">
        <f>0.085+0.07</f>
        <v>0.15500000000000003</v>
      </c>
      <c r="Z67">
        <f>SQRT((ABS($A$68-$A$67)^2+(ABS($B$68-$B$67)^2)))</f>
        <v>17.337473208248682</v>
      </c>
      <c r="AA67">
        <f>SQRT((ABS($C$68-$C$67)^2+(ABS($D$68-$D$67)^2)))</f>
        <v>18.860034413709062</v>
      </c>
      <c r="AB67">
        <f>SQRT((ABS($E$68-$E$67)^2+(ABS($F$68-$F$67)^2)))</f>
        <v>18.610215756685093</v>
      </c>
      <c r="AC67" s="1">
        <f>SQRT((ABS($G$68-$G$67)^2+(ABS($H$68-$H$67)^2)))</f>
        <v>16.924726842736394</v>
      </c>
      <c r="AJ67">
        <f>1/0.135</f>
        <v>7.4074074074074066</v>
      </c>
      <c r="AK67">
        <f>1/0.15</f>
        <v>6.666666666666667</v>
      </c>
      <c r="AL67">
        <f>1/0.165</f>
        <v>6.0606060606060606</v>
      </c>
      <c r="AM67" s="1">
        <f>1/0.155</f>
        <v>6.4516129032258069</v>
      </c>
      <c r="AO67">
        <f t="shared" si="17"/>
        <v>128.42572746850874</v>
      </c>
      <c r="AP67">
        <f t="shared" si="18"/>
        <v>125.7335627580604</v>
      </c>
      <c r="AQ67">
        <f t="shared" si="19"/>
        <v>112.78918640415208</v>
      </c>
      <c r="AR67" s="1">
        <f t="shared" si="20"/>
        <v>109.19178608217027</v>
      </c>
      <c r="AV67">
        <f>((0.06/0.135)*100)</f>
        <v>44.444444444444443</v>
      </c>
      <c r="AW67">
        <f>((0.065/0.15)*100)</f>
        <v>43.333333333333336</v>
      </c>
      <c r="AX67">
        <f>((0.07/0.165)*100)</f>
        <v>42.424242424242422</v>
      </c>
      <c r="AY67" s="1">
        <f>((0.085/0.155)*100)</f>
        <v>54.838709677419359</v>
      </c>
      <c r="BA67">
        <f>((0.075/0.135)*100)</f>
        <v>55.55555555555555</v>
      </c>
      <c r="BB67">
        <f>((0.085/0.15)*100)</f>
        <v>56.666666666666679</v>
      </c>
      <c r="BC67">
        <f>((0.095/0.165)*100)</f>
        <v>57.575757575757571</v>
      </c>
      <c r="BD67" s="1">
        <f>((0.07/0.155)*100)</f>
        <v>45.161290322580648</v>
      </c>
      <c r="BF67">
        <f>ABS($B$67-$D$67)</f>
        <v>2.3584699999999996</v>
      </c>
      <c r="BG67" s="1">
        <f>ABS($F$67-$H$67)</f>
        <v>2.9400510000000004</v>
      </c>
      <c r="BL67">
        <f>SQRT((ABS($A$67-$E$67)^2+(ABS($B$67-$F$67)^2)))</f>
        <v>1.6759833735299903</v>
      </c>
      <c r="BM67" s="1">
        <f>SQRT((ABS($C$67-$G$68)^2+(ABS($D$67-$H$68)^2)))</f>
        <v>0.87068004770121821</v>
      </c>
      <c r="BO67" s="1">
        <f>SQRT((ABS($A$67-$G$67)^2+(ABS($B$67-$H$67)^2)))</f>
        <v>9.7615330713311561</v>
      </c>
      <c r="BP67">
        <f>SQRT((ABS($C$67-$E$67)^2+(ABS($D$67-$F$67)^2)))</f>
        <v>9.9012726652842851</v>
      </c>
      <c r="BU67">
        <v>12</v>
      </c>
      <c r="BV67">
        <v>0</v>
      </c>
      <c r="BW67">
        <v>1</v>
      </c>
      <c r="BX67">
        <v>10</v>
      </c>
      <c r="BY67">
        <v>13</v>
      </c>
      <c r="BZ67">
        <v>0</v>
      </c>
      <c r="CA67">
        <v>7</v>
      </c>
      <c r="CB67">
        <v>5</v>
      </c>
      <c r="CC67">
        <v>14</v>
      </c>
      <c r="CD67">
        <v>5</v>
      </c>
      <c r="CE67">
        <v>7</v>
      </c>
      <c r="CF67">
        <v>0</v>
      </c>
      <c r="CG67">
        <v>17</v>
      </c>
      <c r="CH67">
        <v>10</v>
      </c>
      <c r="CI67">
        <v>5</v>
      </c>
      <c r="CJ67">
        <v>0</v>
      </c>
      <c r="CL67">
        <v>15</v>
      </c>
      <c r="CM67">
        <v>3</v>
      </c>
      <c r="CN67">
        <v>6</v>
      </c>
      <c r="CO67">
        <v>12</v>
      </c>
      <c r="CP67">
        <v>17</v>
      </c>
      <c r="CQ67">
        <v>5</v>
      </c>
      <c r="CR67">
        <v>13</v>
      </c>
      <c r="CS67">
        <v>5</v>
      </c>
      <c r="CT67">
        <v>19</v>
      </c>
      <c r="CU67">
        <v>8</v>
      </c>
      <c r="CV67">
        <v>13</v>
      </c>
      <c r="CW67">
        <v>2</v>
      </c>
      <c r="CX67">
        <v>14</v>
      </c>
      <c r="CY67">
        <v>12</v>
      </c>
      <c r="CZ67">
        <v>5</v>
      </c>
      <c r="DA67">
        <v>4</v>
      </c>
      <c r="DC67">
        <f>((0/12)*100)</f>
        <v>0</v>
      </c>
      <c r="DD67">
        <f>((1/12)*100)</f>
        <v>8.3333333333333321</v>
      </c>
      <c r="DE67">
        <f>((10/12)*100)</f>
        <v>83.333333333333343</v>
      </c>
      <c r="DF67">
        <f>((0/13)*100)</f>
        <v>0</v>
      </c>
      <c r="DG67">
        <f>((7/13)*100)</f>
        <v>53.846153846153847</v>
      </c>
      <c r="DH67">
        <f>((5/13)*100)</f>
        <v>38.461538461538467</v>
      </c>
      <c r="DI67">
        <f>((5/14)*100)</f>
        <v>35.714285714285715</v>
      </c>
      <c r="DJ67">
        <f>((7/14)*100)</f>
        <v>50</v>
      </c>
      <c r="DK67">
        <f>((0/14)*100)</f>
        <v>0</v>
      </c>
      <c r="DL67">
        <f>((10/17)*100)</f>
        <v>58.82352941176471</v>
      </c>
      <c r="DM67">
        <f>((5/17)*100)</f>
        <v>29.411764705882355</v>
      </c>
      <c r="DN67">
        <f>((0/17)*100)</f>
        <v>0</v>
      </c>
      <c r="DP67">
        <f>((3/15)*100)</f>
        <v>20</v>
      </c>
      <c r="DQ67">
        <f>((6/15)*100)</f>
        <v>40</v>
      </c>
      <c r="DR67">
        <f>((12/15)*100)</f>
        <v>80</v>
      </c>
      <c r="DS67">
        <f>((5/17)*100)</f>
        <v>29.411764705882355</v>
      </c>
      <c r="DT67">
        <f>((13/17)*100)</f>
        <v>76.470588235294116</v>
      </c>
      <c r="DU67">
        <f>((5/17)*100)</f>
        <v>29.411764705882355</v>
      </c>
      <c r="DV67">
        <f>((8/19)*100)</f>
        <v>42.105263157894733</v>
      </c>
      <c r="DW67">
        <f>((13/19)*100)</f>
        <v>68.421052631578945</v>
      </c>
      <c r="DX67">
        <f>((2/19)*100)</f>
        <v>10.526315789473683</v>
      </c>
      <c r="DY67">
        <f>((12/14)*100)</f>
        <v>85.714285714285708</v>
      </c>
      <c r="DZ67">
        <f>((5/14)*100)</f>
        <v>35.714285714285715</v>
      </c>
      <c r="EA67">
        <f>((4/14)*100)</f>
        <v>28.571428571428569</v>
      </c>
    </row>
    <row r="68" spans="1:131" x14ac:dyDescent="0.25">
      <c r="A68">
        <v>104.472196</v>
      </c>
      <c r="B68">
        <v>7.1087759999999998</v>
      </c>
      <c r="C68">
        <v>113.864541</v>
      </c>
      <c r="D68">
        <v>4.2878569999999998</v>
      </c>
      <c r="E68">
        <v>104.09954200000001</v>
      </c>
      <c r="F68">
        <v>7.1435719999999998</v>
      </c>
      <c r="G68">
        <v>94.638980000000004</v>
      </c>
      <c r="H68">
        <v>4.3214790000000001</v>
      </c>
      <c r="K68">
        <f>(13/200)</f>
        <v>6.5000000000000002E-2</v>
      </c>
      <c r="L68">
        <f>(13/200)</f>
        <v>6.5000000000000002E-2</v>
      </c>
      <c r="M68">
        <f>(13/200)</f>
        <v>6.5000000000000002E-2</v>
      </c>
      <c r="N68">
        <f>(13/200)</f>
        <v>6.5000000000000002E-2</v>
      </c>
      <c r="P68">
        <f>(17/200)</f>
        <v>8.5000000000000006E-2</v>
      </c>
      <c r="Q68">
        <f>(17/200)</f>
        <v>8.5000000000000006E-2</v>
      </c>
      <c r="R68">
        <f>(18/200)</f>
        <v>0.09</v>
      </c>
      <c r="S68">
        <f>(18/200)</f>
        <v>0.09</v>
      </c>
      <c r="U68">
        <f>0.065+0.085</f>
        <v>0.15000000000000002</v>
      </c>
      <c r="V68">
        <f>0.065+0.085</f>
        <v>0.15000000000000002</v>
      </c>
      <c r="W68">
        <f>0.065+0.09</f>
        <v>0.155</v>
      </c>
      <c r="X68">
        <f>0.065+0.09</f>
        <v>0.155</v>
      </c>
      <c r="Z68">
        <f>SQRT((ABS($A$69-$A$68)^2+(ABS($B$69-$B$68)^2)))</f>
        <v>18.850104112504532</v>
      </c>
      <c r="AA68">
        <f>SQRT((ABS($C$69-$C$68)^2+(ABS($D$69-$D$68)^2)))</f>
        <v>17.70879739011168</v>
      </c>
      <c r="AB68">
        <f>SQRT((ABS($E$69-$E$68)^2+(ABS($F$69-$F$68)^2)))</f>
        <v>19.939294619791859</v>
      </c>
      <c r="AC68">
        <f>SQRT((ABS($G$69-$G$68)^2+(ABS($H$69-$H$68)^2)))</f>
        <v>19.753402102580154</v>
      </c>
      <c r="AJ68">
        <f>1/0.15</f>
        <v>6.666666666666667</v>
      </c>
      <c r="AK68">
        <f>1/0.15</f>
        <v>6.666666666666667</v>
      </c>
      <c r="AL68">
        <f>1/0.155</f>
        <v>6.4516129032258069</v>
      </c>
      <c r="AM68">
        <f>1/0.155</f>
        <v>6.4516129032258069</v>
      </c>
      <c r="AO68">
        <f t="shared" si="17"/>
        <v>125.6673607500302</v>
      </c>
      <c r="AP68">
        <f t="shared" si="18"/>
        <v>118.05864926741118</v>
      </c>
      <c r="AQ68">
        <f t="shared" si="19"/>
        <v>128.64061045027006</v>
      </c>
      <c r="AR68">
        <f t="shared" si="20"/>
        <v>127.4413038876139</v>
      </c>
      <c r="AV68">
        <f>((0.065/0.15)*100)</f>
        <v>43.333333333333336</v>
      </c>
      <c r="AW68">
        <f>((0.065/0.15)*100)</f>
        <v>43.333333333333336</v>
      </c>
      <c r="AX68">
        <f>((0.065/0.155)*100)</f>
        <v>41.935483870967744</v>
      </c>
      <c r="AY68">
        <f>((0.065/0.155)*100)</f>
        <v>41.935483870967744</v>
      </c>
      <c r="BA68">
        <f>((0.085/0.15)*100)</f>
        <v>56.666666666666679</v>
      </c>
      <c r="BB68">
        <f>((0.085/0.15)*100)</f>
        <v>56.666666666666679</v>
      </c>
      <c r="BC68">
        <f>((0.09/0.155)*100)</f>
        <v>58.064516129032249</v>
      </c>
      <c r="BD68">
        <f>((0.09/0.155)*100)</f>
        <v>58.064516129032249</v>
      </c>
      <c r="BF68">
        <f>ABS($B$68-$D$68)</f>
        <v>2.820919</v>
      </c>
      <c r="BG68">
        <f>ABS($F$68-$H$68)</f>
        <v>2.8220929999999997</v>
      </c>
      <c r="BL68">
        <f>SQRT((ABS($A$68-$E$68)^2+(ABS($B$68-$F$68)^2)))</f>
        <v>0.37427498624939831</v>
      </c>
      <c r="BM68">
        <f>SQRT((ABS($C$68-$G$69)^2+(ABS($D$68-$H$69)^2)))</f>
        <v>0.54344359191824321</v>
      </c>
      <c r="BO68">
        <f>SQRT((ABS($A$68-$G$68)^2+(ABS($B$68-$H$68)^2)))</f>
        <v>10.220624318937903</v>
      </c>
      <c r="BP68">
        <f>SQRT((ABS($C$68-$E$68)^2+(ABS($D$68-$F$68)^2)))</f>
        <v>10.174001849381874</v>
      </c>
      <c r="BU68">
        <v>13</v>
      </c>
      <c r="BV68">
        <v>0</v>
      </c>
      <c r="BW68">
        <v>5</v>
      </c>
      <c r="BX68">
        <v>5</v>
      </c>
      <c r="BY68">
        <v>13</v>
      </c>
      <c r="BZ68">
        <v>0</v>
      </c>
      <c r="CA68">
        <v>5</v>
      </c>
      <c r="CB68">
        <v>6</v>
      </c>
      <c r="CC68">
        <v>13</v>
      </c>
      <c r="CD68">
        <v>7</v>
      </c>
      <c r="CE68">
        <v>5</v>
      </c>
      <c r="CF68">
        <v>0</v>
      </c>
      <c r="CG68">
        <v>13</v>
      </c>
      <c r="CH68">
        <v>5</v>
      </c>
      <c r="CI68">
        <v>6</v>
      </c>
      <c r="CJ68">
        <v>0</v>
      </c>
      <c r="CL68">
        <v>17</v>
      </c>
      <c r="CM68">
        <v>4</v>
      </c>
      <c r="CN68">
        <v>8</v>
      </c>
      <c r="CO68">
        <v>10</v>
      </c>
      <c r="CP68">
        <v>17</v>
      </c>
      <c r="CQ68">
        <v>4</v>
      </c>
      <c r="CR68">
        <v>10</v>
      </c>
      <c r="CS68">
        <v>10</v>
      </c>
      <c r="CT68">
        <v>18</v>
      </c>
      <c r="CU68">
        <v>10</v>
      </c>
      <c r="CV68">
        <v>10</v>
      </c>
      <c r="CW68">
        <v>5</v>
      </c>
      <c r="CX68">
        <v>18</v>
      </c>
      <c r="CY68">
        <v>10</v>
      </c>
      <c r="CZ68">
        <v>10</v>
      </c>
      <c r="DA68">
        <v>4</v>
      </c>
      <c r="DC68">
        <f>((0/13)*100)</f>
        <v>0</v>
      </c>
      <c r="DD68">
        <f>((5/13)*100)</f>
        <v>38.461538461538467</v>
      </c>
      <c r="DE68">
        <f>((5/13)*100)</f>
        <v>38.461538461538467</v>
      </c>
      <c r="DF68">
        <f>((0/13)*100)</f>
        <v>0</v>
      </c>
      <c r="DG68">
        <f>((5/13)*100)</f>
        <v>38.461538461538467</v>
      </c>
      <c r="DH68">
        <f>((6/13)*100)</f>
        <v>46.153846153846153</v>
      </c>
      <c r="DI68">
        <f>((7/13)*100)</f>
        <v>53.846153846153847</v>
      </c>
      <c r="DJ68">
        <f>((5/13)*100)</f>
        <v>38.461538461538467</v>
      </c>
      <c r="DK68">
        <f>((0/13)*100)</f>
        <v>0</v>
      </c>
      <c r="DL68">
        <f>((5/13)*100)</f>
        <v>38.461538461538467</v>
      </c>
      <c r="DM68">
        <f>((6/13)*100)</f>
        <v>46.153846153846153</v>
      </c>
      <c r="DN68">
        <f>((0/13)*100)</f>
        <v>0</v>
      </c>
      <c r="DP68">
        <f>((4/17)*100)</f>
        <v>23.52941176470588</v>
      </c>
      <c r="DQ68">
        <f>((8/17)*100)</f>
        <v>47.058823529411761</v>
      </c>
      <c r="DR68">
        <f>((10/17)*100)</f>
        <v>58.82352941176471</v>
      </c>
      <c r="DS68">
        <f>((4/17)*100)</f>
        <v>23.52941176470588</v>
      </c>
      <c r="DT68">
        <f>((10/17)*100)</f>
        <v>58.82352941176471</v>
      </c>
      <c r="DU68">
        <f>((10/17)*100)</f>
        <v>58.82352941176471</v>
      </c>
      <c r="DV68">
        <f>((10/18)*100)</f>
        <v>55.555555555555557</v>
      </c>
      <c r="DW68">
        <f>((10/18)*100)</f>
        <v>55.555555555555557</v>
      </c>
      <c r="DX68">
        <f>((5/18)*100)</f>
        <v>27.777777777777779</v>
      </c>
      <c r="DY68">
        <f>((10/18)*100)</f>
        <v>55.555555555555557</v>
      </c>
      <c r="DZ68">
        <f>((10/18)*100)</f>
        <v>55.555555555555557</v>
      </c>
      <c r="EA68">
        <f>((4/18)*100)</f>
        <v>22.222222222222221</v>
      </c>
    </row>
    <row r="69" spans="1:131" x14ac:dyDescent="0.25">
      <c r="A69">
        <v>123.32097</v>
      </c>
      <c r="B69">
        <v>7.3327039999999997</v>
      </c>
      <c r="C69">
        <v>131.56219200000001</v>
      </c>
      <c r="D69">
        <v>4.9160719999999998</v>
      </c>
      <c r="E69">
        <v>124.035257</v>
      </c>
      <c r="F69">
        <v>7.5213780000000003</v>
      </c>
      <c r="G69">
        <v>114.391687</v>
      </c>
      <c r="H69">
        <v>4.1557659999999998</v>
      </c>
      <c r="K69">
        <f>(15/200)</f>
        <v>7.4999999999999997E-2</v>
      </c>
      <c r="L69">
        <f>(14/200)</f>
        <v>7.0000000000000007E-2</v>
      </c>
      <c r="M69">
        <f>(10/200)</f>
        <v>0.05</v>
      </c>
      <c r="N69" s="1">
        <f>(14/200)</f>
        <v>7.0000000000000007E-2</v>
      </c>
      <c r="P69">
        <f>(16/200)</f>
        <v>0.08</v>
      </c>
      <c r="Q69">
        <f>(16/200)</f>
        <v>0.08</v>
      </c>
      <c r="R69">
        <f>(19/200)</f>
        <v>9.5000000000000001E-2</v>
      </c>
      <c r="S69">
        <f>(18/200)</f>
        <v>0.09</v>
      </c>
      <c r="U69">
        <f>0.075+0.08</f>
        <v>0.155</v>
      </c>
      <c r="V69">
        <f>0.07+0.08</f>
        <v>0.15000000000000002</v>
      </c>
      <c r="W69">
        <f>0.05+0.095</f>
        <v>0.14500000000000002</v>
      </c>
      <c r="X69" s="1">
        <f>0.07+0.09</f>
        <v>0.16</v>
      </c>
      <c r="Z69">
        <f>SQRT((ABS($A$70-$A$69)^2+(ABS($B$70-$B$69)^2)))</f>
        <v>27.532437022916167</v>
      </c>
      <c r="AA69">
        <f>SQRT((ABS($C$70-$C$69)^2+(ABS($D$70-$D$69)^2)))</f>
        <v>25.310665492232257</v>
      </c>
      <c r="AB69">
        <f>SQRT((ABS($E$70-$E$69)^2+(ABS($F$70-$F$69)^2)))</f>
        <v>27.003029815944902</v>
      </c>
      <c r="AC69" s="1">
        <f>SQRT((ABS($G$70-$G$69)^2+(ABS($H$70-$H$69)^2)))</f>
        <v>18.981365921951063</v>
      </c>
      <c r="AJ69">
        <f>1/0.155</f>
        <v>6.4516129032258069</v>
      </c>
      <c r="AK69">
        <f>1/0.15</f>
        <v>6.666666666666667</v>
      </c>
      <c r="AL69">
        <f>1/0.145</f>
        <v>6.8965517241379315</v>
      </c>
      <c r="AM69" s="1">
        <f>1/0.16</f>
        <v>6.25</v>
      </c>
      <c r="AO69">
        <f t="shared" si="17"/>
        <v>177.62862595429786</v>
      </c>
      <c r="AP69">
        <f t="shared" si="18"/>
        <v>168.73776994821503</v>
      </c>
      <c r="AQ69">
        <f t="shared" si="19"/>
        <v>186.22779183410276</v>
      </c>
      <c r="AR69" s="1">
        <f t="shared" si="20"/>
        <v>118.63353701219414</v>
      </c>
      <c r="AV69">
        <f>((0.075/0.155)*100)</f>
        <v>48.387096774193544</v>
      </c>
      <c r="AW69">
        <f>((0.07/0.15)*100)</f>
        <v>46.666666666666671</v>
      </c>
      <c r="AX69">
        <f>((0.05/0.145)*100)</f>
        <v>34.482758620689658</v>
      </c>
      <c r="AY69" s="1">
        <f>((0.07/0.16)*100)</f>
        <v>43.750000000000007</v>
      </c>
      <c r="BA69">
        <f>((0.08/0.155)*100)</f>
        <v>51.612903225806448</v>
      </c>
      <c r="BB69">
        <f>((0.08/0.15)*100)</f>
        <v>53.333333333333336</v>
      </c>
      <c r="BC69">
        <f>((0.095/0.145)*100)</f>
        <v>65.517241379310349</v>
      </c>
      <c r="BD69" s="1">
        <f>((0.09/0.16)*100)</f>
        <v>56.25</v>
      </c>
      <c r="BF69">
        <f>ABS($B$69-$D$69)</f>
        <v>2.4166319999999999</v>
      </c>
      <c r="BG69">
        <f>ABS($F$69-$H$69)</f>
        <v>3.3656120000000005</v>
      </c>
      <c r="BL69">
        <f>SQRT((ABS($A$69-$E$69)^2+(ABS($B$69-$F$69)^2)))</f>
        <v>0.73878535221334662</v>
      </c>
      <c r="BM69">
        <f>SQRT((ABS($C$69-$G$70)^2+(ABS($D$69-$H$70)^2)))</f>
        <v>2.0786084938520766</v>
      </c>
      <c r="BO69">
        <f>SQRT((ABS($A$69-$G$69)^2+(ABS($B$69-$H$69)^2)))</f>
        <v>9.4776067627820986</v>
      </c>
      <c r="BP69">
        <f>SQRT((ABS($C$69-$E$69)^2+(ABS($D$69-$F$69)^2)))</f>
        <v>7.9650718670870218</v>
      </c>
      <c r="BU69">
        <v>15</v>
      </c>
      <c r="BV69">
        <v>0</v>
      </c>
      <c r="BW69">
        <v>7</v>
      </c>
      <c r="BX69">
        <v>5</v>
      </c>
      <c r="BY69">
        <v>14</v>
      </c>
      <c r="BZ69">
        <v>0</v>
      </c>
      <c r="CA69">
        <v>3</v>
      </c>
      <c r="CB69">
        <v>9</v>
      </c>
      <c r="CC69">
        <v>10</v>
      </c>
      <c r="CD69">
        <v>4</v>
      </c>
      <c r="CE69">
        <v>3</v>
      </c>
      <c r="CF69">
        <v>0</v>
      </c>
      <c r="CG69">
        <v>14</v>
      </c>
      <c r="CH69">
        <v>5</v>
      </c>
      <c r="CI69">
        <v>9</v>
      </c>
      <c r="CJ69">
        <v>0</v>
      </c>
      <c r="CL69">
        <v>16</v>
      </c>
      <c r="CM69">
        <v>3</v>
      </c>
      <c r="CN69">
        <v>10</v>
      </c>
      <c r="CO69">
        <v>8</v>
      </c>
      <c r="CP69">
        <v>16</v>
      </c>
      <c r="CQ69">
        <v>1</v>
      </c>
      <c r="CR69">
        <v>8</v>
      </c>
      <c r="CS69">
        <v>11</v>
      </c>
      <c r="CT69">
        <v>19</v>
      </c>
      <c r="CU69">
        <v>11</v>
      </c>
      <c r="CV69">
        <v>8</v>
      </c>
      <c r="CW69">
        <v>5</v>
      </c>
      <c r="CX69">
        <v>18</v>
      </c>
      <c r="CY69">
        <v>8</v>
      </c>
      <c r="CZ69">
        <v>11</v>
      </c>
      <c r="DA69">
        <v>5</v>
      </c>
      <c r="DC69">
        <f>((0/15)*100)</f>
        <v>0</v>
      </c>
      <c r="DD69">
        <f>((7/15)*100)</f>
        <v>46.666666666666664</v>
      </c>
      <c r="DE69">
        <f>((5/15)*100)</f>
        <v>33.333333333333329</v>
      </c>
      <c r="DF69">
        <f>((0/14)*100)</f>
        <v>0</v>
      </c>
      <c r="DG69">
        <f>((3/14)*100)</f>
        <v>21.428571428571427</v>
      </c>
      <c r="DH69">
        <f>((9/14)*100)</f>
        <v>64.285714285714292</v>
      </c>
      <c r="DI69">
        <f>((4/10)*100)</f>
        <v>40</v>
      </c>
      <c r="DJ69">
        <f>((3/10)*100)</f>
        <v>30</v>
      </c>
      <c r="DK69">
        <f>((0/10)*100)</f>
        <v>0</v>
      </c>
      <c r="DL69">
        <f>((5/14)*100)</f>
        <v>35.714285714285715</v>
      </c>
      <c r="DM69">
        <f>((9/14)*100)</f>
        <v>64.285714285714292</v>
      </c>
      <c r="DN69">
        <f>((0/14)*100)</f>
        <v>0</v>
      </c>
      <c r="DP69">
        <f>((3/16)*100)</f>
        <v>18.75</v>
      </c>
      <c r="DQ69">
        <f>((10/16)*100)</f>
        <v>62.5</v>
      </c>
      <c r="DR69">
        <f>((8/16)*100)</f>
        <v>50</v>
      </c>
      <c r="DS69">
        <f>((1/16)*100)</f>
        <v>6.25</v>
      </c>
      <c r="DT69">
        <f>((8/16)*100)</f>
        <v>50</v>
      </c>
      <c r="DU69">
        <f>((11/16)*100)</f>
        <v>68.75</v>
      </c>
      <c r="DV69">
        <f>((11/19)*100)</f>
        <v>57.894736842105267</v>
      </c>
      <c r="DW69">
        <f>((8/19)*100)</f>
        <v>42.105263157894733</v>
      </c>
      <c r="DX69">
        <f>((5/19)*100)</f>
        <v>26.315789473684209</v>
      </c>
      <c r="DY69">
        <f>((8/18)*100)</f>
        <v>44.444444444444443</v>
      </c>
      <c r="DZ69">
        <f>((11/18)*100)</f>
        <v>61.111111111111114</v>
      </c>
      <c r="EA69">
        <f>((5/18)*100)</f>
        <v>27.777777777777779</v>
      </c>
    </row>
    <row r="70" spans="1:131" x14ac:dyDescent="0.25">
      <c r="A70">
        <v>150.841431</v>
      </c>
      <c r="B70">
        <v>8.1446860000000001</v>
      </c>
      <c r="C70">
        <v>156.86147800000001</v>
      </c>
      <c r="D70">
        <v>5.674963</v>
      </c>
      <c r="E70">
        <v>151.03071399999999</v>
      </c>
      <c r="F70">
        <v>8.1608470000000004</v>
      </c>
      <c r="G70" s="1">
        <v>133.37122500000001</v>
      </c>
      <c r="H70" s="1">
        <v>3.892347</v>
      </c>
      <c r="K70">
        <f>(15/200)</f>
        <v>7.4999999999999997E-2</v>
      </c>
      <c r="L70">
        <f>(16/200)</f>
        <v>0.08</v>
      </c>
      <c r="M70">
        <f>(11/200)</f>
        <v>5.5E-2</v>
      </c>
      <c r="N70" s="1">
        <f>(17/200)</f>
        <v>8.5000000000000006E-2</v>
      </c>
      <c r="P70">
        <f>(17/200)</f>
        <v>8.5000000000000006E-2</v>
      </c>
      <c r="Q70">
        <f>(17/200)</f>
        <v>8.5000000000000006E-2</v>
      </c>
      <c r="R70">
        <f>(20/200)</f>
        <v>0.1</v>
      </c>
      <c r="S70" s="1">
        <f>(14/200)</f>
        <v>7.0000000000000007E-2</v>
      </c>
      <c r="U70">
        <f>0.075+0.085</f>
        <v>0.16</v>
      </c>
      <c r="V70">
        <f>0.08+0.085</f>
        <v>0.16500000000000001</v>
      </c>
      <c r="W70">
        <f>0.055+0.1</f>
        <v>0.155</v>
      </c>
      <c r="X70" s="1">
        <f>0.085+0.07</f>
        <v>0.15500000000000003</v>
      </c>
      <c r="Z70">
        <f>SQRT((ABS($A$71-$A$70)^2+(ABS($B$71-$B$70)^2)))</f>
        <v>14.030200332413264</v>
      </c>
      <c r="AA70">
        <f>SQRT((ABS($C$71-$C$70)^2+(ABS($D$71-$D$70)^2)))</f>
        <v>16.735854851707614</v>
      </c>
      <c r="AB70">
        <f>SQRT((ABS($E$71-$E$70)^2+(ABS($F$71-$F$70)^2)))</f>
        <v>14.106993673745153</v>
      </c>
      <c r="AC70" s="1">
        <f>SQRT((ABS($G$71-$G$70)^2+(ABS($H$71-$H$70)^2)))</f>
        <v>25.526686004587205</v>
      </c>
      <c r="AJ70">
        <f>1/0.16</f>
        <v>6.25</v>
      </c>
      <c r="AK70">
        <f>1/0.165</f>
        <v>6.0606060606060606</v>
      </c>
      <c r="AL70">
        <f>1/0.155</f>
        <v>6.4516129032258069</v>
      </c>
      <c r="AM70" s="1">
        <f>1/0.155</f>
        <v>6.4516129032258069</v>
      </c>
      <c r="AO70">
        <f t="shared" si="17"/>
        <v>87.68875207758289</v>
      </c>
      <c r="AP70">
        <f t="shared" si="18"/>
        <v>101.4294233436825</v>
      </c>
      <c r="AQ70">
        <f t="shared" si="19"/>
        <v>91.01286241125905</v>
      </c>
      <c r="AR70" s="1">
        <f t="shared" si="20"/>
        <v>164.6882968037884</v>
      </c>
      <c r="AV70">
        <f>((0.075/0.16)*100)</f>
        <v>46.875</v>
      </c>
      <c r="AW70">
        <f>((0.08/0.165)*100)</f>
        <v>48.484848484848484</v>
      </c>
      <c r="AX70">
        <f>((0.055/0.155)*100)</f>
        <v>35.483870967741936</v>
      </c>
      <c r="AY70" s="1">
        <f>((0.085/0.155)*100)</f>
        <v>54.838709677419359</v>
      </c>
      <c r="BA70">
        <f>((0.085/0.16)*100)</f>
        <v>53.125</v>
      </c>
      <c r="BB70">
        <f>((0.085/0.165)*100)</f>
        <v>51.515151515151516</v>
      </c>
      <c r="BC70">
        <f>((0.1/0.155)*100)</f>
        <v>64.516129032258078</v>
      </c>
      <c r="BD70" s="1">
        <f>((0.07/0.155)*100)</f>
        <v>45.161290322580648</v>
      </c>
      <c r="BF70">
        <f>ABS($B$70-$D$70)</f>
        <v>2.4697230000000001</v>
      </c>
      <c r="BG70" s="1">
        <f>ABS($F$70-$H$70)</f>
        <v>4.2685000000000004</v>
      </c>
      <c r="BL70">
        <f>SQRT((ABS($A$70-$E$70)^2+(ABS($B$70-$F$70)^2)))</f>
        <v>0.18997166107079191</v>
      </c>
      <c r="BM70" s="1">
        <f>SQRT((ABS($C$70-$G$71)^2+(ABS($D$70-$H$71)^2)))</f>
        <v>2.2330792060562996</v>
      </c>
      <c r="BO70" s="1">
        <f>SQRT((ABS($A$70-$G$70)^2+(ABS($B$70-$H$70)^2)))</f>
        <v>17.980280438673827</v>
      </c>
      <c r="BP70">
        <f>SQRT((ABS($C$70-$E$70)^2+(ABS($D$70-$F$70)^2)))</f>
        <v>6.3385667216770853</v>
      </c>
      <c r="BU70">
        <v>15</v>
      </c>
      <c r="BV70">
        <v>1</v>
      </c>
      <c r="BW70">
        <v>4</v>
      </c>
      <c r="BX70">
        <v>9</v>
      </c>
      <c r="BY70">
        <v>16</v>
      </c>
      <c r="BZ70">
        <v>1</v>
      </c>
      <c r="CA70">
        <v>6</v>
      </c>
      <c r="CB70">
        <v>9</v>
      </c>
      <c r="CC70">
        <v>11</v>
      </c>
      <c r="CD70">
        <v>4</v>
      </c>
      <c r="CE70">
        <v>6</v>
      </c>
      <c r="CF70">
        <v>0</v>
      </c>
      <c r="CG70">
        <v>17</v>
      </c>
      <c r="CH70">
        <v>9</v>
      </c>
      <c r="CI70">
        <v>9</v>
      </c>
      <c r="CJ70">
        <v>0</v>
      </c>
      <c r="CL70">
        <v>17</v>
      </c>
      <c r="CM70">
        <v>3</v>
      </c>
      <c r="CN70">
        <v>11</v>
      </c>
      <c r="CO70">
        <v>8</v>
      </c>
      <c r="CP70">
        <v>17</v>
      </c>
      <c r="CQ70">
        <v>3</v>
      </c>
      <c r="CR70">
        <v>10</v>
      </c>
      <c r="CS70">
        <v>9</v>
      </c>
      <c r="CT70">
        <v>20</v>
      </c>
      <c r="CU70">
        <v>9</v>
      </c>
      <c r="CV70">
        <v>10</v>
      </c>
      <c r="CW70">
        <v>3</v>
      </c>
      <c r="CX70">
        <v>14</v>
      </c>
      <c r="CY70">
        <v>8</v>
      </c>
      <c r="CZ70">
        <v>9</v>
      </c>
      <c r="DA70">
        <v>4</v>
      </c>
      <c r="DC70">
        <f>((1/15)*100)</f>
        <v>6.666666666666667</v>
      </c>
      <c r="DD70">
        <f>((4/15)*100)</f>
        <v>26.666666666666668</v>
      </c>
      <c r="DE70">
        <f>((9/15)*100)</f>
        <v>60</v>
      </c>
      <c r="DF70">
        <f>((1/16)*100)</f>
        <v>6.25</v>
      </c>
      <c r="DG70">
        <f>((6/16)*100)</f>
        <v>37.5</v>
      </c>
      <c r="DH70">
        <f>((9/16)*100)</f>
        <v>56.25</v>
      </c>
      <c r="DI70">
        <f>((4/11)*100)</f>
        <v>36.363636363636367</v>
      </c>
      <c r="DJ70">
        <f>((6/11)*100)</f>
        <v>54.54545454545454</v>
      </c>
      <c r="DK70">
        <f>((0/11)*100)</f>
        <v>0</v>
      </c>
      <c r="DL70">
        <f>((9/17)*100)</f>
        <v>52.941176470588239</v>
      </c>
      <c r="DM70">
        <f>((9/17)*100)</f>
        <v>52.941176470588239</v>
      </c>
      <c r="DN70">
        <f>((0/17)*100)</f>
        <v>0</v>
      </c>
      <c r="DP70">
        <f>((3/17)*100)</f>
        <v>17.647058823529413</v>
      </c>
      <c r="DQ70">
        <f>((11/17)*100)</f>
        <v>64.705882352941174</v>
      </c>
      <c r="DR70">
        <f>((8/17)*100)</f>
        <v>47.058823529411761</v>
      </c>
      <c r="DS70">
        <f>((3/17)*100)</f>
        <v>17.647058823529413</v>
      </c>
      <c r="DT70">
        <f>((10/17)*100)</f>
        <v>58.82352941176471</v>
      </c>
      <c r="DU70">
        <f>((9/17)*100)</f>
        <v>52.941176470588239</v>
      </c>
      <c r="DV70">
        <f>((9/20)*100)</f>
        <v>45</v>
      </c>
      <c r="DW70">
        <f>((10/20)*100)</f>
        <v>50</v>
      </c>
      <c r="DX70">
        <f>((3/20)*100)</f>
        <v>15</v>
      </c>
      <c r="DY70">
        <f>((8/14)*100)</f>
        <v>57.142857142857139</v>
      </c>
      <c r="DZ70">
        <f>((9/14)*100)</f>
        <v>64.285714285714292</v>
      </c>
      <c r="EA70">
        <f>((4/14)*100)</f>
        <v>28.571428571428569</v>
      </c>
    </row>
    <row r="71" spans="1:131" x14ac:dyDescent="0.25">
      <c r="A71">
        <v>164.85142400000001</v>
      </c>
      <c r="B71">
        <v>7.3919459999999999</v>
      </c>
      <c r="C71">
        <v>173.57340299999998</v>
      </c>
      <c r="D71">
        <v>4.7803120000000003</v>
      </c>
      <c r="E71">
        <v>165.13514800000002</v>
      </c>
      <c r="F71">
        <v>8.42957</v>
      </c>
      <c r="G71">
        <v>158.88420300000001</v>
      </c>
      <c r="H71">
        <v>4.7287990000000004</v>
      </c>
      <c r="K71">
        <f>(13/200)</f>
        <v>6.5000000000000002E-2</v>
      </c>
      <c r="L71">
        <f>(13/200)</f>
        <v>6.5000000000000002E-2</v>
      </c>
      <c r="M71">
        <f>(11/200)</f>
        <v>5.5E-2</v>
      </c>
      <c r="N71" s="1">
        <f>(11/200)</f>
        <v>5.5E-2</v>
      </c>
      <c r="P71">
        <f>(16/200)</f>
        <v>0.08</v>
      </c>
      <c r="Q71">
        <f>(16/200)</f>
        <v>0.08</v>
      </c>
      <c r="R71">
        <f>(19/200)</f>
        <v>9.5000000000000001E-2</v>
      </c>
      <c r="S71">
        <f>(19/200)</f>
        <v>9.5000000000000001E-2</v>
      </c>
      <c r="U71">
        <f>0.065+0.08</f>
        <v>0.14500000000000002</v>
      </c>
      <c r="V71">
        <f>0.065+0.08</f>
        <v>0.14500000000000002</v>
      </c>
      <c r="W71">
        <f>0.055+0.095</f>
        <v>0.15</v>
      </c>
      <c r="X71" s="1">
        <f>0.055+0.095</f>
        <v>0.15</v>
      </c>
      <c r="Z71">
        <f>SQRT((ABS($A$72-$A$71)^2+(ABS($B$72-$B$71)^2)))</f>
        <v>18.212514278343214</v>
      </c>
      <c r="AA71">
        <f>SQRT((ABS($C$72-$C$71)^2+(ABS($D$72-$D$71)^2)))</f>
        <v>18.304497394434108</v>
      </c>
      <c r="AB71">
        <f>SQRT((ABS($E$72-$E$71)^2+(ABS($F$72-$F$71)^2)))</f>
        <v>18.01426779359166</v>
      </c>
      <c r="AC71" s="1">
        <f>SQRT((ABS($G$72-$G$71)^2+(ABS($H$72-$H$71)^2)))</f>
        <v>15.432801808397128</v>
      </c>
      <c r="AJ71">
        <f>1/0.145</f>
        <v>6.8965517241379315</v>
      </c>
      <c r="AK71">
        <f>1/0.145</f>
        <v>6.8965517241379315</v>
      </c>
      <c r="AL71">
        <f>1/0.15</f>
        <v>6.666666666666667</v>
      </c>
      <c r="AM71" s="1">
        <f>1/0.15</f>
        <v>6.666666666666667</v>
      </c>
      <c r="AO71">
        <f t="shared" si="17"/>
        <v>125.60354674719456</v>
      </c>
      <c r="AP71">
        <f t="shared" si="18"/>
        <v>126.2379130650628</v>
      </c>
      <c r="AQ71">
        <f t="shared" si="19"/>
        <v>120.0951186239444</v>
      </c>
      <c r="AR71" s="1">
        <f t="shared" si="20"/>
        <v>102.8853453893142</v>
      </c>
      <c r="AV71">
        <f>((0.065/0.145)*100)</f>
        <v>44.827586206896555</v>
      </c>
      <c r="AW71">
        <f>((0.065/0.145)*100)</f>
        <v>44.827586206896555</v>
      </c>
      <c r="AX71">
        <f>((0.055/0.15)*100)</f>
        <v>36.666666666666671</v>
      </c>
      <c r="AY71" s="1">
        <f>((0.055/0.15)*100)</f>
        <v>36.666666666666671</v>
      </c>
      <c r="BA71">
        <f>((0.08/0.145)*100)</f>
        <v>55.172413793103459</v>
      </c>
      <c r="BB71">
        <f>((0.08/0.145)*100)</f>
        <v>55.172413793103459</v>
      </c>
      <c r="BC71">
        <f>((0.095/0.15)*100)</f>
        <v>63.333333333333343</v>
      </c>
      <c r="BD71" s="1">
        <f>((0.095/0.15)*100)</f>
        <v>63.333333333333343</v>
      </c>
      <c r="BF71">
        <f>ABS($B$71-$D$71)</f>
        <v>2.6116339999999996</v>
      </c>
      <c r="BG71">
        <f>ABS($F$71-$H$71)</f>
        <v>3.7007709999999996</v>
      </c>
      <c r="BL71">
        <f>SQRT((ABS($A$71-$E$71)^2+(ABS($B$71-$F$71)^2)))</f>
        <v>1.0757150522103909</v>
      </c>
      <c r="BM71">
        <f>SQRT((ABS($C$71-$G$72)^2+(ABS($D$71-$H$72)^2)))</f>
        <v>0.79936060289773225</v>
      </c>
      <c r="BO71">
        <f>SQRT((ABS($A$71-$G$71)^2+(ABS($B$71-$H$71)^2)))</f>
        <v>6.5345297004795944</v>
      </c>
      <c r="BP71">
        <f>SQRT((ABS($C$71-$E$71)^2+(ABS($D$71-$F$71)^2)))</f>
        <v>9.1935429185699942</v>
      </c>
      <c r="BU71">
        <v>13</v>
      </c>
      <c r="BV71">
        <v>0</v>
      </c>
      <c r="BW71">
        <v>4</v>
      </c>
      <c r="BX71">
        <v>2</v>
      </c>
      <c r="BY71">
        <v>13</v>
      </c>
      <c r="BZ71">
        <v>0</v>
      </c>
      <c r="CA71">
        <v>5</v>
      </c>
      <c r="CB71">
        <v>7</v>
      </c>
      <c r="CC71">
        <v>11</v>
      </c>
      <c r="CD71">
        <v>4</v>
      </c>
      <c r="CE71">
        <v>5</v>
      </c>
      <c r="CF71">
        <v>0</v>
      </c>
      <c r="CG71">
        <v>11</v>
      </c>
      <c r="CH71">
        <v>2</v>
      </c>
      <c r="CI71">
        <v>7</v>
      </c>
      <c r="CJ71">
        <v>0</v>
      </c>
      <c r="CL71">
        <v>16</v>
      </c>
      <c r="CM71">
        <v>1</v>
      </c>
      <c r="CN71">
        <v>9</v>
      </c>
      <c r="CO71">
        <v>8</v>
      </c>
      <c r="CP71">
        <v>16</v>
      </c>
      <c r="CQ71">
        <v>3</v>
      </c>
      <c r="CR71">
        <v>11</v>
      </c>
      <c r="CS71">
        <v>12</v>
      </c>
      <c r="CT71">
        <v>19</v>
      </c>
      <c r="CU71">
        <v>10</v>
      </c>
      <c r="CV71">
        <v>11</v>
      </c>
      <c r="CW71">
        <v>8</v>
      </c>
      <c r="CX71">
        <v>19</v>
      </c>
      <c r="CY71">
        <v>8</v>
      </c>
      <c r="CZ71">
        <v>12</v>
      </c>
      <c r="DA71">
        <v>8</v>
      </c>
      <c r="DC71">
        <f>((0/13)*100)</f>
        <v>0</v>
      </c>
      <c r="DD71">
        <f>((4/13)*100)</f>
        <v>30.76923076923077</v>
      </c>
      <c r="DE71">
        <f>((2/13)*100)</f>
        <v>15.384615384615385</v>
      </c>
      <c r="DF71">
        <f>((0/13)*100)</f>
        <v>0</v>
      </c>
      <c r="DG71">
        <f>((5/13)*100)</f>
        <v>38.461538461538467</v>
      </c>
      <c r="DH71">
        <f>((7/13)*100)</f>
        <v>53.846153846153847</v>
      </c>
      <c r="DI71">
        <f>((4/11)*100)</f>
        <v>36.363636363636367</v>
      </c>
      <c r="DJ71">
        <f>((5/11)*100)</f>
        <v>45.454545454545453</v>
      </c>
      <c r="DK71">
        <f>((0/11)*100)</f>
        <v>0</v>
      </c>
      <c r="DL71">
        <f>((2/11)*100)</f>
        <v>18.181818181818183</v>
      </c>
      <c r="DM71">
        <f>((7/11)*100)</f>
        <v>63.636363636363633</v>
      </c>
      <c r="DN71">
        <f>((0/11)*100)</f>
        <v>0</v>
      </c>
      <c r="DP71">
        <f>((1/16)*100)</f>
        <v>6.25</v>
      </c>
      <c r="DQ71">
        <f>((9/16)*100)</f>
        <v>56.25</v>
      </c>
      <c r="DR71">
        <f>((8/16)*100)</f>
        <v>50</v>
      </c>
      <c r="DS71">
        <f>((3/16)*100)</f>
        <v>18.75</v>
      </c>
      <c r="DT71">
        <f>((11/16)*100)</f>
        <v>68.75</v>
      </c>
      <c r="DU71">
        <f>((12/16)*100)</f>
        <v>75</v>
      </c>
      <c r="DV71">
        <f>((10/19)*100)</f>
        <v>52.631578947368418</v>
      </c>
      <c r="DW71">
        <f>((11/19)*100)</f>
        <v>57.894736842105267</v>
      </c>
      <c r="DX71">
        <f>((8/19)*100)</f>
        <v>42.105263157894733</v>
      </c>
      <c r="DY71">
        <f>((8/19)*100)</f>
        <v>42.105263157894733</v>
      </c>
      <c r="DZ71">
        <f>((12/19)*100)</f>
        <v>63.157894736842103</v>
      </c>
      <c r="EA71">
        <f>((8/19)*100)</f>
        <v>42.105263157894733</v>
      </c>
    </row>
    <row r="72" spans="1:131" x14ac:dyDescent="0.25">
      <c r="A72">
        <v>183.06251399999999</v>
      </c>
      <c r="B72">
        <v>7.16418</v>
      </c>
      <c r="C72">
        <v>191.86615699999999</v>
      </c>
      <c r="D72">
        <v>4.1247389999999999</v>
      </c>
      <c r="E72">
        <v>183.11635100000001</v>
      </c>
      <c r="F72">
        <v>7.3386149999999999</v>
      </c>
      <c r="G72" s="1">
        <v>174.315032</v>
      </c>
      <c r="H72" s="1">
        <v>4.4820440000000001</v>
      </c>
      <c r="K72">
        <f>(14/200)</f>
        <v>7.0000000000000007E-2</v>
      </c>
      <c r="L72">
        <f>(17/200)</f>
        <v>8.5000000000000006E-2</v>
      </c>
      <c r="M72">
        <f>(12/200)</f>
        <v>0.06</v>
      </c>
      <c r="N72" s="1">
        <f>(17/200)</f>
        <v>8.5000000000000006E-2</v>
      </c>
      <c r="P72">
        <f>(17/200)</f>
        <v>8.5000000000000006E-2</v>
      </c>
      <c r="Q72">
        <f>(17/200)</f>
        <v>8.5000000000000006E-2</v>
      </c>
      <c r="R72">
        <f>(20/200)</f>
        <v>0.1</v>
      </c>
      <c r="S72" s="1">
        <f>(15/200)</f>
        <v>7.4999999999999997E-2</v>
      </c>
      <c r="U72">
        <f>0.07+0.085</f>
        <v>0.15500000000000003</v>
      </c>
      <c r="V72">
        <f>0.085+0.085</f>
        <v>0.17</v>
      </c>
      <c r="W72">
        <f>0.06+0.1</f>
        <v>0.16</v>
      </c>
      <c r="X72" s="1">
        <f>0.085+0.075</f>
        <v>0.16</v>
      </c>
      <c r="Z72">
        <f>SQRT((ABS($A$73-$A$72)^2+(ABS($B$73-$B$72)^2)))</f>
        <v>18.466977390651834</v>
      </c>
      <c r="AA72">
        <f>SQRT((ABS($C$73-$C$72)^2+(ABS($D$73-$D$72)^2)))</f>
        <v>18.88370924341077</v>
      </c>
      <c r="AB72">
        <f>SQRT((ABS($E$73-$E$72)^2+(ABS($F$73-$F$72)^2)))</f>
        <v>19.673893842310367</v>
      </c>
      <c r="AC72" s="1">
        <f>SQRT((ABS($G$73-$G$72)^2+(ABS($H$73-$H$72)^2)))</f>
        <v>20.400400995422519</v>
      </c>
      <c r="AJ72">
        <f>1/0.155</f>
        <v>6.4516129032258069</v>
      </c>
      <c r="AK72">
        <f>1/0.17</f>
        <v>5.8823529411764701</v>
      </c>
      <c r="AL72">
        <f>1/0.16</f>
        <v>6.25</v>
      </c>
      <c r="AM72" s="1">
        <f>1/0.16</f>
        <v>6.25</v>
      </c>
      <c r="AO72">
        <f t="shared" si="17"/>
        <v>119.14178961710859</v>
      </c>
      <c r="AP72">
        <f t="shared" si="18"/>
        <v>111.08064260829865</v>
      </c>
      <c r="AQ72">
        <f t="shared" si="19"/>
        <v>122.9618365144398</v>
      </c>
      <c r="AR72" s="1">
        <f t="shared" si="20"/>
        <v>127.50250622139075</v>
      </c>
      <c r="AV72">
        <f>((0.07/0.155)*100)</f>
        <v>45.161290322580648</v>
      </c>
      <c r="AW72">
        <f>((0.085/0.17)*100)</f>
        <v>50</v>
      </c>
      <c r="AX72">
        <f>((0.06/0.16)*100)</f>
        <v>37.5</v>
      </c>
      <c r="AY72" s="1">
        <f>((0.085/0.16)*100)</f>
        <v>53.125</v>
      </c>
      <c r="BA72">
        <f>((0.085/0.155)*100)</f>
        <v>54.838709677419359</v>
      </c>
      <c r="BB72">
        <f>((0.085/0.17)*100)</f>
        <v>50</v>
      </c>
      <c r="BC72">
        <f>((0.1/0.16)*100)</f>
        <v>62.5</v>
      </c>
      <c r="BD72" s="1">
        <f>((0.075/0.16)*100)</f>
        <v>46.875</v>
      </c>
      <c r="BF72">
        <f>ABS($B$72-$D$72)</f>
        <v>3.0394410000000001</v>
      </c>
      <c r="BG72" s="1">
        <f>ABS($F$72-$H$72)</f>
        <v>2.8565709999999997</v>
      </c>
      <c r="BL72">
        <f>SQRT((ABS($A$72-$E$72)^2+(ABS($B$72-$F$72)^2)))</f>
        <v>0.18255407909439234</v>
      </c>
      <c r="BM72" s="1">
        <f>SQRT((ABS($C$72-$G$73)^2+(ABS($D$72-$H$73)^2)))</f>
        <v>2.8677774675427843</v>
      </c>
      <c r="BO72" s="1">
        <f>SQRT((ABS($A$72-$G$72)^2+(ABS($B$72-$H$72)^2)))</f>
        <v>9.1494423252359951</v>
      </c>
      <c r="BP72">
        <f>SQRT((ABS($C$72-$E$72)^2+(ABS($D$72-$F$72)^2)))</f>
        <v>9.3213788669387121</v>
      </c>
      <c r="BU72">
        <v>14</v>
      </c>
      <c r="BV72">
        <v>0</v>
      </c>
      <c r="BW72">
        <v>4</v>
      </c>
      <c r="BX72">
        <v>7</v>
      </c>
      <c r="BY72">
        <v>17</v>
      </c>
      <c r="BZ72">
        <v>0</v>
      </c>
      <c r="CA72">
        <v>8</v>
      </c>
      <c r="CB72">
        <v>9</v>
      </c>
      <c r="CC72">
        <v>12</v>
      </c>
      <c r="CD72">
        <v>4</v>
      </c>
      <c r="CE72">
        <v>8</v>
      </c>
      <c r="CF72">
        <v>0</v>
      </c>
      <c r="CG72">
        <v>17</v>
      </c>
      <c r="CH72">
        <v>7</v>
      </c>
      <c r="CI72">
        <v>9</v>
      </c>
      <c r="CJ72">
        <v>0</v>
      </c>
      <c r="CL72">
        <v>17</v>
      </c>
      <c r="CM72">
        <v>4</v>
      </c>
      <c r="CN72">
        <v>10</v>
      </c>
      <c r="CO72">
        <v>8</v>
      </c>
      <c r="CP72">
        <v>17</v>
      </c>
      <c r="CQ72">
        <v>3</v>
      </c>
      <c r="CR72">
        <v>11</v>
      </c>
      <c r="CS72">
        <v>9</v>
      </c>
      <c r="CT72">
        <v>20</v>
      </c>
      <c r="CU72">
        <v>10</v>
      </c>
      <c r="CV72">
        <v>11</v>
      </c>
      <c r="CW72">
        <v>3</v>
      </c>
      <c r="CX72">
        <v>15</v>
      </c>
      <c r="CY72">
        <v>8</v>
      </c>
      <c r="CZ72">
        <v>9</v>
      </c>
      <c r="DA72">
        <v>4</v>
      </c>
      <c r="DC72">
        <f>((0/14)*100)</f>
        <v>0</v>
      </c>
      <c r="DD72">
        <f>((4/14)*100)</f>
        <v>28.571428571428569</v>
      </c>
      <c r="DE72">
        <f>((7/14)*100)</f>
        <v>50</v>
      </c>
      <c r="DF72">
        <f>((0/17)*100)</f>
        <v>0</v>
      </c>
      <c r="DG72">
        <f>((8/17)*100)</f>
        <v>47.058823529411761</v>
      </c>
      <c r="DH72">
        <f>((9/17)*100)</f>
        <v>52.941176470588239</v>
      </c>
      <c r="DI72">
        <f>((4/12)*100)</f>
        <v>33.333333333333329</v>
      </c>
      <c r="DJ72">
        <f>((8/12)*100)</f>
        <v>66.666666666666657</v>
      </c>
      <c r="DK72">
        <f>((0/12)*100)</f>
        <v>0</v>
      </c>
      <c r="DL72">
        <f>((7/17)*100)</f>
        <v>41.17647058823529</v>
      </c>
      <c r="DM72">
        <f>((9/17)*100)</f>
        <v>52.941176470588239</v>
      </c>
      <c r="DN72">
        <f>((0/17)*100)</f>
        <v>0</v>
      </c>
      <c r="DP72">
        <f>((4/17)*100)</f>
        <v>23.52941176470588</v>
      </c>
      <c r="DQ72">
        <f>((10/17)*100)</f>
        <v>58.82352941176471</v>
      </c>
      <c r="DR72">
        <f>((8/17)*100)</f>
        <v>47.058823529411761</v>
      </c>
      <c r="DS72">
        <f>((3/17)*100)</f>
        <v>17.647058823529413</v>
      </c>
      <c r="DT72">
        <f>((11/17)*100)</f>
        <v>64.705882352941174</v>
      </c>
      <c r="DU72">
        <f>((9/17)*100)</f>
        <v>52.941176470588239</v>
      </c>
      <c r="DV72">
        <f>((10/20)*100)</f>
        <v>50</v>
      </c>
      <c r="DW72">
        <f>((11/20)*100)</f>
        <v>55.000000000000007</v>
      </c>
      <c r="DX72">
        <f>((3/20)*100)</f>
        <v>15</v>
      </c>
      <c r="DY72">
        <f>((8/15)*100)</f>
        <v>53.333333333333336</v>
      </c>
      <c r="DZ72">
        <f>((9/15)*100)</f>
        <v>60</v>
      </c>
      <c r="EA72">
        <f>((4/15)*100)</f>
        <v>26.666666666666668</v>
      </c>
    </row>
    <row r="73" spans="1:131" x14ac:dyDescent="0.25">
      <c r="A73">
        <v>201.49152700000002</v>
      </c>
      <c r="B73">
        <v>5.9806540000000004</v>
      </c>
      <c r="C73">
        <v>210.745296</v>
      </c>
      <c r="D73">
        <v>4.5401730000000002</v>
      </c>
      <c r="E73">
        <v>202.790244</v>
      </c>
      <c r="F73">
        <v>7.3328579999999999</v>
      </c>
      <c r="G73">
        <v>194.69980200000001</v>
      </c>
      <c r="H73">
        <v>3.6836000000000002</v>
      </c>
      <c r="K73">
        <f>(16/200)</f>
        <v>0.08</v>
      </c>
      <c r="L73">
        <f>(16/200)</f>
        <v>0.08</v>
      </c>
      <c r="M73">
        <f>(13/200)</f>
        <v>6.5000000000000002E-2</v>
      </c>
      <c r="N73">
        <f>(13/200)</f>
        <v>6.5000000000000002E-2</v>
      </c>
      <c r="P73">
        <f>(18/200)</f>
        <v>0.09</v>
      </c>
      <c r="Q73">
        <f>(16/200)</f>
        <v>0.08</v>
      </c>
      <c r="R73">
        <f>(22/200)</f>
        <v>0.11</v>
      </c>
      <c r="S73">
        <f>(19/200)</f>
        <v>9.5000000000000001E-2</v>
      </c>
      <c r="U73">
        <f>0.08+0.09</f>
        <v>0.16999999999999998</v>
      </c>
      <c r="V73">
        <f>0.08+0.08</f>
        <v>0.16</v>
      </c>
      <c r="W73">
        <f>0.065+0.11</f>
        <v>0.17499999999999999</v>
      </c>
      <c r="X73">
        <f>0.065+0.095</f>
        <v>0.16</v>
      </c>
      <c r="Z73">
        <f>SQRT((ABS($A$74-$A$73)^2+(ABS($B$74-$B$73)^2)))</f>
        <v>18.16688934079194</v>
      </c>
      <c r="AA73">
        <f>SQRT((ABS($C$74-$C$73)^2+(ABS($D$74-$D$73)^2)))</f>
        <v>17.321467142189377</v>
      </c>
      <c r="AB73">
        <f>SQRT((ABS($E$74-$E$73)^2+(ABS($F$74-$F$73)^2)))</f>
        <v>18.359991887782137</v>
      </c>
      <c r="AC73">
        <f>SQRT((ABS($G$74-$G$73)^2+(ABS($H$74-$H$73)^2)))</f>
        <v>18.769427828592775</v>
      </c>
      <c r="AJ73">
        <f>1/0.17</f>
        <v>5.8823529411764701</v>
      </c>
      <c r="AK73">
        <f>1/0.16</f>
        <v>6.25</v>
      </c>
      <c r="AL73">
        <f>1/0.175</f>
        <v>5.7142857142857144</v>
      </c>
      <c r="AM73">
        <f>1/0.16</f>
        <v>6.25</v>
      </c>
      <c r="AO73">
        <f t="shared" si="17"/>
        <v>106.86405494583495</v>
      </c>
      <c r="AP73">
        <f t="shared" si="18"/>
        <v>108.2591696386836</v>
      </c>
      <c r="AQ73">
        <f t="shared" si="19"/>
        <v>104.91423935875507</v>
      </c>
      <c r="AR73">
        <f t="shared" si="20"/>
        <v>117.30892392870484</v>
      </c>
      <c r="AV73">
        <f>((0.08/0.17)*100)</f>
        <v>47.058823529411761</v>
      </c>
      <c r="AW73">
        <f>((0.08/0.16)*100)</f>
        <v>50</v>
      </c>
      <c r="AX73">
        <f>((0.065/0.175)*100)</f>
        <v>37.142857142857146</v>
      </c>
      <c r="AY73">
        <f>((0.065/0.16)*100)</f>
        <v>40.625</v>
      </c>
      <c r="BA73">
        <f>((0.09/0.17)*100)</f>
        <v>52.941176470588225</v>
      </c>
      <c r="BB73">
        <f>((0.08/0.16)*100)</f>
        <v>50</v>
      </c>
      <c r="BC73">
        <f>((0.11/0.175)*100)</f>
        <v>62.857142857142868</v>
      </c>
      <c r="BD73">
        <f>((0.095/0.16)*100)</f>
        <v>59.375</v>
      </c>
      <c r="BF73">
        <f>ABS($B$73-$D$73)</f>
        <v>1.4404810000000001</v>
      </c>
      <c r="BG73">
        <f>ABS($F$73-$H$73)</f>
        <v>3.6492579999999997</v>
      </c>
      <c r="BL73">
        <f>SQRT((ABS($A$73-$E$73)^2+(ABS($B$73-$F$73)^2)))</f>
        <v>1.8748657295137037</v>
      </c>
      <c r="BM73">
        <f>SQRT((ABS($C$73-$G$74)^2+(ABS($D$73-$H$74)^2)))</f>
        <v>2.7323666814496241</v>
      </c>
      <c r="BO73">
        <f>SQRT((ABS($A$73-$G$73)^2+(ABS($B$73-$H$73)^2)))</f>
        <v>7.1696572829209346</v>
      </c>
      <c r="BP73">
        <f>SQRT((ABS($C$73-$E$73)^2+(ABS($D$73-$F$73)^2)))</f>
        <v>8.4310107242209646</v>
      </c>
      <c r="BU73">
        <v>16</v>
      </c>
      <c r="BV73">
        <v>0</v>
      </c>
      <c r="BW73">
        <v>4</v>
      </c>
      <c r="BX73">
        <v>5</v>
      </c>
      <c r="BY73">
        <v>16</v>
      </c>
      <c r="BZ73">
        <v>0</v>
      </c>
      <c r="CA73">
        <v>6</v>
      </c>
      <c r="CB73">
        <v>8</v>
      </c>
      <c r="CC73">
        <v>13</v>
      </c>
      <c r="CD73">
        <v>5</v>
      </c>
      <c r="CE73">
        <v>6</v>
      </c>
      <c r="CF73">
        <v>0</v>
      </c>
      <c r="CG73">
        <v>13</v>
      </c>
      <c r="CH73">
        <v>5</v>
      </c>
      <c r="CI73">
        <v>8</v>
      </c>
      <c r="CJ73">
        <v>0</v>
      </c>
      <c r="CL73">
        <v>18</v>
      </c>
      <c r="CM73">
        <v>1</v>
      </c>
      <c r="CN73">
        <v>10</v>
      </c>
      <c r="CO73">
        <v>8</v>
      </c>
      <c r="CP73">
        <v>16</v>
      </c>
      <c r="CQ73">
        <v>0</v>
      </c>
      <c r="CR73">
        <v>12</v>
      </c>
      <c r="CS73">
        <v>11</v>
      </c>
      <c r="CT73">
        <v>22</v>
      </c>
      <c r="CU73">
        <v>10</v>
      </c>
      <c r="CV73">
        <v>12</v>
      </c>
      <c r="CW73">
        <v>9</v>
      </c>
      <c r="CX73">
        <v>19</v>
      </c>
      <c r="CY73">
        <v>8</v>
      </c>
      <c r="CZ73">
        <v>11</v>
      </c>
      <c r="DA73">
        <v>7</v>
      </c>
      <c r="DC73">
        <f>((0/16)*100)</f>
        <v>0</v>
      </c>
      <c r="DD73">
        <f>((4/16)*100)</f>
        <v>25</v>
      </c>
      <c r="DE73">
        <f>((5/16)*100)</f>
        <v>31.25</v>
      </c>
      <c r="DF73">
        <f>((0/16)*100)</f>
        <v>0</v>
      </c>
      <c r="DG73">
        <f>((6/16)*100)</f>
        <v>37.5</v>
      </c>
      <c r="DH73">
        <f>((8/16)*100)</f>
        <v>50</v>
      </c>
      <c r="DI73">
        <f>((5/13)*100)</f>
        <v>38.461538461538467</v>
      </c>
      <c r="DJ73">
        <f>((6/13)*100)</f>
        <v>46.153846153846153</v>
      </c>
      <c r="DK73">
        <f>((0/13)*100)</f>
        <v>0</v>
      </c>
      <c r="DL73">
        <f>((5/13)*100)</f>
        <v>38.461538461538467</v>
      </c>
      <c r="DM73">
        <f>((8/13)*100)</f>
        <v>61.53846153846154</v>
      </c>
      <c r="DN73">
        <f>((0/13)*100)</f>
        <v>0</v>
      </c>
      <c r="DP73">
        <f>((1/18)*100)</f>
        <v>5.5555555555555554</v>
      </c>
      <c r="DQ73">
        <f>((10/18)*100)</f>
        <v>55.555555555555557</v>
      </c>
      <c r="DR73">
        <f>((8/18)*100)</f>
        <v>44.444444444444443</v>
      </c>
      <c r="DS73">
        <f>((0/16)*100)</f>
        <v>0</v>
      </c>
      <c r="DT73">
        <f>((12/16)*100)</f>
        <v>75</v>
      </c>
      <c r="DU73">
        <f>((11/16)*100)</f>
        <v>68.75</v>
      </c>
      <c r="DV73">
        <f>((10/22)*100)</f>
        <v>45.454545454545453</v>
      </c>
      <c r="DW73">
        <f>((12/22)*100)</f>
        <v>54.54545454545454</v>
      </c>
      <c r="DX73">
        <f>((9/22)*100)</f>
        <v>40.909090909090914</v>
      </c>
      <c r="DY73">
        <f>((8/19)*100)</f>
        <v>42.105263157894733</v>
      </c>
      <c r="DZ73">
        <f>((11/19)*100)</f>
        <v>57.894736842105267</v>
      </c>
      <c r="EA73">
        <f>((7/19)*100)</f>
        <v>36.84210526315789</v>
      </c>
    </row>
    <row r="74" spans="1:131" x14ac:dyDescent="0.25">
      <c r="A74">
        <v>219.59498199999999</v>
      </c>
      <c r="B74">
        <v>7.4974879999999997</v>
      </c>
      <c r="C74">
        <v>228.056635</v>
      </c>
      <c r="D74">
        <v>5.132428</v>
      </c>
      <c r="E74">
        <v>221.104445</v>
      </c>
      <c r="F74">
        <v>8.6287529999999997</v>
      </c>
      <c r="G74">
        <v>213.41351</v>
      </c>
      <c r="H74">
        <v>5.1287830000000003</v>
      </c>
      <c r="K74">
        <f>(15/200)</f>
        <v>7.4999999999999997E-2</v>
      </c>
      <c r="L74">
        <f>(15/200)</f>
        <v>7.4999999999999997E-2</v>
      </c>
      <c r="M74" s="1">
        <f>(10/200)</f>
        <v>0.05</v>
      </c>
      <c r="N74" s="1">
        <f>(14/200)</f>
        <v>7.0000000000000007E-2</v>
      </c>
      <c r="P74">
        <f>(18/200)</f>
        <v>0.09</v>
      </c>
      <c r="Q74">
        <f>(18/200)</f>
        <v>0.09</v>
      </c>
      <c r="R74">
        <f>(23/200)</f>
        <v>0.115</v>
      </c>
      <c r="S74">
        <f>(20/200)</f>
        <v>0.1</v>
      </c>
      <c r="U74">
        <f>0.075+0.09</f>
        <v>0.16499999999999998</v>
      </c>
      <c r="V74">
        <f>0.075+0.09</f>
        <v>0.16499999999999998</v>
      </c>
      <c r="W74" s="1">
        <f>0.05+0.115</f>
        <v>0.16500000000000001</v>
      </c>
      <c r="X74" s="1">
        <f>0.07+0.1</f>
        <v>0.17</v>
      </c>
      <c r="Z74">
        <f>SQRT((ABS($A$75-$A$74)^2+(ABS($B$75-$B$74)^2)))</f>
        <v>18.389191990695778</v>
      </c>
      <c r="AA74">
        <f>SQRT((ABS($C$75-$C$74)^2+(ABS($D$75-$D$74)^2)))</f>
        <v>17.830762709107265</v>
      </c>
      <c r="AB74" s="1">
        <f>SQRT((ABS($E$75-$E$74)^2+(ABS($F$75-$F$74)^2)))</f>
        <v>15.310400171726032</v>
      </c>
      <c r="AC74" s="1">
        <f>SQRT((ABS($G$75-$G$74)^2+(ABS($H$75-$H$74)^2)))</f>
        <v>15.693686794999889</v>
      </c>
      <c r="AJ74">
        <f>1/0.165</f>
        <v>6.0606060606060606</v>
      </c>
      <c r="AK74">
        <f>1/0.165</f>
        <v>6.0606060606060606</v>
      </c>
      <c r="AL74" s="1">
        <f>1/0.165</f>
        <v>6.0606060606060606</v>
      </c>
      <c r="AM74" s="1">
        <f>1/0.17</f>
        <v>5.8823529411764701</v>
      </c>
      <c r="AO74">
        <f t="shared" si="17"/>
        <v>111.44964842845927</v>
      </c>
      <c r="AP74">
        <f t="shared" si="18"/>
        <v>108.06522854004405</v>
      </c>
      <c r="AQ74" s="1">
        <f t="shared" si="19"/>
        <v>92.790304071066856</v>
      </c>
      <c r="AR74" s="1">
        <f t="shared" si="20"/>
        <v>92.315804676469938</v>
      </c>
      <c r="AV74">
        <f>((0.075/0.165)*100)</f>
        <v>45.454545454545453</v>
      </c>
      <c r="AW74">
        <f>((0.075/0.165)*100)</f>
        <v>45.454545454545453</v>
      </c>
      <c r="AX74" s="1">
        <f>((0.05/0.165)*100)</f>
        <v>30.303030303030305</v>
      </c>
      <c r="AY74" s="1">
        <f>((0.07/0.17)*100)</f>
        <v>41.176470588235297</v>
      </c>
      <c r="BA74">
        <f>((0.09/0.165)*100)</f>
        <v>54.54545454545454</v>
      </c>
      <c r="BB74">
        <f>((0.09/0.165)*100)</f>
        <v>54.54545454545454</v>
      </c>
      <c r="BC74" s="1">
        <f>((0.115/0.165)*100)</f>
        <v>69.696969696969703</v>
      </c>
      <c r="BD74" s="1">
        <f>((0.1/0.17)*100)</f>
        <v>58.82352941176471</v>
      </c>
      <c r="BF74">
        <f>ABS($B$74-$D$74)</f>
        <v>2.3650599999999997</v>
      </c>
      <c r="BG74">
        <f>ABS($F$74-$H$74)</f>
        <v>3.4999699999999994</v>
      </c>
      <c r="BL74">
        <f>SQRT((ABS($A$74-$E$74)^2+(ABS($B$74-$F$74)^2)))</f>
        <v>1.8863295175005963</v>
      </c>
      <c r="BM74">
        <f>SQRT((ABS($C$74-$G$75)^2+(ABS($D$74-$H$75)^2)))</f>
        <v>1.5495603329990084</v>
      </c>
      <c r="BO74">
        <f>SQRT((ABS($A$74-$G$74)^2+(ABS($B$74-$H$74)^2)))</f>
        <v>6.6197703482680437</v>
      </c>
      <c r="BP74">
        <f>SQRT((ABS($C$74-$E$74)^2+(ABS($D$74-$F$74)^2)))</f>
        <v>7.781852883582741</v>
      </c>
      <c r="BU74">
        <v>15</v>
      </c>
      <c r="BV74">
        <v>0</v>
      </c>
      <c r="BW74">
        <v>5</v>
      </c>
      <c r="BX74">
        <v>5</v>
      </c>
      <c r="BY74">
        <v>15</v>
      </c>
      <c r="BZ74">
        <v>0</v>
      </c>
      <c r="CA74">
        <v>3</v>
      </c>
      <c r="CB74">
        <v>8</v>
      </c>
      <c r="CC74">
        <v>10</v>
      </c>
      <c r="CD74">
        <v>2</v>
      </c>
      <c r="CE74">
        <v>3</v>
      </c>
      <c r="CF74">
        <v>0</v>
      </c>
      <c r="CG74">
        <v>14</v>
      </c>
      <c r="CH74">
        <v>5</v>
      </c>
      <c r="CI74">
        <v>8</v>
      </c>
      <c r="CJ74">
        <v>0</v>
      </c>
      <c r="CL74">
        <v>18</v>
      </c>
      <c r="CM74">
        <v>2</v>
      </c>
      <c r="CN74">
        <v>10</v>
      </c>
      <c r="CO74">
        <v>10</v>
      </c>
      <c r="CP74">
        <v>18</v>
      </c>
      <c r="CQ74">
        <v>3</v>
      </c>
      <c r="CR74">
        <v>11</v>
      </c>
      <c r="CS74">
        <v>12</v>
      </c>
      <c r="CT74">
        <v>23</v>
      </c>
      <c r="CU74">
        <v>13</v>
      </c>
      <c r="CV74">
        <v>11</v>
      </c>
      <c r="CW74">
        <v>9</v>
      </c>
      <c r="CX74">
        <v>20</v>
      </c>
      <c r="CY74">
        <v>10</v>
      </c>
      <c r="CZ74">
        <v>12</v>
      </c>
      <c r="DA74">
        <v>7</v>
      </c>
      <c r="DC74">
        <f>((0/15)*100)</f>
        <v>0</v>
      </c>
      <c r="DD74">
        <f>((5/15)*100)</f>
        <v>33.333333333333329</v>
      </c>
      <c r="DE74">
        <f>((5/15)*100)</f>
        <v>33.333333333333329</v>
      </c>
      <c r="DF74">
        <f>((0/15)*100)</f>
        <v>0</v>
      </c>
      <c r="DG74">
        <f>((3/15)*100)</f>
        <v>20</v>
      </c>
      <c r="DH74">
        <f>((8/15)*100)</f>
        <v>53.333333333333336</v>
      </c>
      <c r="DI74">
        <f>((2/10)*100)</f>
        <v>20</v>
      </c>
      <c r="DJ74">
        <f>((3/10)*100)</f>
        <v>30</v>
      </c>
      <c r="DK74">
        <f>((0/10)*100)</f>
        <v>0</v>
      </c>
      <c r="DL74">
        <f>((5/14)*100)</f>
        <v>35.714285714285715</v>
      </c>
      <c r="DM74">
        <f>((8/14)*100)</f>
        <v>57.142857142857139</v>
      </c>
      <c r="DN74">
        <f>((0/14)*100)</f>
        <v>0</v>
      </c>
      <c r="DP74">
        <f>((2/18)*100)</f>
        <v>11.111111111111111</v>
      </c>
      <c r="DQ74">
        <f>((10/18)*100)</f>
        <v>55.555555555555557</v>
      </c>
      <c r="DR74">
        <f>((10/18)*100)</f>
        <v>55.555555555555557</v>
      </c>
      <c r="DS74">
        <f>((3/18)*100)</f>
        <v>16.666666666666664</v>
      </c>
      <c r="DT74">
        <f>((11/18)*100)</f>
        <v>61.111111111111114</v>
      </c>
      <c r="DU74">
        <f>((12/18)*100)</f>
        <v>66.666666666666657</v>
      </c>
      <c r="DV74">
        <f>((13/23)*100)</f>
        <v>56.521739130434781</v>
      </c>
      <c r="DW74">
        <f>((11/23)*100)</f>
        <v>47.826086956521742</v>
      </c>
      <c r="DX74">
        <f>((9/23)*100)</f>
        <v>39.130434782608695</v>
      </c>
      <c r="DY74">
        <f>((10/20)*100)</f>
        <v>50</v>
      </c>
      <c r="DZ74">
        <f>((12/20)*100)</f>
        <v>60</v>
      </c>
      <c r="EA74">
        <f>((7/20)*100)</f>
        <v>35</v>
      </c>
    </row>
    <row r="75" spans="1:131" x14ac:dyDescent="0.25">
      <c r="A75">
        <v>237.97734700000001</v>
      </c>
      <c r="B75">
        <v>6.9964500000000003</v>
      </c>
      <c r="C75">
        <v>245.83256800000001</v>
      </c>
      <c r="D75">
        <v>3.735179</v>
      </c>
      <c r="E75" s="1">
        <v>236.38071300000001</v>
      </c>
      <c r="F75" s="1">
        <v>7.6069950000000004</v>
      </c>
      <c r="G75" s="1">
        <v>229.063187</v>
      </c>
      <c r="H75" s="1">
        <v>3.9542980000000001</v>
      </c>
      <c r="K75">
        <f>(13/200)</f>
        <v>6.5000000000000002E-2</v>
      </c>
      <c r="L75">
        <f>(12/200)</f>
        <v>0.06</v>
      </c>
      <c r="M75" s="1">
        <f>(16/200)</f>
        <v>0.08</v>
      </c>
      <c r="N75" s="1">
        <f>(16/200)</f>
        <v>0.08</v>
      </c>
      <c r="P75">
        <f>(21/200)</f>
        <v>0.105</v>
      </c>
      <c r="Q75">
        <f>(24/200)</f>
        <v>0.12</v>
      </c>
      <c r="R75" s="1">
        <f>(25/200)</f>
        <v>0.125</v>
      </c>
      <c r="S75" s="1">
        <f>(19/200)</f>
        <v>9.5000000000000001E-2</v>
      </c>
      <c r="U75">
        <f>0.065+0.105</f>
        <v>0.16999999999999998</v>
      </c>
      <c r="V75">
        <f>0.06+0.12</f>
        <v>0.18</v>
      </c>
      <c r="W75" s="1">
        <f>0.08+0.125</f>
        <v>0.20500000000000002</v>
      </c>
      <c r="X75" s="1">
        <f>0.08+0.095</f>
        <v>0.17499999999999999</v>
      </c>
      <c r="Z75">
        <f>SQRT((ABS($A$76-$A$75)^2+(ABS($B$76-$B$75)^2)))</f>
        <v>16.002304341004681</v>
      </c>
      <c r="AA75">
        <f>SQRT((ABS($C$76-$C$75)^2+(ABS($D$76-$D$75)^2)))</f>
        <v>14.878887311944835</v>
      </c>
      <c r="AB75" s="1">
        <f>SQRT((ABS($E$76-$E$75)^2+(ABS($F$76-$F$75)^2)))</f>
        <v>15.374323471876979</v>
      </c>
      <c r="AC75" s="1">
        <f>SQRT((ABS($G$76-$G$75)^2+(ABS($H$76-$H$75)^2)))</f>
        <v>15.473437663178853</v>
      </c>
      <c r="AJ75">
        <f>1/0.17</f>
        <v>5.8823529411764701</v>
      </c>
      <c r="AK75">
        <f>1/0.18</f>
        <v>5.5555555555555554</v>
      </c>
      <c r="AL75" s="1">
        <f>1/0.205</f>
        <v>4.8780487804878048</v>
      </c>
      <c r="AM75" s="1">
        <f>1/0.175</f>
        <v>5.7142857142857144</v>
      </c>
      <c r="AO75">
        <f t="shared" si="17"/>
        <v>94.131202005909898</v>
      </c>
      <c r="AP75">
        <f t="shared" si="18"/>
        <v>82.660485066360195</v>
      </c>
      <c r="AQ75" s="1">
        <f t="shared" si="19"/>
        <v>74.996699862814523</v>
      </c>
      <c r="AR75" s="1">
        <f t="shared" si="20"/>
        <v>88.419643789593451</v>
      </c>
      <c r="AV75">
        <f>((0.065/0.17)*100)</f>
        <v>38.235294117647058</v>
      </c>
      <c r="AW75">
        <f>((0.06/0.18)*100)</f>
        <v>33.333333333333329</v>
      </c>
      <c r="AX75" s="1">
        <f>((0.08/0.205)*100)</f>
        <v>39.024390243902438</v>
      </c>
      <c r="AY75" s="1">
        <f>((0.08/0.175)*100)</f>
        <v>45.714285714285715</v>
      </c>
      <c r="BA75">
        <f>((0.105/0.17)*100)</f>
        <v>61.764705882352935</v>
      </c>
      <c r="BB75">
        <f>((0.12/0.18)*100)</f>
        <v>66.666666666666657</v>
      </c>
      <c r="BC75" s="1">
        <f>((0.125/0.205)*100)</f>
        <v>60.975609756097562</v>
      </c>
      <c r="BD75" s="1">
        <f>((0.095/0.175)*100)</f>
        <v>54.285714285714292</v>
      </c>
      <c r="BF75">
        <f>ABS($B$75-$D$75)</f>
        <v>3.2612710000000003</v>
      </c>
      <c r="BG75" s="1">
        <f>ABS($F$75-$H$75)</f>
        <v>3.6526970000000003</v>
      </c>
      <c r="BL75" s="1">
        <f>SQRT((ABS($A$75-$E$75)^2+(ABS($B$75-$F$75)^2)))</f>
        <v>1.7093874127830071</v>
      </c>
      <c r="BM75" s="1">
        <f>SQRT((ABS($C$75-$G$76)^2+(ABS($D$75-$H$76)^2)))</f>
        <v>1.452742439961068</v>
      </c>
      <c r="BO75" s="1">
        <f>SQRT((ABS($A$75-$G$75)^2+(ABS($B$75-$H$75)^2)))</f>
        <v>9.4189668911565967</v>
      </c>
      <c r="BP75" s="1">
        <f>SQRT((ABS($C$75-$E$75)^2+(ABS($D$75-$F$75)^2)))</f>
        <v>10.214133447281805</v>
      </c>
      <c r="BU75">
        <v>13</v>
      </c>
      <c r="BV75">
        <v>0</v>
      </c>
      <c r="BW75">
        <v>2</v>
      </c>
      <c r="BX75">
        <v>6</v>
      </c>
      <c r="BY75">
        <v>12</v>
      </c>
      <c r="BZ75">
        <v>0</v>
      </c>
      <c r="CA75">
        <v>4</v>
      </c>
      <c r="CB75">
        <v>4</v>
      </c>
      <c r="CC75">
        <v>16</v>
      </c>
      <c r="CD75">
        <v>2</v>
      </c>
      <c r="CE75">
        <v>4</v>
      </c>
      <c r="CF75">
        <v>0</v>
      </c>
      <c r="CG75">
        <v>16</v>
      </c>
      <c r="CH75">
        <v>6</v>
      </c>
      <c r="CI75">
        <v>4</v>
      </c>
      <c r="CJ75">
        <v>0</v>
      </c>
      <c r="CL75">
        <v>21</v>
      </c>
      <c r="CM75">
        <v>6</v>
      </c>
      <c r="CN75">
        <v>13</v>
      </c>
      <c r="CO75">
        <v>12</v>
      </c>
      <c r="CP75">
        <v>24</v>
      </c>
      <c r="CQ75">
        <v>11</v>
      </c>
      <c r="CR75">
        <v>17</v>
      </c>
      <c r="CS75">
        <v>12</v>
      </c>
      <c r="CT75">
        <v>25</v>
      </c>
      <c r="CU75">
        <v>14</v>
      </c>
      <c r="CV75">
        <v>17</v>
      </c>
      <c r="CW75">
        <v>9</v>
      </c>
      <c r="CX75">
        <v>19</v>
      </c>
      <c r="CY75">
        <v>12</v>
      </c>
      <c r="CZ75">
        <v>12</v>
      </c>
      <c r="DA75">
        <v>9</v>
      </c>
      <c r="DC75">
        <f>((0/13)*100)</f>
        <v>0</v>
      </c>
      <c r="DD75">
        <f>((2/13)*100)</f>
        <v>15.384615384615385</v>
      </c>
      <c r="DE75">
        <f>((6/13)*100)</f>
        <v>46.153846153846153</v>
      </c>
      <c r="DF75">
        <f>((0/12)*100)</f>
        <v>0</v>
      </c>
      <c r="DG75">
        <f>((4/12)*100)</f>
        <v>33.333333333333329</v>
      </c>
      <c r="DH75">
        <f>((4/12)*100)</f>
        <v>33.333333333333329</v>
      </c>
      <c r="DI75">
        <f>((2/16)*100)</f>
        <v>12.5</v>
      </c>
      <c r="DJ75">
        <f>((4/16)*100)</f>
        <v>25</v>
      </c>
      <c r="DK75">
        <f>((0/16)*100)</f>
        <v>0</v>
      </c>
      <c r="DL75">
        <f>((6/16)*100)</f>
        <v>37.5</v>
      </c>
      <c r="DM75">
        <f>((4/16)*100)</f>
        <v>25</v>
      </c>
      <c r="DN75">
        <f>((0/16)*100)</f>
        <v>0</v>
      </c>
      <c r="DP75">
        <f>((6/21)*100)</f>
        <v>28.571428571428569</v>
      </c>
      <c r="DQ75">
        <f>((13/21)*100)</f>
        <v>61.904761904761905</v>
      </c>
      <c r="DR75">
        <f>((12/21)*100)</f>
        <v>57.142857142857139</v>
      </c>
      <c r="DS75">
        <f>((11/24)*100)</f>
        <v>45.833333333333329</v>
      </c>
      <c r="DT75">
        <f>((17/24)*100)</f>
        <v>70.833333333333343</v>
      </c>
      <c r="DU75">
        <f>((12/24)*100)</f>
        <v>50</v>
      </c>
      <c r="DV75">
        <f>((14/25)*100)</f>
        <v>56.000000000000007</v>
      </c>
      <c r="DW75">
        <f>((17/25)*100)</f>
        <v>68</v>
      </c>
      <c r="DX75">
        <f>((9/25)*100)</f>
        <v>36</v>
      </c>
      <c r="DY75">
        <f>((12/19)*100)</f>
        <v>63.157894736842103</v>
      </c>
      <c r="DZ75">
        <f>((12/19)*100)</f>
        <v>63.157894736842103</v>
      </c>
      <c r="EA75">
        <f>((9/19)*100)</f>
        <v>47.368421052631575</v>
      </c>
    </row>
    <row r="76" spans="1:131" x14ac:dyDescent="0.25">
      <c r="A76">
        <v>253.97855999999999</v>
      </c>
      <c r="B76">
        <v>7.1833369999999999</v>
      </c>
      <c r="C76">
        <v>260.71074499999997</v>
      </c>
      <c r="D76">
        <v>3.5897939999999999</v>
      </c>
      <c r="E76">
        <v>251.749045</v>
      </c>
      <c r="F76">
        <v>7.1778170000000001</v>
      </c>
      <c r="G76">
        <v>244.53076799999999</v>
      </c>
      <c r="H76">
        <v>4.3799869999999999</v>
      </c>
      <c r="K76">
        <f>(15/200)</f>
        <v>7.4999999999999997E-2</v>
      </c>
      <c r="P76">
        <f>(28/200)</f>
        <v>0.14000000000000001</v>
      </c>
      <c r="Q76">
        <f>(32/200)</f>
        <v>0.16</v>
      </c>
      <c r="S76">
        <f>(39/200)</f>
        <v>0.19500000000000001</v>
      </c>
      <c r="U76">
        <f>0.075+0.14</f>
        <v>0.21500000000000002</v>
      </c>
      <c r="Z76">
        <f>SQRT((ABS($A$77-$A$76)^2+(ABS($B$77-$B$76)^2)))</f>
        <v>13.877076828607979</v>
      </c>
      <c r="AJ76">
        <f>1/0.215</f>
        <v>4.6511627906976747</v>
      </c>
      <c r="AO76">
        <f t="shared" si="17"/>
        <v>64.544543388874317</v>
      </c>
      <c r="AV76">
        <f>((0.075/0.215)*100)</f>
        <v>34.883720930232556</v>
      </c>
      <c r="BA76">
        <f>((0.14/0.215)*100)</f>
        <v>65.116279069767444</v>
      </c>
      <c r="BF76">
        <f>ABS($B$76-$D$76)</f>
        <v>3.5935429999999999</v>
      </c>
      <c r="BG76">
        <f>ABS($F$76-$H$76)</f>
        <v>2.7978300000000003</v>
      </c>
      <c r="BI76">
        <v>4.7910740000000001</v>
      </c>
      <c r="BJ76" s="1">
        <v>5.4240624999999998</v>
      </c>
      <c r="BL76">
        <f>SQRT((ABS($A$76-$E$76)^2+(ABS($B$76-$F$76)^2)))</f>
        <v>2.2295218334039624</v>
      </c>
      <c r="BO76">
        <f>SQRT((ABS($A$76-$G$76)^2+(ABS($B$76-$H$76)^2)))</f>
        <v>9.8549249057394572</v>
      </c>
      <c r="BP76">
        <f>SQRT((ABS($C$76-$E$76)^2+(ABS($D$76-$F$76)^2)))</f>
        <v>9.6532883484607783</v>
      </c>
      <c r="BU76">
        <v>15</v>
      </c>
      <c r="BV76">
        <v>0</v>
      </c>
      <c r="BW76">
        <v>2</v>
      </c>
      <c r="BX76">
        <v>0</v>
      </c>
      <c r="CL76">
        <v>28</v>
      </c>
      <c r="CM76">
        <v>16</v>
      </c>
      <c r="CN76">
        <v>14</v>
      </c>
      <c r="CO76">
        <v>18</v>
      </c>
      <c r="CP76">
        <v>32</v>
      </c>
      <c r="CQ76">
        <v>17</v>
      </c>
      <c r="CR76">
        <v>20</v>
      </c>
      <c r="CS76">
        <v>31</v>
      </c>
      <c r="CX76">
        <v>39</v>
      </c>
      <c r="CY76">
        <v>24</v>
      </c>
      <c r="CZ76">
        <v>31</v>
      </c>
      <c r="DA76">
        <v>23</v>
      </c>
      <c r="DC76">
        <f>((0/15)*100)</f>
        <v>0</v>
      </c>
      <c r="DD76">
        <f>((2/15)*100)</f>
        <v>13.333333333333334</v>
      </c>
      <c r="DE76">
        <f>((0/15)*100)</f>
        <v>0</v>
      </c>
      <c r="DP76">
        <f>((16/28)*100)</f>
        <v>57.142857142857139</v>
      </c>
      <c r="DQ76">
        <f>((14/28)*100)</f>
        <v>50</v>
      </c>
      <c r="DR76">
        <f>((18/28)*100)</f>
        <v>64.285714285714292</v>
      </c>
      <c r="DS76">
        <f>((17/32)*100)</f>
        <v>53.125</v>
      </c>
      <c r="DT76">
        <f>((20/32)*100)</f>
        <v>62.5</v>
      </c>
      <c r="DU76">
        <f>((31/32)*100)</f>
        <v>96.875</v>
      </c>
      <c r="DY76">
        <f>((24/39)*100)</f>
        <v>61.53846153846154</v>
      </c>
      <c r="DZ76">
        <f>((31/39)*100)</f>
        <v>79.487179487179489</v>
      </c>
      <c r="EA76">
        <f>((23/39)*100)</f>
        <v>58.974358974358978</v>
      </c>
    </row>
    <row r="77" spans="1:131" x14ac:dyDescent="0.25">
      <c r="A77">
        <v>267.75473999999997</v>
      </c>
      <c r="B77">
        <v>5.5129700000000001</v>
      </c>
    </row>
    <row r="78" spans="1:131" x14ac:dyDescent="0.25">
      <c r="A78" t="s">
        <v>22</v>
      </c>
      <c r="B78" t="s">
        <v>22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8E95E-0E8B-4720-9F7D-383B0A06D3E9}">
  <dimension ref="A1:CB2087"/>
  <sheetViews>
    <sheetView topLeftCell="P1" workbookViewId="0">
      <selection activeCell="AF20" sqref="AF20:AG20"/>
    </sheetView>
  </sheetViews>
  <sheetFormatPr defaultRowHeight="15" x14ac:dyDescent="0.25"/>
  <cols>
    <col min="1" max="1" width="5" bestFit="1" customWidth="1"/>
    <col min="2" max="2" width="11" bestFit="1" customWidth="1"/>
    <col min="3" max="3" width="2" bestFit="1" customWidth="1"/>
    <col min="4" max="4" width="11" bestFit="1" customWidth="1"/>
    <col min="5" max="5" width="2" bestFit="1" customWidth="1"/>
    <col min="6" max="6" width="11" bestFit="1" customWidth="1"/>
    <col min="7" max="7" width="3.28515625" bestFit="1" customWidth="1"/>
    <col min="8" max="8" width="11" bestFit="1" customWidth="1"/>
    <col min="9" max="9" width="3.28515625" bestFit="1" customWidth="1"/>
    <col min="10" max="10" width="11" bestFit="1" customWidth="1"/>
    <col min="11" max="11" width="5.5703125" bestFit="1" customWidth="1"/>
    <col min="12" max="12" width="11" bestFit="1" customWidth="1"/>
    <col min="13" max="13" width="5" bestFit="1" customWidth="1"/>
    <col min="14" max="14" width="11" bestFit="1" customWidth="1"/>
    <col min="15" max="15" width="5" bestFit="1" customWidth="1"/>
    <col min="16" max="16" width="11.42578125" bestFit="1" customWidth="1"/>
    <col min="17" max="17" width="10.5703125" bestFit="1" customWidth="1"/>
    <col min="20" max="20" width="18.140625" bestFit="1" customWidth="1"/>
    <col min="21" max="21" width="8.140625" bestFit="1" customWidth="1"/>
    <col min="22" max="22" width="12" bestFit="1" customWidth="1"/>
    <col min="24" max="24" width="14" bestFit="1" customWidth="1"/>
    <col min="25" max="25" width="5" bestFit="1" customWidth="1"/>
    <col min="26" max="26" width="12" bestFit="1" customWidth="1"/>
    <col min="28" max="28" width="14" bestFit="1" customWidth="1"/>
    <col min="29" max="29" width="5" bestFit="1" customWidth="1"/>
    <col min="30" max="30" width="12" bestFit="1" customWidth="1"/>
    <col min="32" max="32" width="13.42578125" bestFit="1" customWidth="1"/>
    <col min="33" max="33" width="11.85546875" bestFit="1" customWidth="1"/>
    <col min="35" max="35" width="12.42578125" bestFit="1" customWidth="1"/>
    <col min="36" max="36" width="8" bestFit="1" customWidth="1"/>
    <col min="37" max="37" width="12" bestFit="1" customWidth="1"/>
    <col min="38" max="38" width="5.28515625" bestFit="1" customWidth="1"/>
    <col min="40" max="44" width="5" bestFit="1" customWidth="1"/>
    <col min="45" max="45" width="8.85546875" bestFit="1" customWidth="1"/>
    <col min="46" max="57" width="12" bestFit="1" customWidth="1"/>
    <col min="59" max="59" width="5.5703125" bestFit="1" customWidth="1"/>
    <col min="60" max="60" width="9.85546875" bestFit="1" customWidth="1"/>
    <col min="61" max="61" width="16.7109375" bestFit="1" customWidth="1"/>
    <col min="62" max="62" width="7.28515625" bestFit="1" customWidth="1"/>
    <col min="63" max="63" width="12.42578125" bestFit="1" customWidth="1"/>
    <col min="64" max="64" width="4.5703125" bestFit="1" customWidth="1"/>
    <col min="65" max="65" width="16.7109375" bestFit="1" customWidth="1"/>
    <col min="66" max="66" width="17.5703125" bestFit="1" customWidth="1"/>
    <col min="68" max="68" width="12.5703125" bestFit="1" customWidth="1"/>
    <col min="69" max="80" width="12" bestFit="1" customWidth="1"/>
  </cols>
  <sheetData>
    <row r="1" spans="1:80" x14ac:dyDescent="0.25">
      <c r="A1">
        <v>200</v>
      </c>
      <c r="B1" t="s">
        <v>0</v>
      </c>
      <c r="D1" t="s">
        <v>2</v>
      </c>
      <c r="F1" t="s">
        <v>4</v>
      </c>
      <c r="H1" t="s">
        <v>6</v>
      </c>
      <c r="J1" t="s">
        <v>8</v>
      </c>
      <c r="K1" t="s">
        <v>9</v>
      </c>
      <c r="L1" t="s">
        <v>10</v>
      </c>
      <c r="N1" t="s">
        <v>12</v>
      </c>
      <c r="P1" t="s">
        <v>204</v>
      </c>
      <c r="Q1" t="s">
        <v>205</v>
      </c>
      <c r="R1" t="s">
        <v>235</v>
      </c>
      <c r="T1" t="s">
        <v>242</v>
      </c>
      <c r="U1" t="s">
        <v>243</v>
      </c>
      <c r="V1" t="s">
        <v>244</v>
      </c>
      <c r="X1" t="s">
        <v>245</v>
      </c>
      <c r="Y1" t="s">
        <v>246</v>
      </c>
      <c r="Z1" t="s">
        <v>246</v>
      </c>
      <c r="AB1" t="s">
        <v>245</v>
      </c>
      <c r="AC1" t="s">
        <v>247</v>
      </c>
      <c r="AD1" t="s">
        <v>247</v>
      </c>
      <c r="AF1" t="s">
        <v>248</v>
      </c>
      <c r="AI1" t="s">
        <v>212</v>
      </c>
      <c r="AJ1" t="s">
        <v>213</v>
      </c>
      <c r="AK1" t="s">
        <v>214</v>
      </c>
      <c r="AL1" t="e">
        <v>#N/A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  <c r="BE1" t="s">
        <v>232</v>
      </c>
      <c r="BG1" t="s">
        <v>236</v>
      </c>
      <c r="BH1" t="s">
        <v>237</v>
      </c>
      <c r="BI1" t="s">
        <v>238</v>
      </c>
      <c r="BJ1" t="s">
        <v>239</v>
      </c>
      <c r="BK1" t="s">
        <v>240</v>
      </c>
      <c r="BM1" t="s">
        <v>238</v>
      </c>
      <c r="BN1" t="s">
        <v>241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</row>
    <row r="2" spans="1:80" x14ac:dyDescent="0.25">
      <c r="A2">
        <v>1</v>
      </c>
      <c r="Q2" t="str">
        <f t="shared" ref="Q2:Q65" si="0">CONCATENATE(C2,E2,G2,I2)</f>
        <v/>
      </c>
      <c r="R2" t="s">
        <v>22</v>
      </c>
      <c r="T2" t="s">
        <v>295</v>
      </c>
      <c r="U2">
        <v>245</v>
      </c>
      <c r="X2" t="s">
        <v>282</v>
      </c>
      <c r="Y2" t="s">
        <v>261</v>
      </c>
      <c r="Z2">
        <f>(Z$6/Z$4)*100</f>
        <v>89.795918367346943</v>
      </c>
      <c r="AD2">
        <f>(AD$6/AD$4)*100</f>
        <v>66.153846153846146</v>
      </c>
      <c r="AF2">
        <f>(AF$8/AF$6)*100</f>
        <v>75</v>
      </c>
      <c r="AI2" t="s">
        <v>206</v>
      </c>
      <c r="AJ2">
        <f>COUNTIF($P:$P,0)</f>
        <v>0</v>
      </c>
      <c r="AK2">
        <f>(AJ2/AJ7)*100</f>
        <v>0</v>
      </c>
      <c r="AL2">
        <f>(0/200)</f>
        <v>0</v>
      </c>
      <c r="AN2">
        <v>23</v>
      </c>
      <c r="AO2">
        <v>4</v>
      </c>
      <c r="AP2">
        <v>39</v>
      </c>
      <c r="AQ2">
        <v>16</v>
      </c>
      <c r="AR2">
        <v>3</v>
      </c>
      <c r="AT2">
        <f>(($AO$3-$AN$2)/($AN$3-$AN$2))</f>
        <v>0.51515151515151514</v>
      </c>
      <c r="AU2">
        <f>(($AP$2-$AN$2)/($AN$3-$AN$2))</f>
        <v>0.48484848484848486</v>
      </c>
      <c r="AV2">
        <f>(($AQ$3-$AN$3)/($AN$4-$AN$3))</f>
        <v>6.25E-2</v>
      </c>
      <c r="AW2">
        <f>(($AN$2-$AO$2)/($AO$3-$AO$2))</f>
        <v>0.52777777777777779</v>
      </c>
      <c r="AX2">
        <f>(($AP$2-$AO$2)/($AO$3-$AO$2))</f>
        <v>0.97222222222222221</v>
      </c>
      <c r="AY2">
        <f>(($AQ$2-$AO$2)/($AO$3-$AO$2))</f>
        <v>0.33333333333333331</v>
      </c>
      <c r="AZ2">
        <f>(($AN$3-$AP$2)/($AP$3-$AP$2))</f>
        <v>0.51515151515151514</v>
      </c>
      <c r="BA2">
        <f>(($AO$3-$AP$2)/($AP$3-$AP$2))</f>
        <v>3.0303030303030304E-2</v>
      </c>
      <c r="BB2">
        <f>(($AQ$3-$AP$2)/($AP$3-$AP$2))</f>
        <v>0.5757575757575758</v>
      </c>
      <c r="BC2">
        <f>(($AN$2-$AQ$2)/($AQ$3-$AQ$2))</f>
        <v>0.16666666666666666</v>
      </c>
      <c r="BD2">
        <f>(($AO$3-$AQ$2)/($AQ$3-$AQ$2))</f>
        <v>0.5714285714285714</v>
      </c>
      <c r="BE2">
        <f>(($AP$2-$AQ$2)/($AQ$3-$AQ$2))</f>
        <v>0.54761904761904767</v>
      </c>
      <c r="BG2" t="s">
        <v>22</v>
      </c>
      <c r="BH2">
        <v>3</v>
      </c>
      <c r="BI2">
        <f>($BH$6-$BH$3)/200</f>
        <v>0.17499999999999999</v>
      </c>
      <c r="BJ2">
        <f>($BH$60-$BH$2)/200</f>
        <v>2.2200000000000002</v>
      </c>
      <c r="BK2">
        <f>SUM($BJ:$BJ)</f>
        <v>10.375</v>
      </c>
      <c r="BL2" t="s">
        <v>30</v>
      </c>
      <c r="BM2">
        <f>AVERAGE($BI:$BI)</f>
        <v>0.11944897959183676</v>
      </c>
      <c r="BN2">
        <f>BK4/BK2</f>
        <v>23.6144578313253</v>
      </c>
      <c r="BQ2">
        <f>1-(($AO$3-$AN$2)/($AN$3-$AN$2))</f>
        <v>0.48484848484848486</v>
      </c>
      <c r="BR2">
        <f>(($AP$2-$AN$2)/($AN$3-$AN$2))</f>
        <v>0.48484848484848486</v>
      </c>
      <c r="BS2">
        <f>(($AQ$3-$AN$3)/($AN$4-$AN$3))</f>
        <v>6.25E-2</v>
      </c>
      <c r="BT2">
        <f>1-(($AN$2-$AO$2)/($AO$3-$AO$2))</f>
        <v>0.47222222222222221</v>
      </c>
      <c r="BU2">
        <f>1-(($AP$2-$AO$2)/($AO$3-$AO$2))</f>
        <v>2.777777777777779E-2</v>
      </c>
      <c r="BV2">
        <f>(($AQ$2-$AO$2)/($AO$3-$AO$2))</f>
        <v>0.33333333333333331</v>
      </c>
      <c r="BW2">
        <f>1-(($AN$3-$AP$2)/($AP$3-$AP$2))</f>
        <v>0.48484848484848486</v>
      </c>
      <c r="BX2">
        <f>(($AO$3-$AP$2)/($AP$3-$AP$2))</f>
        <v>3.0303030303030304E-2</v>
      </c>
      <c r="BY2">
        <f>1-(($AQ$3-$AP$2)/($AP$3-$AP$2))</f>
        <v>0.4242424242424242</v>
      </c>
      <c r="BZ2">
        <f>(($AN$2-$AQ$2)/($AQ$3-$AQ$2))</f>
        <v>0.16666666666666666</v>
      </c>
      <c r="CA2">
        <f>1-(($AO$3-$AQ$2)/($AQ$3-$AQ$2))</f>
        <v>0.4285714285714286</v>
      </c>
      <c r="CB2">
        <f>1-(($AP$2-$AQ$2)/($AQ$3-$AQ$2))</f>
        <v>0.45238095238095233</v>
      </c>
    </row>
    <row r="3" spans="1:80" x14ac:dyDescent="0.25">
      <c r="A3">
        <v>2</v>
      </c>
      <c r="Q3" t="str">
        <f t="shared" si="0"/>
        <v/>
      </c>
      <c r="R3">
        <v>2</v>
      </c>
      <c r="T3" t="s">
        <v>289</v>
      </c>
      <c r="U3">
        <v>2</v>
      </c>
      <c r="V3">
        <f t="shared" ref="V3:V9" si="1" xml:space="preserve"> (U3/U$2)*100</f>
        <v>0.81632653061224492</v>
      </c>
      <c r="X3" t="s">
        <v>282</v>
      </c>
      <c r="Y3" t="s">
        <v>262</v>
      </c>
      <c r="Z3" t="s">
        <v>249</v>
      </c>
      <c r="AB3" t="s">
        <v>282</v>
      </c>
      <c r="AC3" t="str">
        <f>CONCATENATE($R3,$R4,$R5,$R6)</f>
        <v>2413</v>
      </c>
      <c r="AD3" t="s">
        <v>249</v>
      </c>
      <c r="AF3" t="s">
        <v>251</v>
      </c>
      <c r="AI3" t="s">
        <v>207</v>
      </c>
      <c r="AJ3">
        <f>COUNTIF($P:$P,1)</f>
        <v>74</v>
      </c>
      <c r="AK3">
        <f>(AJ3/AJ7)*100</f>
        <v>3.5748792270531404</v>
      </c>
      <c r="AL3">
        <f>(74/200)</f>
        <v>0.37</v>
      </c>
      <c r="AN3">
        <v>56</v>
      </c>
      <c r="AO3">
        <v>40</v>
      </c>
      <c r="AP3">
        <v>72</v>
      </c>
      <c r="AQ3">
        <v>58</v>
      </c>
      <c r="AR3">
        <v>447</v>
      </c>
      <c r="AT3">
        <f>(($AO$4-$AN$3)/($AN$4-$AN$3))</f>
        <v>0.5</v>
      </c>
      <c r="AU3">
        <f>(($AP$3-$AN$3)/($AN$4-$AN$3))</f>
        <v>0.5</v>
      </c>
      <c r="AV3">
        <f>(($AQ$4-$AN$4)/($AN$5-$AN$4))</f>
        <v>0.10344827586206896</v>
      </c>
      <c r="AW3">
        <f>(($AN$3-$AO$3)/($AO$4-$AO$3))</f>
        <v>0.5</v>
      </c>
      <c r="AX3">
        <f>(($AP$3-$AO$4)/($AO$5-$AO$4))</f>
        <v>0</v>
      </c>
      <c r="AY3">
        <f>(($AQ$3-$AO$3)/($AO$4-$AO$3))</f>
        <v>0.5625</v>
      </c>
      <c r="AZ3">
        <f>(($AN$4-$AP$3)/($AP$4-$AP$3))</f>
        <v>0.48484848484848486</v>
      </c>
      <c r="BA3">
        <f>(($AO$4-$AP$3)/($AP$4-$AP$3))</f>
        <v>0</v>
      </c>
      <c r="BB3">
        <f>(($AQ$4-$AP$3)/($AP$4-$AP$3))</f>
        <v>0.5757575757575758</v>
      </c>
      <c r="BC3">
        <f>(($AN$3-$AQ$2)/($AQ$3-$AQ$2))</f>
        <v>0.95238095238095233</v>
      </c>
      <c r="BD3">
        <f>(($AO$4-$AQ$3)/($AQ$4-$AQ$3))</f>
        <v>0.42424242424242425</v>
      </c>
      <c r="BE3">
        <f>(($AP$3-$AQ$3)/($AQ$4-$AQ$3))</f>
        <v>0.42424242424242425</v>
      </c>
      <c r="BG3">
        <v>2</v>
      </c>
      <c r="BH3">
        <v>4</v>
      </c>
      <c r="BI3">
        <f>($BH$7-$BH$4)/200</f>
        <v>0.12</v>
      </c>
      <c r="BJ3">
        <f>($BH$111-$BH$61)/200</f>
        <v>2.0299999999999998</v>
      </c>
      <c r="BK3" t="s">
        <v>249</v>
      </c>
      <c r="BL3" t="s">
        <v>31</v>
      </c>
      <c r="BM3">
        <f>STDEV($BI:$BI)</f>
        <v>2.2724347115447838E-2</v>
      </c>
      <c r="BQ3">
        <f>(($AO$4-$AN$3)/($AN$4-$AN$3))</f>
        <v>0.5</v>
      </c>
      <c r="BR3">
        <f>(($AP$3-$AN$3)/($AN$4-$AN$3))</f>
        <v>0.5</v>
      </c>
      <c r="BS3">
        <f>(($AQ$4-$AN$4)/($AN$5-$AN$4))</f>
        <v>0.10344827586206896</v>
      </c>
      <c r="BT3">
        <f>(($AN$3-$AO$3)/($AO$4-$AO$3))</f>
        <v>0.5</v>
      </c>
      <c r="BU3">
        <f>(($AP$3-$AO$4)/($AO$5-$AO$4))</f>
        <v>0</v>
      </c>
      <c r="BV3">
        <f>1-(($AQ$3-$AO$3)/($AO$4-$AO$3))</f>
        <v>0.4375</v>
      </c>
      <c r="BW3">
        <f>(($AN$4-$AP$3)/($AP$4-$AP$3))</f>
        <v>0.48484848484848486</v>
      </c>
      <c r="BX3">
        <f>(($AO$4-$AP$3)/($AP$4-$AP$3))</f>
        <v>0</v>
      </c>
      <c r="BY3">
        <f>1-(($AQ$4-$AP$3)/($AP$4-$AP$3))</f>
        <v>0.4242424242424242</v>
      </c>
      <c r="BZ3">
        <f>1-(($AN$3-$AQ$2)/($AQ$3-$AQ$2))</f>
        <v>4.7619047619047672E-2</v>
      </c>
      <c r="CA3">
        <f>(($AO$4-$AQ$3)/($AQ$4-$AQ$3))</f>
        <v>0.42424242424242425</v>
      </c>
      <c r="CB3">
        <f>(($AP$3-$AQ$3)/($AQ$4-$AQ$3))</f>
        <v>0.42424242424242425</v>
      </c>
    </row>
    <row r="4" spans="1:80" x14ac:dyDescent="0.25">
      <c r="A4">
        <v>3</v>
      </c>
      <c r="J4">
        <v>38.569896000000007</v>
      </c>
      <c r="K4" t="s">
        <v>22</v>
      </c>
      <c r="Q4" t="str">
        <f t="shared" si="0"/>
        <v/>
      </c>
      <c r="R4">
        <v>4</v>
      </c>
      <c r="T4" t="s">
        <v>290</v>
      </c>
      <c r="U4">
        <v>13</v>
      </c>
      <c r="V4">
        <f t="shared" si="1"/>
        <v>5.3061224489795915</v>
      </c>
      <c r="X4" t="s">
        <v>283</v>
      </c>
      <c r="Y4" t="s">
        <v>263</v>
      </c>
      <c r="Z4">
        <v>245</v>
      </c>
      <c r="AD4">
        <f>COUNTIF($R:$R,"1")+COUNTIF($R:$R,"2")+COUNTIF($R:$R,"3")+COUNTIF($R:$R,"4")+COUNTIF($R:$R,"3D")+COUNTIF($R:$R,"4D")</f>
        <v>260</v>
      </c>
      <c r="AF4">
        <f>(AF$10/(AF$8+AF$10))*100</f>
        <v>22.65625</v>
      </c>
      <c r="AI4" t="s">
        <v>208</v>
      </c>
      <c r="AJ4">
        <f>COUNTIF($P:$P,2)</f>
        <v>1326</v>
      </c>
      <c r="AK4">
        <f>(AJ4/AJ7)*100</f>
        <v>64.05797101449275</v>
      </c>
      <c r="AL4">
        <f>(1326/200)</f>
        <v>6.63</v>
      </c>
      <c r="AN4">
        <v>88</v>
      </c>
      <c r="AO4">
        <v>72</v>
      </c>
      <c r="AP4">
        <v>105</v>
      </c>
      <c r="AQ4">
        <v>91</v>
      </c>
      <c r="AR4">
        <v>449</v>
      </c>
      <c r="AT4">
        <f>(($AO$5-$AN$4)/($AN$5-$AN$4))</f>
        <v>0.48275862068965519</v>
      </c>
      <c r="AU4">
        <f>(($AP$4-$AN$4)/($AN$5-$AN$4))</f>
        <v>0.58620689655172409</v>
      </c>
      <c r="AV4">
        <f>(($AQ$5-$AN$5)/($AN$6-$AN$5))</f>
        <v>0.10344827586206896</v>
      </c>
      <c r="AW4">
        <f>(($AN$4-$AO$4)/($AO$5-$AO$4))</f>
        <v>0.53333333333333333</v>
      </c>
      <c r="AX4">
        <f>(($AP$4-$AO$5)/($AO$6-$AO$5))</f>
        <v>0.10714285714285714</v>
      </c>
      <c r="AY4">
        <f>(($AQ$4-$AO$4)/($AO$5-$AO$4))</f>
        <v>0.6333333333333333</v>
      </c>
      <c r="AZ4">
        <f>(($AN$5-$AP$4)/($AP$5-$AP$4))</f>
        <v>0.4</v>
      </c>
      <c r="BA4">
        <f>(($AO$5-$AP$3)/($AP$4-$AP$3))</f>
        <v>0.90909090909090906</v>
      </c>
      <c r="BB4">
        <f>(($AQ$5-$AP$4)/($AP$5-$AP$4))</f>
        <v>0.5</v>
      </c>
      <c r="BC4">
        <f>(($AN$4-$AQ$3)/($AQ$4-$AQ$3))</f>
        <v>0.90909090909090906</v>
      </c>
      <c r="BD4">
        <f>(($AO$5-$AQ$4)/($AQ$5-$AQ$4))</f>
        <v>0.37931034482758619</v>
      </c>
      <c r="BE4">
        <f>(($AP$4-$AQ$4)/($AQ$5-$AQ$4))</f>
        <v>0.48275862068965519</v>
      </c>
      <c r="BG4">
        <v>4</v>
      </c>
      <c r="BH4">
        <v>16</v>
      </c>
      <c r="BI4">
        <f>($BH$8-$BH$5)/200</f>
        <v>0.16500000000000001</v>
      </c>
      <c r="BJ4">
        <f>($BH$164-$BH$112)/200</f>
        <v>2.04</v>
      </c>
      <c r="BK4">
        <f>COUNTA($Y:$Y)-1</f>
        <v>245</v>
      </c>
      <c r="BQ4">
        <f>(($AO$5-$AN$4)/($AN$5-$AN$4))</f>
        <v>0.48275862068965519</v>
      </c>
      <c r="BR4">
        <f>1-(($AP$4-$AN$4)/($AN$5-$AN$4))</f>
        <v>0.41379310344827591</v>
      </c>
      <c r="BS4">
        <f>(($AQ$5-$AN$5)/($AN$6-$AN$5))</f>
        <v>0.10344827586206896</v>
      </c>
      <c r="BT4">
        <f>1-(($AN$4-$AO$4)/($AO$5-$AO$4))</f>
        <v>0.46666666666666667</v>
      </c>
      <c r="BU4">
        <f>(($AP$4-$AO$5)/($AO$6-$AO$5))</f>
        <v>0.10714285714285714</v>
      </c>
      <c r="BV4">
        <f>1-(($AQ$4-$AO$4)/($AO$5-$AO$4))</f>
        <v>0.3666666666666667</v>
      </c>
      <c r="BW4">
        <f>(($AN$5-$AP$4)/($AP$5-$AP$4))</f>
        <v>0.4</v>
      </c>
      <c r="BX4">
        <f>1-(($AO$5-$AP$3)/($AP$4-$AP$3))</f>
        <v>9.0909090909090939E-2</v>
      </c>
      <c r="BY4">
        <f>(($AQ$5-$AP$4)/($AP$5-$AP$4))</f>
        <v>0.5</v>
      </c>
      <c r="BZ4">
        <f>1-(($AN$4-$AQ$3)/($AQ$4-$AQ$3))</f>
        <v>9.0909090909090939E-2</v>
      </c>
      <c r="CA4">
        <f>(($AO$5-$AQ$4)/($AQ$5-$AQ$4))</f>
        <v>0.37931034482758619</v>
      </c>
      <c r="CB4">
        <f>(($AP$4-$AQ$4)/($AQ$5-$AQ$4))</f>
        <v>0.48275862068965519</v>
      </c>
    </row>
    <row r="5" spans="1:80" x14ac:dyDescent="0.25">
      <c r="A5">
        <v>4</v>
      </c>
      <c r="D5">
        <v>48.586547000000003</v>
      </c>
      <c r="E5" s="2">
        <v>2</v>
      </c>
      <c r="P5">
        <v>1</v>
      </c>
      <c r="Q5" t="str">
        <f t="shared" si="0"/>
        <v>2</v>
      </c>
      <c r="R5">
        <v>1</v>
      </c>
      <c r="T5" t="s">
        <v>291</v>
      </c>
      <c r="U5">
        <v>5</v>
      </c>
      <c r="V5">
        <f t="shared" si="1"/>
        <v>2.0408163265306123</v>
      </c>
      <c r="X5" t="s">
        <v>284</v>
      </c>
      <c r="Y5" t="s">
        <v>264</v>
      </c>
      <c r="Z5" t="s">
        <v>250</v>
      </c>
      <c r="AD5" t="s">
        <v>250</v>
      </c>
      <c r="AF5" t="s">
        <v>252</v>
      </c>
      <c r="AI5" t="s">
        <v>209</v>
      </c>
      <c r="AJ5">
        <f>COUNTIF($P:$P,3)</f>
        <v>622</v>
      </c>
      <c r="AK5">
        <f>(AJ5/AJ7)*100</f>
        <v>30.04830917874396</v>
      </c>
      <c r="AL5">
        <f>(622/200)</f>
        <v>3.11</v>
      </c>
      <c r="AN5">
        <v>117</v>
      </c>
      <c r="AO5">
        <v>102</v>
      </c>
      <c r="AP5">
        <v>135</v>
      </c>
      <c r="AQ5">
        <v>120</v>
      </c>
      <c r="AR5">
        <v>855</v>
      </c>
      <c r="AT5">
        <f>(($AO$6-$AN$5)/($AN$6-$AN$5))</f>
        <v>0.44827586206896552</v>
      </c>
      <c r="AU5">
        <f>(($AP$5-$AN$5)/($AN$6-$AN$5))</f>
        <v>0.62068965517241381</v>
      </c>
      <c r="AV5">
        <f>(($AQ$6-$AN$6)/($AN$7-$AN$6))</f>
        <v>0.16666666666666666</v>
      </c>
      <c r="AW5">
        <f>(($AN$5-$AO$5)/($AO$6-$AO$5))</f>
        <v>0.5357142857142857</v>
      </c>
      <c r="AX5">
        <f>(($AP$5-$AO$6)/($AO$7-$AO$6))</f>
        <v>0.17857142857142858</v>
      </c>
      <c r="AY5">
        <f>(($AQ$5-$AO$5)/($AO$6-$AO$5))</f>
        <v>0.6428571428571429</v>
      </c>
      <c r="AZ5">
        <f>(($AN$6-$AP$5)/($AP$6-$AP$5))</f>
        <v>0.36666666666666664</v>
      </c>
      <c r="BA5">
        <f>(($AO$6-$AP$4)/($AP$5-$AP$4))</f>
        <v>0.83333333333333337</v>
      </c>
      <c r="BB5">
        <f>(($AQ$6-$AP$5)/($AP$6-$AP$5))</f>
        <v>0.53333333333333333</v>
      </c>
      <c r="BC5">
        <f>(($AN$5-$AQ$4)/($AQ$5-$AQ$4))</f>
        <v>0.89655172413793105</v>
      </c>
      <c r="BD5">
        <f>(($AO$6-$AQ$5)/($AQ$6-$AQ$5))</f>
        <v>0.32258064516129031</v>
      </c>
      <c r="BE5">
        <f>(($AP$5-$AQ$5)/($AQ$6-$AQ$5))</f>
        <v>0.4838709677419355</v>
      </c>
      <c r="BG5">
        <v>1</v>
      </c>
      <c r="BH5">
        <v>23</v>
      </c>
      <c r="BI5">
        <f>($BH$9-$BH$6)/200</f>
        <v>9.5000000000000001E-2</v>
      </c>
      <c r="BJ5">
        <f>($BH$216-$BH$165)/200</f>
        <v>1.9450000000000001</v>
      </c>
      <c r="BQ5">
        <f>(($AO$6-$AN$5)/($AN$6-$AN$5))</f>
        <v>0.44827586206896552</v>
      </c>
      <c r="BR5">
        <f>1-(($AP$5-$AN$5)/($AN$6-$AN$5))</f>
        <v>0.37931034482758619</v>
      </c>
      <c r="BS5">
        <f>(($AQ$6-$AN$6)/($AN$7-$AN$6))</f>
        <v>0.16666666666666666</v>
      </c>
      <c r="BT5">
        <f>1-(($AN$5-$AO$5)/($AO$6-$AO$5))</f>
        <v>0.4642857142857143</v>
      </c>
      <c r="BU5">
        <f>(($AP$5-$AO$6)/($AO$7-$AO$6))</f>
        <v>0.17857142857142858</v>
      </c>
      <c r="BV5">
        <f>1-(($AQ$5-$AO$5)/($AO$6-$AO$5))</f>
        <v>0.3571428571428571</v>
      </c>
      <c r="BW5">
        <f>(($AN$6-$AP$5)/($AP$6-$AP$5))</f>
        <v>0.36666666666666664</v>
      </c>
      <c r="BX5">
        <f>1-(($AO$6-$AP$4)/($AP$5-$AP$4))</f>
        <v>0.16666666666666663</v>
      </c>
      <c r="BY5">
        <f>1-(($AQ$6-$AP$5)/($AP$6-$AP$5))</f>
        <v>0.46666666666666667</v>
      </c>
      <c r="BZ5">
        <f>1-(($AN$5-$AQ$4)/($AQ$5-$AQ$4))</f>
        <v>0.10344827586206895</v>
      </c>
      <c r="CA5">
        <f>(($AO$6-$AQ$5)/($AQ$6-$AQ$5))</f>
        <v>0.32258064516129031</v>
      </c>
      <c r="CB5">
        <f>(($AP$5-$AQ$5)/($AQ$6-$AQ$5))</f>
        <v>0.4838709677419355</v>
      </c>
    </row>
    <row r="6" spans="1:80" x14ac:dyDescent="0.25">
      <c r="A6">
        <v>5</v>
      </c>
      <c r="D6">
        <v>48.754074000000003</v>
      </c>
      <c r="E6" s="2">
        <v>2</v>
      </c>
      <c r="P6">
        <v>1</v>
      </c>
      <c r="Q6" t="str">
        <f t="shared" si="0"/>
        <v>2</v>
      </c>
      <c r="R6">
        <v>3</v>
      </c>
      <c r="T6" t="s">
        <v>292</v>
      </c>
      <c r="U6">
        <v>3</v>
      </c>
      <c r="V6">
        <f t="shared" si="1"/>
        <v>1.2244897959183674</v>
      </c>
      <c r="X6" t="s">
        <v>283</v>
      </c>
      <c r="Y6" t="s">
        <v>265</v>
      </c>
      <c r="Z6">
        <v>220</v>
      </c>
      <c r="AD6">
        <v>172</v>
      </c>
      <c r="AF6">
        <f>COUNTIF($R:$R,1)+COUNTIF($R:$R,2)</f>
        <v>132</v>
      </c>
      <c r="AI6" t="s">
        <v>210</v>
      </c>
      <c r="AJ6">
        <f>COUNTIF($P:$P,4)</f>
        <v>48</v>
      </c>
      <c r="AK6">
        <f>(AJ6/AJ7)*100</f>
        <v>2.318840579710145</v>
      </c>
      <c r="AL6">
        <f>(48/200)</f>
        <v>0.24</v>
      </c>
      <c r="AN6">
        <v>146</v>
      </c>
      <c r="AO6">
        <v>130</v>
      </c>
      <c r="AP6">
        <v>165</v>
      </c>
      <c r="AQ6">
        <v>151</v>
      </c>
      <c r="AR6">
        <v>857</v>
      </c>
      <c r="AT6">
        <f>(($AO$7-$AN$6)/($AN$7-$AN$6))</f>
        <v>0.4</v>
      </c>
      <c r="AU6">
        <f>(($AP$6-$AN$6)/($AN$7-$AN$6))</f>
        <v>0.6333333333333333</v>
      </c>
      <c r="AV6">
        <f>(($AQ$7-$AN$7)/($AN$8-$AN$7))</f>
        <v>0.30303030303030304</v>
      </c>
      <c r="AW6">
        <f>(($AN$6-$AO$6)/($AO$7-$AO$6))</f>
        <v>0.5714285714285714</v>
      </c>
      <c r="AX6">
        <f>(($AP$6-$AO$7)/($AO$8-$AO$7))</f>
        <v>0.21212121212121213</v>
      </c>
      <c r="AY6">
        <f>(($AQ$6-$AO$6)/($AO$7-$AO$6))</f>
        <v>0.75</v>
      </c>
      <c r="AZ6">
        <f>(($AN$7-$AP$6)/($AP$7-$AP$6))</f>
        <v>0.3235294117647059</v>
      </c>
      <c r="BA6">
        <f>(($AO$7-$AP$5)/($AP$6-$AP$5))</f>
        <v>0.76666666666666672</v>
      </c>
      <c r="BB6">
        <f>(($AQ$7-$AP$6)/($AP$7-$AP$6))</f>
        <v>0.61764705882352944</v>
      </c>
      <c r="BC6">
        <f>(($AN$6-$AQ$5)/($AQ$6-$AQ$5))</f>
        <v>0.83870967741935487</v>
      </c>
      <c r="BD6">
        <f>(($AO$7-$AQ$6)/($AQ$7-$AQ$6))</f>
        <v>0.2</v>
      </c>
      <c r="BE6">
        <f>(($AP$6-$AQ$6)/($AQ$7-$AQ$6))</f>
        <v>0.4</v>
      </c>
      <c r="BG6">
        <v>3</v>
      </c>
      <c r="BH6">
        <v>39</v>
      </c>
      <c r="BI6">
        <f>($BH$10-$BH$7)/200</f>
        <v>0.16</v>
      </c>
      <c r="BJ6">
        <f>($BH$271-$BH$217)/200</f>
        <v>2.14</v>
      </c>
      <c r="BQ6">
        <f>(($AO$7-$AN$6)/($AN$7-$AN$6))</f>
        <v>0.4</v>
      </c>
      <c r="BR6">
        <f>1-(($AP$6-$AN$6)/($AN$7-$AN$6))</f>
        <v>0.3666666666666667</v>
      </c>
      <c r="BS6">
        <f>(($AQ$7-$AN$7)/($AN$8-$AN$7))</f>
        <v>0.30303030303030304</v>
      </c>
      <c r="BT6">
        <f>1-(($AN$6-$AO$6)/($AO$7-$AO$6))</f>
        <v>0.4285714285714286</v>
      </c>
      <c r="BU6">
        <f>(($AP$6-$AO$7)/($AO$8-$AO$7))</f>
        <v>0.21212121212121213</v>
      </c>
      <c r="BV6">
        <f>1-(($AQ$6-$AO$6)/($AO$7-$AO$6))</f>
        <v>0.25</v>
      </c>
      <c r="BW6">
        <f>(($AN$7-$AP$6)/($AP$7-$AP$6))</f>
        <v>0.3235294117647059</v>
      </c>
      <c r="BX6">
        <f>1-(($AO$7-$AP$5)/($AP$6-$AP$5))</f>
        <v>0.23333333333333328</v>
      </c>
      <c r="BY6">
        <f>1-(($AQ$7-$AP$6)/($AP$7-$AP$6))</f>
        <v>0.38235294117647056</v>
      </c>
      <c r="BZ6">
        <f>1-(($AN$6-$AQ$5)/($AQ$6-$AQ$5))</f>
        <v>0.16129032258064513</v>
      </c>
      <c r="CA6">
        <f>(($AO$7-$AQ$6)/($AQ$7-$AQ$6))</f>
        <v>0.2</v>
      </c>
      <c r="CB6">
        <f>(($AP$6-$AQ$6)/($AQ$7-$AQ$6))</f>
        <v>0.4</v>
      </c>
    </row>
    <row r="7" spans="1:80" x14ac:dyDescent="0.25">
      <c r="A7">
        <v>6</v>
      </c>
      <c r="D7">
        <v>48.754074000000003</v>
      </c>
      <c r="E7" s="2">
        <v>2</v>
      </c>
      <c r="P7">
        <v>1</v>
      </c>
      <c r="Q7" t="str">
        <f t="shared" si="0"/>
        <v>2</v>
      </c>
      <c r="R7">
        <v>2</v>
      </c>
      <c r="T7" t="s">
        <v>293</v>
      </c>
      <c r="U7">
        <v>196</v>
      </c>
      <c r="V7">
        <f t="shared" si="1"/>
        <v>80</v>
      </c>
      <c r="X7" t="s">
        <v>285</v>
      </c>
      <c r="Y7" t="s">
        <v>266</v>
      </c>
      <c r="AF7" t="s">
        <v>253</v>
      </c>
      <c r="AI7" t="s">
        <v>211</v>
      </c>
      <c r="AJ7">
        <f>COUNT($P:$P)</f>
        <v>2070</v>
      </c>
      <c r="AN7">
        <v>176</v>
      </c>
      <c r="AO7">
        <v>158</v>
      </c>
      <c r="AP7">
        <v>199</v>
      </c>
      <c r="AQ7">
        <v>186</v>
      </c>
      <c r="AR7">
        <v>1265</v>
      </c>
      <c r="AT7">
        <f>(($AO$8-$AN$7)/($AN$8-$AN$7))</f>
        <v>0.45454545454545453</v>
      </c>
      <c r="AU7">
        <f>(($AP$7-$AN$7)/($AN$8-$AN$7))</f>
        <v>0.69696969696969702</v>
      </c>
      <c r="AV7">
        <f>(($AQ$8-$AN$8)/($AN$9-$AN$8))</f>
        <v>0.38709677419354838</v>
      </c>
      <c r="AW7">
        <f>(($AN$7-$AO$7)/($AO$8-$AO$7))</f>
        <v>0.54545454545454541</v>
      </c>
      <c r="AX7">
        <f>(($AP$7-$AO$8)/($AO$9-$AO$8))</f>
        <v>0.23529411764705882</v>
      </c>
      <c r="AY7">
        <f>(($AQ$7-$AO$7)/($AO$8-$AO$7))</f>
        <v>0.84848484848484851</v>
      </c>
      <c r="AZ7">
        <f>(($AN$8-$AP$7)/($AP$8-$AP$7))</f>
        <v>0.30303030303030304</v>
      </c>
      <c r="BA7">
        <f>(($AO$8-$AP$6)/($AP$7-$AP$6))</f>
        <v>0.76470588235294112</v>
      </c>
      <c r="BB7">
        <f>(($AQ$8-$AP$7)/($AP$8-$AP$7))</f>
        <v>0.66666666666666663</v>
      </c>
      <c r="BC7">
        <f>(($AN$7-$AQ$6)/($AQ$7-$AQ$6))</f>
        <v>0.7142857142857143</v>
      </c>
      <c r="BD7">
        <f>(($AO$8-$AQ$7)/($AQ$8-$AQ$7))</f>
        <v>0.14285714285714285</v>
      </c>
      <c r="BE7">
        <f>(($AP$7-$AQ$7)/($AQ$8-$AQ$7))</f>
        <v>0.37142857142857144</v>
      </c>
      <c r="BG7">
        <v>2</v>
      </c>
      <c r="BH7">
        <v>40</v>
      </c>
      <c r="BI7">
        <f>($BH$11-$BH$8)/200</f>
        <v>0.08</v>
      </c>
      <c r="BQ7">
        <f>(($AO$8-$AN$7)/($AN$8-$AN$7))</f>
        <v>0.45454545454545453</v>
      </c>
      <c r="BR7">
        <f>1-(($AP$7-$AN$7)/($AN$8-$AN$7))</f>
        <v>0.30303030303030298</v>
      </c>
      <c r="BS7">
        <f>(($AQ$8-$AN$8)/($AN$9-$AN$8))</f>
        <v>0.38709677419354838</v>
      </c>
      <c r="BT7">
        <f>1-(($AN$7-$AO$7)/($AO$8-$AO$7))</f>
        <v>0.45454545454545459</v>
      </c>
      <c r="BU7">
        <f>(($AP$7-$AO$8)/($AO$9-$AO$8))</f>
        <v>0.23529411764705882</v>
      </c>
      <c r="BV7">
        <f>1-(($AQ$7-$AO$7)/($AO$8-$AO$7))</f>
        <v>0.15151515151515149</v>
      </c>
      <c r="BW7">
        <f>(($AN$8-$AP$7)/($AP$8-$AP$7))</f>
        <v>0.30303030303030304</v>
      </c>
      <c r="BX7">
        <f>1-(($AO$8-$AP$6)/($AP$7-$AP$6))</f>
        <v>0.23529411764705888</v>
      </c>
      <c r="BY7">
        <f>1-(($AQ$8-$AP$7)/($AP$8-$AP$7))</f>
        <v>0.33333333333333337</v>
      </c>
      <c r="BZ7">
        <f>1-(($AN$7-$AQ$6)/($AQ$7-$AQ$6))</f>
        <v>0.2857142857142857</v>
      </c>
      <c r="CA7">
        <f>(($AO$8-$AQ$7)/($AQ$8-$AQ$7))</f>
        <v>0.14285714285714285</v>
      </c>
      <c r="CB7">
        <f>(($AP$7-$AQ$7)/($AQ$8-$AQ$7))</f>
        <v>0.37142857142857144</v>
      </c>
    </row>
    <row r="8" spans="1:80" x14ac:dyDescent="0.25">
      <c r="A8">
        <v>7</v>
      </c>
      <c r="D8">
        <v>48.754074000000003</v>
      </c>
      <c r="E8" s="2">
        <v>2</v>
      </c>
      <c r="P8">
        <v>1</v>
      </c>
      <c r="Q8" t="str">
        <f t="shared" si="0"/>
        <v>2</v>
      </c>
      <c r="R8">
        <v>1</v>
      </c>
      <c r="T8" t="s">
        <v>294</v>
      </c>
      <c r="U8">
        <v>1</v>
      </c>
      <c r="V8">
        <f t="shared" si="1"/>
        <v>0.40816326530612246</v>
      </c>
      <c r="X8" t="s">
        <v>285</v>
      </c>
      <c r="Y8" t="s">
        <v>267</v>
      </c>
      <c r="AB8" t="s">
        <v>285</v>
      </c>
      <c r="AC8" t="str">
        <f>CONCATENATE($R8,$R9,$R10,$R11)</f>
        <v>1423</v>
      </c>
      <c r="AF8">
        <f>COUNTIF($R:$R,3)+COUNTIF($R:$R,4)</f>
        <v>99</v>
      </c>
      <c r="AN8">
        <v>209</v>
      </c>
      <c r="AO8">
        <v>191</v>
      </c>
      <c r="AP8">
        <v>232</v>
      </c>
      <c r="AQ8">
        <v>221</v>
      </c>
      <c r="AR8">
        <v>1267</v>
      </c>
      <c r="AT8">
        <f>(($AO$9-$AN$8)/($AN$9-$AN$8))</f>
        <v>0.5161290322580645</v>
      </c>
      <c r="AU8">
        <f>(($AP$8-$AN$8)/($AN$9-$AN$8))</f>
        <v>0.74193548387096775</v>
      </c>
      <c r="AV8">
        <f>(($AQ$9-$AN$9)/($AN$10-$AN$9))</f>
        <v>0.41935483870967744</v>
      </c>
      <c r="AW8">
        <f>(($AN$8-$AO$8)/($AO$9-$AO$8))</f>
        <v>0.52941176470588236</v>
      </c>
      <c r="AX8">
        <f>(($AP$8-$AO$9)/($AO$10-$AO$9))</f>
        <v>0.23333333333333334</v>
      </c>
      <c r="AY8">
        <f>(($AQ$8-$AO$8)/($AO$9-$AO$8))</f>
        <v>0.88235294117647056</v>
      </c>
      <c r="AZ8">
        <f>(($AN$9-$AP$8)/($AP$9-$AP$8))</f>
        <v>0.25</v>
      </c>
      <c r="BA8">
        <f>(($AO$9-$AP$7)/($AP$8-$AP$7))</f>
        <v>0.78787878787878785</v>
      </c>
      <c r="BB8">
        <f>(($AQ$9-$AP$8)/($AP$9-$AP$8))</f>
        <v>0.65625</v>
      </c>
      <c r="BC8">
        <f>(($AN$8-$AQ$7)/($AQ$8-$AQ$7))</f>
        <v>0.65714285714285714</v>
      </c>
      <c r="BD8">
        <f>(($AO$9-$AQ$8)/($AQ$9-$AQ$8))</f>
        <v>0.125</v>
      </c>
      <c r="BE8">
        <f>(($AP$8-$AQ$8)/($AQ$9-$AQ$8))</f>
        <v>0.34375</v>
      </c>
      <c r="BG8">
        <v>1</v>
      </c>
      <c r="BH8">
        <v>56</v>
      </c>
      <c r="BI8">
        <f>($BH$12-$BH$9)/200</f>
        <v>0.15</v>
      </c>
      <c r="BQ8">
        <f>1-(($AO$9-$AN$8)/($AN$9-$AN$8))</f>
        <v>0.4838709677419355</v>
      </c>
      <c r="BR8">
        <f>1-(($AP$8-$AN$8)/($AN$9-$AN$8))</f>
        <v>0.25806451612903225</v>
      </c>
      <c r="BS8">
        <f>(($AQ$9-$AN$9)/($AN$10-$AN$9))</f>
        <v>0.41935483870967744</v>
      </c>
      <c r="BT8">
        <f>1-(($AN$8-$AO$8)/($AO$9-$AO$8))</f>
        <v>0.47058823529411764</v>
      </c>
      <c r="BU8">
        <f>(($AP$8-$AO$9)/($AO$10-$AO$9))</f>
        <v>0.23333333333333334</v>
      </c>
      <c r="BV8">
        <f>1-(($AQ$8-$AO$8)/($AO$9-$AO$8))</f>
        <v>0.11764705882352944</v>
      </c>
      <c r="BW8">
        <f>(($AN$9-$AP$8)/($AP$9-$AP$8))</f>
        <v>0.25</v>
      </c>
      <c r="BX8">
        <f>1-(($AO$9-$AP$7)/($AP$8-$AP$7))</f>
        <v>0.21212121212121215</v>
      </c>
      <c r="BY8">
        <f>1-(($AQ$9-$AP$8)/($AP$9-$AP$8))</f>
        <v>0.34375</v>
      </c>
      <c r="BZ8">
        <f>1-(($AN$8-$AQ$7)/($AQ$8-$AQ$7))</f>
        <v>0.34285714285714286</v>
      </c>
      <c r="CA8">
        <f>(($AO$9-$AQ$8)/($AQ$9-$AQ$8))</f>
        <v>0.125</v>
      </c>
      <c r="CB8">
        <f>(($AP$8-$AQ$8)/($AQ$9-$AQ$8))</f>
        <v>0.34375</v>
      </c>
    </row>
    <row r="9" spans="1:80" x14ac:dyDescent="0.25">
      <c r="A9">
        <v>8</v>
      </c>
      <c r="D9">
        <v>48.754074000000003</v>
      </c>
      <c r="E9" s="2">
        <v>2</v>
      </c>
      <c r="P9">
        <v>1</v>
      </c>
      <c r="Q9" t="str">
        <f t="shared" si="0"/>
        <v>2</v>
      </c>
      <c r="R9">
        <v>4</v>
      </c>
      <c r="T9" t="s">
        <v>283</v>
      </c>
      <c r="U9">
        <v>25</v>
      </c>
      <c r="V9">
        <f t="shared" si="1"/>
        <v>10.204081632653061</v>
      </c>
      <c r="X9" t="s">
        <v>285</v>
      </c>
      <c r="Y9" t="s">
        <v>268</v>
      </c>
      <c r="AF9" t="s">
        <v>254</v>
      </c>
      <c r="AN9">
        <v>240</v>
      </c>
      <c r="AO9">
        <v>225</v>
      </c>
      <c r="AP9">
        <v>264</v>
      </c>
      <c r="AQ9">
        <v>253</v>
      </c>
      <c r="AR9">
        <v>1656</v>
      </c>
      <c r="AT9">
        <f>(($AO$10-$AN$9)/($AN$10-$AN$9))</f>
        <v>0.4838709677419355</v>
      </c>
      <c r="AU9">
        <f>(($AP$9-$AN$9)/($AN$10-$AN$9))</f>
        <v>0.77419354838709675</v>
      </c>
      <c r="AV9">
        <f>(($AQ$10-$AN$10)/($AN$11-$AN$10))</f>
        <v>0.48148148148148145</v>
      </c>
      <c r="AW9">
        <f>(($AN$9-$AO$9)/($AO$10-$AO$9))</f>
        <v>0.5</v>
      </c>
      <c r="AX9">
        <f>(($AP$9-$AO$10)/($AO$11-$AO$10))</f>
        <v>0.33333333333333331</v>
      </c>
      <c r="AY9">
        <f>(($AQ$9-$AO$9)/($AO$10-$AO$9))</f>
        <v>0.93333333333333335</v>
      </c>
      <c r="AZ9">
        <f>(($AN$10-$AP$9)/($AP$10-$AP$9))</f>
        <v>0.20588235294117646</v>
      </c>
      <c r="BA9">
        <f>(($AO$10-$AP$8)/($AP$9-$AP$8))</f>
        <v>0.71875</v>
      </c>
      <c r="BB9">
        <f>(($AQ$10-$AP$9)/($AP$10-$AP$9))</f>
        <v>0.58823529411764708</v>
      </c>
      <c r="BC9">
        <f>(($AN$9-$AQ$8)/($AQ$9-$AQ$8))</f>
        <v>0.59375</v>
      </c>
      <c r="BD9">
        <f>(($AO$10-$AQ$9)/($AQ$10-$AQ$9))</f>
        <v>6.4516129032258063E-2</v>
      </c>
      <c r="BE9">
        <f>(($AP$9-$AQ$9)/($AQ$10-$AQ$9))</f>
        <v>0.35483870967741937</v>
      </c>
      <c r="BG9">
        <v>4</v>
      </c>
      <c r="BH9">
        <v>58</v>
      </c>
      <c r="BI9">
        <f>($BH$13-$BH$10)/200</f>
        <v>9.5000000000000001E-2</v>
      </c>
      <c r="BQ9">
        <f>(($AO$10-$AN$9)/($AN$10-$AN$9))</f>
        <v>0.4838709677419355</v>
      </c>
      <c r="BR9">
        <f>1-(($AP$9-$AN$9)/($AN$10-$AN$9))</f>
        <v>0.22580645161290325</v>
      </c>
      <c r="BS9">
        <f>(($AQ$10-$AN$10)/($AN$11-$AN$10))</f>
        <v>0.48148148148148145</v>
      </c>
      <c r="BT9">
        <f>(($AN$9-$AO$9)/($AO$10-$AO$9))</f>
        <v>0.5</v>
      </c>
      <c r="BU9">
        <f>(($AP$9-$AO$10)/($AO$11-$AO$10))</f>
        <v>0.33333333333333331</v>
      </c>
      <c r="BV9">
        <f>1-(($AQ$9-$AO$9)/($AO$10-$AO$9))</f>
        <v>6.6666666666666652E-2</v>
      </c>
      <c r="BW9">
        <f>(($AN$10-$AP$9)/($AP$10-$AP$9))</f>
        <v>0.20588235294117646</v>
      </c>
      <c r="BX9">
        <f>1-(($AO$10-$AP$8)/($AP$9-$AP$8))</f>
        <v>0.28125</v>
      </c>
      <c r="BY9">
        <f>1-(($AQ$10-$AP$9)/($AP$10-$AP$9))</f>
        <v>0.41176470588235292</v>
      </c>
      <c r="BZ9">
        <f>1-(($AN$9-$AQ$8)/($AQ$9-$AQ$8))</f>
        <v>0.40625</v>
      </c>
      <c r="CA9">
        <f>(($AO$10-$AQ$9)/($AQ$10-$AQ$9))</f>
        <v>6.4516129032258063E-2</v>
      </c>
      <c r="CB9">
        <f>(($AP$9-$AQ$9)/($AQ$10-$AQ$9))</f>
        <v>0.35483870967741937</v>
      </c>
    </row>
    <row r="10" spans="1:80" x14ac:dyDescent="0.25">
      <c r="A10">
        <v>9</v>
      </c>
      <c r="D10">
        <v>48.754074000000003</v>
      </c>
      <c r="E10" s="2">
        <v>2</v>
      </c>
      <c r="P10">
        <v>1</v>
      </c>
      <c r="Q10" t="str">
        <f t="shared" si="0"/>
        <v>2</v>
      </c>
      <c r="R10">
        <v>2</v>
      </c>
      <c r="X10" t="s">
        <v>285</v>
      </c>
      <c r="Y10" t="s">
        <v>269</v>
      </c>
      <c r="AF10">
        <v>29</v>
      </c>
      <c r="AN10">
        <v>271</v>
      </c>
      <c r="AO10">
        <v>255</v>
      </c>
      <c r="AP10">
        <v>298</v>
      </c>
      <c r="AQ10">
        <v>284</v>
      </c>
      <c r="AR10">
        <v>1658</v>
      </c>
      <c r="AT10">
        <f>(($AO$11-$AN$10)/($AN$11-$AN$10))</f>
        <v>0.40740740740740738</v>
      </c>
      <c r="AU10">
        <f>(($AP$10-$AN$11)/($AN$12-$AN$11))</f>
        <v>0</v>
      </c>
      <c r="AV10">
        <f>(($AQ$11-$AN$11)/($AN$12-$AN$11))</f>
        <v>0.52500000000000002</v>
      </c>
      <c r="AW10">
        <f>(($AN$10-$AO$10)/($AO$11-$AO$10))</f>
        <v>0.59259259259259256</v>
      </c>
      <c r="AX10">
        <f>(($AP$10-$AO$11)/($AO$12-$AO$11))</f>
        <v>0.48484848484848486</v>
      </c>
      <c r="AY10">
        <f>(($AQ$10-$AO$11)/($AO$12-$AO$11))</f>
        <v>6.0606060606060608E-2</v>
      </c>
      <c r="AZ10">
        <f>(($AN$11-$AP$10)/($AP$11-$AP$10))</f>
        <v>0</v>
      </c>
      <c r="BA10">
        <f>(($AO$11-$AP$9)/($AP$10-$AP$9))</f>
        <v>0.52941176470588236</v>
      </c>
      <c r="BB10">
        <f>(($AQ$11-$AP$10)/($AP$11-$AP$10))</f>
        <v>0.63636363636363635</v>
      </c>
      <c r="BC10">
        <f>(($AN$10-$AQ$9)/($AQ$10-$AQ$9))</f>
        <v>0.58064516129032262</v>
      </c>
      <c r="BD10">
        <f>(($AO$11-$AQ$9)/($AQ$10-$AQ$9))</f>
        <v>0.93548387096774188</v>
      </c>
      <c r="BE10">
        <f>(($AP$10-$AQ$10)/($AQ$11-$AQ$10))</f>
        <v>0.4</v>
      </c>
      <c r="BG10">
        <v>2</v>
      </c>
      <c r="BH10">
        <v>72</v>
      </c>
      <c r="BI10">
        <f>($BH$14-$BH$11)/200</f>
        <v>0.15</v>
      </c>
      <c r="BQ10">
        <f>(($AO$11-$AN$10)/($AN$11-$AN$10))</f>
        <v>0.40740740740740738</v>
      </c>
      <c r="BR10">
        <f>(($AP$10-$AN$11)/($AN$12-$AN$11))</f>
        <v>0</v>
      </c>
      <c r="BS10">
        <f>1-(($AQ$11-$AN$11)/($AN$12-$AN$11))</f>
        <v>0.47499999999999998</v>
      </c>
      <c r="BT10">
        <f>1-(($AN$10-$AO$10)/($AO$11-$AO$10))</f>
        <v>0.40740740740740744</v>
      </c>
      <c r="BU10">
        <f>(($AP$10-$AO$11)/($AO$12-$AO$11))</f>
        <v>0.48484848484848486</v>
      </c>
      <c r="BV10">
        <f>(($AQ$10-$AO$11)/($AO$12-$AO$11))</f>
        <v>6.0606060606060608E-2</v>
      </c>
      <c r="BW10">
        <f>(($AN$11-$AP$10)/($AP$11-$AP$10))</f>
        <v>0</v>
      </c>
      <c r="BX10">
        <f>1-(($AO$11-$AP$9)/($AP$10-$AP$9))</f>
        <v>0.47058823529411764</v>
      </c>
      <c r="BY10">
        <f>1-(($AQ$11-$AP$10)/($AP$11-$AP$10))</f>
        <v>0.36363636363636365</v>
      </c>
      <c r="BZ10">
        <f>1-(($AN$10-$AQ$9)/($AQ$10-$AQ$9))</f>
        <v>0.41935483870967738</v>
      </c>
      <c r="CA10">
        <f>1-(($AO$11-$AQ$9)/($AQ$10-$AQ$9))</f>
        <v>6.4516129032258118E-2</v>
      </c>
      <c r="CB10">
        <f>(($AP$10-$AQ$10)/($AQ$11-$AQ$10))</f>
        <v>0.4</v>
      </c>
    </row>
    <row r="11" spans="1:80" x14ac:dyDescent="0.25">
      <c r="A11">
        <v>10</v>
      </c>
      <c r="D11">
        <v>48.754074000000003</v>
      </c>
      <c r="E11" s="2">
        <v>2</v>
      </c>
      <c r="P11">
        <v>1</v>
      </c>
      <c r="Q11" t="str">
        <f t="shared" si="0"/>
        <v>2</v>
      </c>
      <c r="R11">
        <v>3</v>
      </c>
      <c r="X11" t="s">
        <v>285</v>
      </c>
      <c r="Y11" t="s">
        <v>266</v>
      </c>
      <c r="AF11" t="s">
        <v>255</v>
      </c>
      <c r="AN11">
        <v>298</v>
      </c>
      <c r="AO11">
        <v>282</v>
      </c>
      <c r="AP11">
        <v>331</v>
      </c>
      <c r="AQ11">
        <v>319</v>
      </c>
      <c r="AR11">
        <v>2086</v>
      </c>
      <c r="AT11">
        <f>(($AO$12-$AN$11)/($AN$12-$AN$11))</f>
        <v>0.42499999999999999</v>
      </c>
      <c r="AU11">
        <f>(($AP$11-$AN$11)/($AN$12-$AN$11))</f>
        <v>0.82499999999999996</v>
      </c>
      <c r="AV11">
        <f>(($AQ$12-$AN$12)/($AN$13-$AN$12))</f>
        <v>0.87878787878787878</v>
      </c>
      <c r="AW11">
        <f>(($AN$11-$AO$11)/($AO$12-$AO$11))</f>
        <v>0.48484848484848486</v>
      </c>
      <c r="AX11">
        <f>(($AP$11-$AO$12)/($AO$13-$AO$12))</f>
        <v>0.44444444444444442</v>
      </c>
      <c r="AY11">
        <f>(($AQ$11-$AO$12)/($AO$13-$AO$12))</f>
        <v>0.1111111111111111</v>
      </c>
      <c r="AZ11">
        <f>(($AN$12-$AP$11)/($AP$12-$AP$11))</f>
        <v>0.17499999999999999</v>
      </c>
      <c r="BA11">
        <f>(($AO$12-$AP$10)/($AP$11-$AP$10))</f>
        <v>0.51515151515151514</v>
      </c>
      <c r="BB11">
        <f>(($AQ$12-$AP$11)/($AP$12-$AP$11))</f>
        <v>0.9</v>
      </c>
      <c r="BC11">
        <f>(($AN$11-$AQ$10)/($AQ$11-$AQ$10))</f>
        <v>0.4</v>
      </c>
      <c r="BD11">
        <f>(($AO$12-$AQ$10)/($AQ$11-$AQ$10))</f>
        <v>0.88571428571428568</v>
      </c>
      <c r="BE11">
        <f>(($AP$11-$AQ$11)/($AQ$12-$AQ$11))</f>
        <v>0.25</v>
      </c>
      <c r="BG11">
        <v>3</v>
      </c>
      <c r="BH11">
        <v>72</v>
      </c>
      <c r="BI11">
        <f>($BH$15-$BH$12)/200</f>
        <v>8.5000000000000006E-2</v>
      </c>
      <c r="BQ11">
        <f>(($AO$12-$AN$11)/($AN$12-$AN$11))</f>
        <v>0.42499999999999999</v>
      </c>
      <c r="BR11">
        <f>1-(($AP$11-$AN$11)/($AN$12-$AN$11))</f>
        <v>0.17500000000000004</v>
      </c>
      <c r="BS11">
        <f>1-(($AQ$12-$AN$12)/($AN$13-$AN$12))</f>
        <v>0.12121212121212122</v>
      </c>
      <c r="BT11">
        <f>(($AN$11-$AO$11)/($AO$12-$AO$11))</f>
        <v>0.48484848484848486</v>
      </c>
      <c r="BU11">
        <f>(($AP$11-$AO$12)/($AO$13-$AO$12))</f>
        <v>0.44444444444444442</v>
      </c>
      <c r="BV11">
        <f>(($AQ$11-$AO$12)/($AO$13-$AO$12))</f>
        <v>0.1111111111111111</v>
      </c>
      <c r="BW11">
        <f>(($AN$12-$AP$11)/($AP$12-$AP$11))</f>
        <v>0.17499999999999999</v>
      </c>
      <c r="BX11">
        <f>1-(($AO$12-$AP$10)/($AP$11-$AP$10))</f>
        <v>0.48484848484848486</v>
      </c>
      <c r="BY11">
        <f>1-(($AQ$12-$AP$11)/($AP$12-$AP$11))</f>
        <v>9.9999999999999978E-2</v>
      </c>
      <c r="BZ11">
        <f>(($AN$11-$AQ$10)/($AQ$11-$AQ$10))</f>
        <v>0.4</v>
      </c>
      <c r="CA11">
        <f>1-(($AO$12-$AQ$10)/($AQ$11-$AQ$10))</f>
        <v>0.11428571428571432</v>
      </c>
      <c r="CB11">
        <f>(($AP$11-$AQ$11)/($AQ$12-$AQ$11))</f>
        <v>0.25</v>
      </c>
    </row>
    <row r="12" spans="1:80" x14ac:dyDescent="0.25">
      <c r="A12">
        <v>11</v>
      </c>
      <c r="D12">
        <v>48.754074000000003</v>
      </c>
      <c r="E12" s="2">
        <v>2</v>
      </c>
      <c r="P12">
        <v>1</v>
      </c>
      <c r="Q12" t="str">
        <f t="shared" si="0"/>
        <v>2</v>
      </c>
      <c r="R12">
        <v>1</v>
      </c>
      <c r="X12" t="s">
        <v>285</v>
      </c>
      <c r="Y12" t="s">
        <v>267</v>
      </c>
      <c r="AB12" t="s">
        <v>285</v>
      </c>
      <c r="AC12" t="str">
        <f>CONCATENATE($R12,$R13,$R14,$R15)</f>
        <v>1423</v>
      </c>
      <c r="AF12">
        <v>8</v>
      </c>
      <c r="AN12">
        <v>338</v>
      </c>
      <c r="AO12">
        <v>315</v>
      </c>
      <c r="AP12">
        <v>371</v>
      </c>
      <c r="AQ12">
        <v>367</v>
      </c>
      <c r="AT12">
        <f>(($AO$13-$AN$12)/($AN$13-$AN$12))</f>
        <v>0.39393939393939392</v>
      </c>
      <c r="AU12">
        <f>(($AP$12-$AN$13)/($AN$14-$AN$13))</f>
        <v>0</v>
      </c>
      <c r="AV12">
        <f>(($AQ$13-$AN$13)/($AN$14-$AN$13))</f>
        <v>0.35714285714285715</v>
      </c>
      <c r="AW12">
        <f>(($AN$12-$AO$12)/($AO$13-$AO$12))</f>
        <v>0.63888888888888884</v>
      </c>
      <c r="AX12">
        <f>(($AP$12-$AO$13)/($AO$14-$AO$13))</f>
        <v>0.48780487804878048</v>
      </c>
      <c r="AY12">
        <f>(($AQ$12-$AO$13)/($AO$14-$AO$13))</f>
        <v>0.3902439024390244</v>
      </c>
      <c r="AZ12">
        <f>(($AN$13-$AP$12)/($AP$13-$AP$12))</f>
        <v>0</v>
      </c>
      <c r="BA12">
        <f>(($AO$13-$AP$11)/($AP$12-$AP$11))</f>
        <v>0.5</v>
      </c>
      <c r="BB12">
        <f>(($AQ$13-$AP$12)/($AP$13-$AP$12))</f>
        <v>0.375</v>
      </c>
      <c r="BC12">
        <f>(($AN$12-$AQ$11)/($AQ$12-$AQ$11))</f>
        <v>0.39583333333333331</v>
      </c>
      <c r="BD12">
        <f>(($AO$13-$AQ$11)/($AQ$12-$AQ$11))</f>
        <v>0.66666666666666663</v>
      </c>
      <c r="BE12">
        <f>(($AP$12-$AQ$12)/($AQ$13-$AQ$12))</f>
        <v>0.21052631578947367</v>
      </c>
      <c r="BG12">
        <v>1</v>
      </c>
      <c r="BH12">
        <v>88</v>
      </c>
      <c r="BI12">
        <f>($BH$16-$BH$13)/200</f>
        <v>0.13</v>
      </c>
      <c r="BQ12">
        <f>(($AO$13-$AN$12)/($AN$13-$AN$12))</f>
        <v>0.39393939393939392</v>
      </c>
      <c r="BR12">
        <f>(($AP$12-$AN$13)/($AN$14-$AN$13))</f>
        <v>0</v>
      </c>
      <c r="BS12">
        <f>(($AQ$13-$AN$13)/($AN$14-$AN$13))</f>
        <v>0.35714285714285715</v>
      </c>
      <c r="BT12">
        <f>1-(($AN$12-$AO$12)/($AO$13-$AO$12))</f>
        <v>0.36111111111111116</v>
      </c>
      <c r="BU12">
        <f>(($AP$12-$AO$13)/($AO$14-$AO$13))</f>
        <v>0.48780487804878048</v>
      </c>
      <c r="BV12">
        <f>(($AQ$12-$AO$13)/($AO$14-$AO$13))</f>
        <v>0.3902439024390244</v>
      </c>
      <c r="BW12">
        <f>(($AN$13-$AP$12)/($AP$13-$AP$12))</f>
        <v>0</v>
      </c>
      <c r="BX12">
        <f>(($AO$13-$AP$11)/($AP$12-$AP$11))</f>
        <v>0.5</v>
      </c>
      <c r="BY12">
        <f>(($AQ$13-$AP$12)/($AP$13-$AP$12))</f>
        <v>0.375</v>
      </c>
      <c r="BZ12">
        <f>(($AN$12-$AQ$11)/($AQ$12-$AQ$11))</f>
        <v>0.39583333333333331</v>
      </c>
      <c r="CA12">
        <f>1-(($AO$13-$AQ$11)/($AQ$12-$AQ$11))</f>
        <v>0.33333333333333337</v>
      </c>
      <c r="CB12">
        <f>(($AP$12-$AQ$12)/($AQ$13-$AQ$12))</f>
        <v>0.21052631578947367</v>
      </c>
    </row>
    <row r="13" spans="1:80" x14ac:dyDescent="0.25">
      <c r="A13">
        <v>12</v>
      </c>
      <c r="D13">
        <v>48.754074000000003</v>
      </c>
      <c r="E13" s="2">
        <v>2</v>
      </c>
      <c r="P13">
        <v>1</v>
      </c>
      <c r="Q13" t="str">
        <f t="shared" si="0"/>
        <v>2</v>
      </c>
      <c r="R13">
        <v>4</v>
      </c>
      <c r="X13" t="s">
        <v>285</v>
      </c>
      <c r="Y13" t="s">
        <v>268</v>
      </c>
      <c r="AF13" t="s">
        <v>256</v>
      </c>
      <c r="AN13">
        <v>371</v>
      </c>
      <c r="AO13">
        <v>351</v>
      </c>
      <c r="AP13">
        <v>411</v>
      </c>
      <c r="AQ13">
        <v>386</v>
      </c>
      <c r="AT13">
        <f>(($AO$14-$AN$13)/($AN$14-$AN$13))</f>
        <v>0.5</v>
      </c>
      <c r="AU13">
        <f>(($AP$13-$AN$13)/($AN$14-$AN$13))</f>
        <v>0.95238095238095233</v>
      </c>
      <c r="AV13">
        <f>(($AQ$14-$AN$13)/($AN$14-$AN$13))</f>
        <v>0.54761904761904767</v>
      </c>
      <c r="AW13">
        <f>(($AN$13-$AO$13)/($AO$14-$AO$13))</f>
        <v>0.48780487804878048</v>
      </c>
      <c r="AX13">
        <f>(($AP$13-$AO$14)/($AO$15-$AO$14))</f>
        <v>0.40425531914893614</v>
      </c>
      <c r="AY13">
        <f>(($AQ$13-$AO$13)/($AO$14-$AO$13))</f>
        <v>0.85365853658536583</v>
      </c>
      <c r="BA13">
        <f>(($AO$14-$AP$12)/($AP$13-$AP$12))</f>
        <v>0.52500000000000002</v>
      </c>
      <c r="BB13">
        <f>(($AQ$14-$AP$12)/($AP$13-$AP$12))</f>
        <v>0.57499999999999996</v>
      </c>
      <c r="BC13">
        <f>(($AN$13-$AQ$12)/($AQ$13-$AQ$12))</f>
        <v>0.21052631578947367</v>
      </c>
      <c r="BD13">
        <f>(($AO$14-$AQ$13)/($AQ$14-$AQ$13))</f>
        <v>0.75</v>
      </c>
      <c r="BE13">
        <f>(($AP$13-$AQ$15)/($AQ$16-$AQ$15))</f>
        <v>0.84615384615384615</v>
      </c>
      <c r="BG13">
        <v>4</v>
      </c>
      <c r="BH13">
        <v>91</v>
      </c>
      <c r="BI13">
        <f>($BH$17-$BH$14)/200</f>
        <v>0.09</v>
      </c>
      <c r="BQ13">
        <f>(($AO$14-$AN$13)/($AN$14-$AN$13))</f>
        <v>0.5</v>
      </c>
      <c r="BR13">
        <f>1-(($AP$13-$AN$13)/($AN$14-$AN$13))</f>
        <v>4.7619047619047672E-2</v>
      </c>
      <c r="BS13">
        <f>1-(($AQ$14-$AN$13)/($AN$14-$AN$13))</f>
        <v>0.45238095238095233</v>
      </c>
      <c r="BT13">
        <f>(($AN$13-$AO$13)/($AO$14-$AO$13))</f>
        <v>0.48780487804878048</v>
      </c>
      <c r="BU13">
        <f>(($AP$13-$AO$14)/($AO$15-$AO$14))</f>
        <v>0.40425531914893614</v>
      </c>
      <c r="BV13">
        <f>1-(($AQ$13-$AO$13)/($AO$14-$AO$13))</f>
        <v>0.14634146341463417</v>
      </c>
      <c r="BX13">
        <f>1-(($AO$14-$AP$12)/($AP$13-$AP$12))</f>
        <v>0.47499999999999998</v>
      </c>
      <c r="BY13">
        <f>1-(($AQ$14-$AP$12)/($AP$13-$AP$12))</f>
        <v>0.42500000000000004</v>
      </c>
      <c r="BZ13">
        <f>(($AN$13-$AQ$12)/($AQ$13-$AQ$12))</f>
        <v>0.21052631578947367</v>
      </c>
      <c r="CA13">
        <f>1-(($AO$14-$AQ$13)/($AQ$14-$AQ$13))</f>
        <v>0.25</v>
      </c>
      <c r="CB13">
        <f>1-(($AP$13-$AQ$15)/($AQ$16-$AQ$15))</f>
        <v>0.15384615384615385</v>
      </c>
    </row>
    <row r="14" spans="1:80" x14ac:dyDescent="0.25">
      <c r="A14">
        <v>13</v>
      </c>
      <c r="D14">
        <v>48.754074000000003</v>
      </c>
      <c r="E14" s="2">
        <v>2</v>
      </c>
      <c r="P14">
        <v>1</v>
      </c>
      <c r="Q14" t="str">
        <f t="shared" si="0"/>
        <v>2</v>
      </c>
      <c r="R14">
        <v>2</v>
      </c>
      <c r="X14" t="s">
        <v>285</v>
      </c>
      <c r="Y14" t="s">
        <v>269</v>
      </c>
      <c r="AF14">
        <v>21</v>
      </c>
      <c r="AN14">
        <v>413</v>
      </c>
      <c r="AO14">
        <v>392</v>
      </c>
      <c r="AP14">
        <v>479</v>
      </c>
      <c r="AQ14">
        <v>394</v>
      </c>
      <c r="AV14">
        <f>(($AQ$15-$AN$13)/($AN$14-$AN$13))</f>
        <v>0.69047619047619047</v>
      </c>
      <c r="AW14">
        <f>(($AN$14-$AO$14)/($AO$15-$AO$14))</f>
        <v>0.44680851063829785</v>
      </c>
      <c r="AY14">
        <f>(($AQ$14-$AO$14)/($AO$15-$AO$14))</f>
        <v>4.2553191489361701E-2</v>
      </c>
      <c r="BB14">
        <f>(($AQ$15-$AP$12)/($AP$13-$AP$12))</f>
        <v>0.72499999999999998</v>
      </c>
      <c r="BC14">
        <f>(($AN$14-$AQ$16)/($AQ$17-$AQ$16))</f>
        <v>0</v>
      </c>
      <c r="BD14">
        <f>(($AO$15-$AQ$18)/($AQ$19-$AQ$18))</f>
        <v>0.25</v>
      </c>
      <c r="BG14">
        <v>2</v>
      </c>
      <c r="BH14">
        <v>102</v>
      </c>
      <c r="BI14">
        <f>($BH$18-$BH$15)/200</f>
        <v>0.125</v>
      </c>
      <c r="BS14">
        <f>1-(($AQ$15-$AN$13)/($AN$14-$AN$13))</f>
        <v>0.30952380952380953</v>
      </c>
      <c r="BT14">
        <f>(($AN$14-$AO$14)/($AO$15-$AO$14))</f>
        <v>0.44680851063829785</v>
      </c>
      <c r="BV14">
        <f>(($AQ$14-$AO$14)/($AO$15-$AO$14))</f>
        <v>4.2553191489361701E-2</v>
      </c>
      <c r="BY14">
        <f>1-(($AQ$15-$AP$12)/($AP$13-$AP$12))</f>
        <v>0.27500000000000002</v>
      </c>
      <c r="BZ14">
        <f>(($AN$14-$AQ$16)/($AQ$17-$AQ$16))</f>
        <v>0</v>
      </c>
      <c r="CA14">
        <f>(($AO$15-$AQ$18)/($AQ$19-$AQ$18))</f>
        <v>0.25</v>
      </c>
    </row>
    <row r="15" spans="1:80" x14ac:dyDescent="0.25">
      <c r="A15">
        <v>14</v>
      </c>
      <c r="D15">
        <v>48.754074000000003</v>
      </c>
      <c r="E15" s="2">
        <v>2</v>
      </c>
      <c r="P15">
        <v>1</v>
      </c>
      <c r="Q15" t="str">
        <f t="shared" si="0"/>
        <v>2</v>
      </c>
      <c r="R15">
        <v>3</v>
      </c>
      <c r="X15" t="s">
        <v>285</v>
      </c>
      <c r="Y15" t="s">
        <v>266</v>
      </c>
      <c r="AF15" t="s">
        <v>257</v>
      </c>
      <c r="AN15">
        <v>450</v>
      </c>
      <c r="AO15">
        <v>439</v>
      </c>
      <c r="AP15">
        <v>512</v>
      </c>
      <c r="AQ15">
        <v>400</v>
      </c>
      <c r="AY15">
        <f>(($AQ$15-$AO$14)/($AO$15-$AO$14))</f>
        <v>0.1702127659574468</v>
      </c>
      <c r="BG15">
        <v>3</v>
      </c>
      <c r="BH15">
        <v>105</v>
      </c>
      <c r="BI15">
        <f>($BH$19-$BH$16)/200</f>
        <v>0.09</v>
      </c>
      <c r="BV15">
        <f>(($AQ$15-$AO$14)/($AO$15-$AO$14))</f>
        <v>0.1702127659574468</v>
      </c>
    </row>
    <row r="16" spans="1:80" x14ac:dyDescent="0.25">
      <c r="A16">
        <v>15</v>
      </c>
      <c r="D16">
        <v>48.754074000000003</v>
      </c>
      <c r="E16" s="2">
        <v>2</v>
      </c>
      <c r="P16">
        <v>1</v>
      </c>
      <c r="Q16" t="str">
        <f t="shared" si="0"/>
        <v>2</v>
      </c>
      <c r="R16">
        <v>1</v>
      </c>
      <c r="X16" t="s">
        <v>285</v>
      </c>
      <c r="Y16" t="s">
        <v>267</v>
      </c>
      <c r="AB16" t="s">
        <v>285</v>
      </c>
      <c r="AC16" t="str">
        <f>CONCATENATE($R16,$R17,$R18,$R19)</f>
        <v>1423</v>
      </c>
      <c r="AF16">
        <v>0.27586206896551724</v>
      </c>
      <c r="AN16">
        <v>489</v>
      </c>
      <c r="AO16">
        <v>470</v>
      </c>
      <c r="AP16">
        <v>542</v>
      </c>
      <c r="AQ16">
        <v>413</v>
      </c>
      <c r="AY16">
        <f>(($AQ$16-$AO$14)/($AO$15-$AO$14))</f>
        <v>0.44680851063829785</v>
      </c>
      <c r="BG16">
        <v>1</v>
      </c>
      <c r="BH16">
        <v>117</v>
      </c>
      <c r="BI16">
        <f>($BH$20-$BH$17)/200</f>
        <v>0.13</v>
      </c>
      <c r="BV16">
        <f>(($AQ$16-$AO$14)/($AO$15-$AO$14))</f>
        <v>0.44680851063829785</v>
      </c>
    </row>
    <row r="17" spans="1:80" x14ac:dyDescent="0.25">
      <c r="A17">
        <v>16</v>
      </c>
      <c r="D17">
        <v>48.754074000000003</v>
      </c>
      <c r="E17" s="2">
        <v>2</v>
      </c>
      <c r="H17">
        <v>39.785156000000001</v>
      </c>
      <c r="I17" s="3">
        <v>4</v>
      </c>
      <c r="P17">
        <v>2</v>
      </c>
      <c r="Q17" t="str">
        <f t="shared" si="0"/>
        <v>24</v>
      </c>
      <c r="R17">
        <v>4</v>
      </c>
      <c r="X17" t="s">
        <v>285</v>
      </c>
      <c r="Y17">
        <v>2314</v>
      </c>
      <c r="AF17" t="s">
        <v>258</v>
      </c>
      <c r="AN17">
        <v>521</v>
      </c>
      <c r="AO17">
        <v>506</v>
      </c>
      <c r="AP17">
        <v>572</v>
      </c>
      <c r="AQ17">
        <v>428</v>
      </c>
      <c r="AY17">
        <f>(($AQ$17-$AO$14)/($AO$15-$AO$14))</f>
        <v>0.76595744680851063</v>
      </c>
      <c r="BG17">
        <v>4</v>
      </c>
      <c r="BH17">
        <v>120</v>
      </c>
      <c r="BI17">
        <f>($BH$21-$BH$18)/200</f>
        <v>0.105</v>
      </c>
      <c r="BV17">
        <f>1-(($AQ$17-$AO$14)/($AO$15-$AO$14))</f>
        <v>0.23404255319148937</v>
      </c>
    </row>
    <row r="18" spans="1:80" x14ac:dyDescent="0.25">
      <c r="A18">
        <v>17</v>
      </c>
      <c r="D18">
        <v>48.754074000000003</v>
      </c>
      <c r="E18" s="2">
        <v>2</v>
      </c>
      <c r="H18">
        <v>39.762935000000006</v>
      </c>
      <c r="I18" s="3">
        <v>4</v>
      </c>
      <c r="P18">
        <v>2</v>
      </c>
      <c r="Q18" t="str">
        <f t="shared" si="0"/>
        <v>24</v>
      </c>
      <c r="R18">
        <v>2</v>
      </c>
      <c r="X18" t="s">
        <v>285</v>
      </c>
      <c r="Y18">
        <v>3142</v>
      </c>
      <c r="AF18">
        <v>0.72413793103448276</v>
      </c>
      <c r="AN18">
        <v>551</v>
      </c>
      <c r="AO18">
        <v>536</v>
      </c>
      <c r="AP18">
        <v>600</v>
      </c>
      <c r="AQ18">
        <v>437</v>
      </c>
      <c r="AY18">
        <f>(($AQ$18-$AO$14)/($AO$15-$AO$14))</f>
        <v>0.95744680851063835</v>
      </c>
      <c r="BG18">
        <v>2</v>
      </c>
      <c r="BH18">
        <v>130</v>
      </c>
      <c r="BI18">
        <f>($BH$22-$BH$19)/200</f>
        <v>0.115</v>
      </c>
      <c r="BV18">
        <f>1-(($AQ$18-$AO$14)/($AO$15-$AO$14))</f>
        <v>4.2553191489361653E-2</v>
      </c>
    </row>
    <row r="19" spans="1:80" x14ac:dyDescent="0.25">
      <c r="A19">
        <v>18</v>
      </c>
      <c r="D19">
        <v>48.754074000000003</v>
      </c>
      <c r="E19" s="2">
        <v>2</v>
      </c>
      <c r="H19">
        <v>39.762935000000006</v>
      </c>
      <c r="I19" s="3">
        <v>4</v>
      </c>
      <c r="P19">
        <v>2</v>
      </c>
      <c r="Q19" t="str">
        <f t="shared" si="0"/>
        <v>24</v>
      </c>
      <c r="R19">
        <v>3</v>
      </c>
      <c r="X19" t="s">
        <v>285</v>
      </c>
      <c r="Y19">
        <v>1423</v>
      </c>
      <c r="AF19" t="s">
        <v>259</v>
      </c>
      <c r="AG19" t="s">
        <v>260</v>
      </c>
      <c r="AN19">
        <v>580</v>
      </c>
      <c r="AO19">
        <v>565</v>
      </c>
      <c r="AP19">
        <v>640</v>
      </c>
      <c r="AQ19">
        <v>445</v>
      </c>
      <c r="BG19">
        <v>3</v>
      </c>
      <c r="BH19">
        <v>135</v>
      </c>
      <c r="BI19">
        <f>($BH$23-$BH$20)/200</f>
        <v>9.5000000000000001E-2</v>
      </c>
    </row>
    <row r="20" spans="1:80" x14ac:dyDescent="0.25">
      <c r="A20">
        <v>19</v>
      </c>
      <c r="D20">
        <v>48.754074000000003</v>
      </c>
      <c r="E20" s="2">
        <v>2</v>
      </c>
      <c r="H20">
        <v>39.762935000000006</v>
      </c>
      <c r="I20" s="3">
        <v>4</v>
      </c>
      <c r="P20">
        <v>2</v>
      </c>
      <c r="Q20" t="str">
        <f t="shared" si="0"/>
        <v>24</v>
      </c>
      <c r="R20">
        <v>1</v>
      </c>
      <c r="X20" t="s">
        <v>285</v>
      </c>
      <c r="Y20">
        <v>4231</v>
      </c>
      <c r="AF20">
        <v>33.333333333333329</v>
      </c>
      <c r="AG20">
        <v>10</v>
      </c>
      <c r="AN20">
        <v>612</v>
      </c>
      <c r="AO20">
        <v>594</v>
      </c>
      <c r="AP20">
        <v>675</v>
      </c>
      <c r="AQ20">
        <v>462</v>
      </c>
      <c r="BG20">
        <v>1</v>
      </c>
      <c r="BH20">
        <v>146</v>
      </c>
      <c r="BI20">
        <f>($BH$24-$BH$21)/200</f>
        <v>0.125</v>
      </c>
    </row>
    <row r="21" spans="1:80" x14ac:dyDescent="0.25">
      <c r="A21">
        <v>20</v>
      </c>
      <c r="D21">
        <v>48.754074000000003</v>
      </c>
      <c r="E21" s="2">
        <v>2</v>
      </c>
      <c r="H21">
        <v>39.762935000000006</v>
      </c>
      <c r="I21" s="3">
        <v>4</v>
      </c>
      <c r="P21">
        <v>2</v>
      </c>
      <c r="Q21" t="str">
        <f t="shared" si="0"/>
        <v>24</v>
      </c>
      <c r="R21" t="s">
        <v>233</v>
      </c>
      <c r="X21" t="s">
        <v>285</v>
      </c>
      <c r="Y21" t="s">
        <v>268</v>
      </c>
      <c r="AF21">
        <v>16.666666666666664</v>
      </c>
      <c r="AG21">
        <v>4</v>
      </c>
      <c r="AN21">
        <v>652</v>
      </c>
      <c r="AO21">
        <v>631</v>
      </c>
      <c r="AP21">
        <v>706</v>
      </c>
      <c r="AQ21">
        <v>497</v>
      </c>
      <c r="AT21">
        <f>(($AO$16-$AN$15)/($AN$16-$AN$15))</f>
        <v>0.51282051282051277</v>
      </c>
      <c r="AU21">
        <f>(($AP$14-$AN$15)/($AN$16-$AN$15))</f>
        <v>0.74358974358974361</v>
      </c>
      <c r="AV21">
        <f>(($AQ$20-$AN$15)/($AN$16-$AN$15))</f>
        <v>0.30769230769230771</v>
      </c>
      <c r="AW21">
        <f>(($AN$16-$AO$16)/($AO$17-$AO$16))</f>
        <v>0.52777777777777779</v>
      </c>
      <c r="AX21">
        <f>(($AP$14-$AO$16)/($AO$17-$AO$16))</f>
        <v>0.25</v>
      </c>
      <c r="AY21">
        <f>(($AQ$21-$AO$16)/($AO$17-$AO$16))</f>
        <v>0.75</v>
      </c>
      <c r="AZ21">
        <f>(($AN$16-$AP$14)/($AP$15-$AP$14))</f>
        <v>0.30303030303030304</v>
      </c>
      <c r="BA21">
        <f>(($AO$17-$AP$14)/($AP$15-$AP$14))</f>
        <v>0.81818181818181823</v>
      </c>
      <c r="BB21">
        <f>(($AQ$21-$AP$14)/($AP$15-$AP$14))</f>
        <v>0.54545454545454541</v>
      </c>
      <c r="BC21">
        <f>(($AN$16-$AQ$20)/($AQ$21-$AQ$20))</f>
        <v>0.77142857142857146</v>
      </c>
      <c r="BD21">
        <f>(($AO$16-$AQ$20)/($AQ$21-$AQ$20))</f>
        <v>0.22857142857142856</v>
      </c>
      <c r="BE21">
        <f>(($AP$14-$AQ$20)/($AQ$21-$AQ$20))</f>
        <v>0.48571428571428571</v>
      </c>
      <c r="BG21" t="s">
        <v>233</v>
      </c>
      <c r="BH21">
        <v>151</v>
      </c>
      <c r="BI21">
        <f>($BH$25-$BH$22)/200</f>
        <v>0.14000000000000001</v>
      </c>
      <c r="BQ21">
        <f>1-(($AO$16-$AN$15)/($AN$16-$AN$15))</f>
        <v>0.48717948717948723</v>
      </c>
      <c r="BR21">
        <f>1-(($AP$14-$AN$15)/($AN$16-$AN$15))</f>
        <v>0.25641025641025639</v>
      </c>
      <c r="BS21">
        <f>(($AQ$20-$AN$15)/($AN$16-$AN$15))</f>
        <v>0.30769230769230771</v>
      </c>
      <c r="BT21">
        <f>1-(($AN$16-$AO$16)/($AO$17-$AO$16))</f>
        <v>0.47222222222222221</v>
      </c>
      <c r="BU21">
        <f>(($AP$14-$AO$16)/($AO$17-$AO$16))</f>
        <v>0.25</v>
      </c>
      <c r="BV21">
        <f>1-(($AQ$21-$AO$16)/($AO$17-$AO$16))</f>
        <v>0.25</v>
      </c>
      <c r="BW21">
        <f>(($AN$16-$AP$14)/($AP$15-$AP$14))</f>
        <v>0.30303030303030304</v>
      </c>
      <c r="BX21">
        <f>1-(($AO$17-$AP$14)/($AP$15-$AP$14))</f>
        <v>0.18181818181818177</v>
      </c>
      <c r="BY21">
        <f>1-(($AQ$21-$AP$14)/($AP$15-$AP$14))</f>
        <v>0.45454545454545459</v>
      </c>
      <c r="BZ21">
        <f>1-(($AN$16-$AQ$20)/($AQ$21-$AQ$20))</f>
        <v>0.22857142857142854</v>
      </c>
      <c r="CA21">
        <f>(($AO$16-$AQ$20)/($AQ$21-$AQ$20))</f>
        <v>0.22857142857142856</v>
      </c>
      <c r="CB21">
        <f>(($AP$14-$AQ$20)/($AQ$21-$AQ$20))</f>
        <v>0.48571428571428571</v>
      </c>
    </row>
    <row r="22" spans="1:80" x14ac:dyDescent="0.25">
      <c r="A22">
        <v>21</v>
      </c>
      <c r="D22">
        <v>48.754074000000003</v>
      </c>
      <c r="E22" s="2">
        <v>2</v>
      </c>
      <c r="H22">
        <v>39.762935000000006</v>
      </c>
      <c r="I22" s="3">
        <v>4</v>
      </c>
      <c r="P22">
        <v>2</v>
      </c>
      <c r="Q22" t="str">
        <f t="shared" si="0"/>
        <v>24</v>
      </c>
      <c r="R22">
        <v>2</v>
      </c>
      <c r="X22" t="s">
        <v>285</v>
      </c>
      <c r="Y22" t="s">
        <v>269</v>
      </c>
      <c r="AB22" t="s">
        <v>285</v>
      </c>
      <c r="AC22" t="str">
        <f>CONCATENATE($R22,$R23,$R24,$R25)</f>
        <v>2314</v>
      </c>
      <c r="AF22">
        <v>25</v>
      </c>
      <c r="AG22">
        <v>6</v>
      </c>
      <c r="AN22">
        <v>688</v>
      </c>
      <c r="AO22">
        <v>672</v>
      </c>
      <c r="AP22">
        <v>736</v>
      </c>
      <c r="AQ22">
        <v>529</v>
      </c>
      <c r="AT22">
        <f>(($AO$17-$AN$16)/($AN$17-$AN$16))</f>
        <v>0.53125</v>
      </c>
      <c r="AU22">
        <f>(($AP$15-$AN$16)/($AN$17-$AN$16))</f>
        <v>0.71875</v>
      </c>
      <c r="AV22">
        <f>(($AQ$21-$AN$16)/($AN$17-$AN$16))</f>
        <v>0.25</v>
      </c>
      <c r="AW22">
        <f>(($AN$17-$AO$17)/($AO$18-$AO$17))</f>
        <v>0.5</v>
      </c>
      <c r="AX22">
        <f>(($AP$15-$AO$17)/($AO$18-$AO$17))</f>
        <v>0.2</v>
      </c>
      <c r="AY22">
        <f>(($AQ$22-$AO$17)/($AO$18-$AO$17))</f>
        <v>0.76666666666666672</v>
      </c>
      <c r="AZ22">
        <f>(($AN$17-$AP$15)/($AP$16-$AP$15))</f>
        <v>0.3</v>
      </c>
      <c r="BA22">
        <f>(($AO$18-$AP$15)/($AP$16-$AP$15))</f>
        <v>0.8</v>
      </c>
      <c r="BB22">
        <f>(($AQ$22-$AP$15)/($AP$16-$AP$15))</f>
        <v>0.56666666666666665</v>
      </c>
      <c r="BC22">
        <f>(($AN$17-$AQ$21)/($AQ$22-$AQ$21))</f>
        <v>0.75</v>
      </c>
      <c r="BD22">
        <f>(($AO$17-$AQ$21)/($AQ$22-$AQ$21))</f>
        <v>0.28125</v>
      </c>
      <c r="BE22">
        <f>(($AP$15-$AQ$21)/($AQ$22-$AQ$21))</f>
        <v>0.46875</v>
      </c>
      <c r="BG22">
        <v>2</v>
      </c>
      <c r="BH22">
        <v>158</v>
      </c>
      <c r="BI22">
        <f>($BH$26-$BH$23)/200</f>
        <v>0.13</v>
      </c>
      <c r="BQ22">
        <f>1-(($AO$17-$AN$16)/($AN$17-$AN$16))</f>
        <v>0.46875</v>
      </c>
      <c r="BR22">
        <f>1-(($AP$15-$AN$16)/($AN$17-$AN$16))</f>
        <v>0.28125</v>
      </c>
      <c r="BS22">
        <f>(($AQ$21-$AN$16)/($AN$17-$AN$16))</f>
        <v>0.25</v>
      </c>
      <c r="BT22">
        <f>(($AN$17-$AO$17)/($AO$18-$AO$17))</f>
        <v>0.5</v>
      </c>
      <c r="BU22">
        <f>(($AP$15-$AO$17)/($AO$18-$AO$17))</f>
        <v>0.2</v>
      </c>
      <c r="BV22">
        <f>1-(($AQ$22-$AO$17)/($AO$18-$AO$17))</f>
        <v>0.23333333333333328</v>
      </c>
      <c r="BW22">
        <f>(($AN$17-$AP$15)/($AP$16-$AP$15))</f>
        <v>0.3</v>
      </c>
      <c r="BX22">
        <f>1-(($AO$18-$AP$15)/($AP$16-$AP$15))</f>
        <v>0.19999999999999996</v>
      </c>
      <c r="BY22">
        <f>1-(($AQ$22-$AP$15)/($AP$16-$AP$15))</f>
        <v>0.43333333333333335</v>
      </c>
      <c r="BZ22">
        <f>1-(($AN$17-$AQ$21)/($AQ$22-$AQ$21))</f>
        <v>0.25</v>
      </c>
      <c r="CA22">
        <f>(($AO$17-$AQ$21)/($AQ$22-$AQ$21))</f>
        <v>0.28125</v>
      </c>
      <c r="CB22">
        <f>(($AP$15-$AQ$21)/($AQ$22-$AQ$21))</f>
        <v>0.46875</v>
      </c>
    </row>
    <row r="23" spans="1:80" x14ac:dyDescent="0.25">
      <c r="A23">
        <v>22</v>
      </c>
      <c r="D23">
        <v>48.754074000000003</v>
      </c>
      <c r="E23" s="2">
        <v>2</v>
      </c>
      <c r="H23">
        <v>39.762935000000006</v>
      </c>
      <c r="I23" s="3">
        <v>4</v>
      </c>
      <c r="P23">
        <v>2</v>
      </c>
      <c r="Q23" t="str">
        <f t="shared" si="0"/>
        <v>24</v>
      </c>
      <c r="R23">
        <v>3</v>
      </c>
      <c r="X23" t="s">
        <v>285</v>
      </c>
      <c r="Y23" t="s">
        <v>266</v>
      </c>
      <c r="AF23">
        <v>16.666666666666664</v>
      </c>
      <c r="AG23">
        <v>4</v>
      </c>
      <c r="AN23">
        <v>719</v>
      </c>
      <c r="AO23">
        <v>705</v>
      </c>
      <c r="AP23">
        <v>767</v>
      </c>
      <c r="AQ23">
        <v>559</v>
      </c>
      <c r="AT23">
        <f>(($AO$18-$AN$17)/($AN$18-$AN$17))</f>
        <v>0.5</v>
      </c>
      <c r="AU23">
        <f>(($AP$16-$AN$17)/($AN$18-$AN$17))</f>
        <v>0.7</v>
      </c>
      <c r="AV23">
        <f>(($AQ$22-$AN$17)/($AN$18-$AN$17))</f>
        <v>0.26666666666666666</v>
      </c>
      <c r="AW23">
        <f>(($AN$18-$AO$18)/($AO$19-$AO$18))</f>
        <v>0.51724137931034486</v>
      </c>
      <c r="AX23">
        <f>(($AP$16-$AO$18)/($AO$19-$AO$18))</f>
        <v>0.20689655172413793</v>
      </c>
      <c r="AY23">
        <f>(($AQ$23-$AO$18)/($AO$19-$AO$18))</f>
        <v>0.7931034482758621</v>
      </c>
      <c r="AZ23">
        <f>(($AN$18-$AP$16)/($AP$17-$AP$16))</f>
        <v>0.3</v>
      </c>
      <c r="BA23">
        <f>(($AO$19-$AP$16)/($AP$17-$AP$16))</f>
        <v>0.76666666666666672</v>
      </c>
      <c r="BB23">
        <f>(($AQ$23-$AP$16)/($AP$17-$AP$16))</f>
        <v>0.56666666666666665</v>
      </c>
      <c r="BC23">
        <f>(($AN$18-$AQ$22)/($AQ$23-$AQ$22))</f>
        <v>0.73333333333333328</v>
      </c>
      <c r="BD23">
        <f>(($AO$18-$AQ$22)/($AQ$23-$AQ$22))</f>
        <v>0.23333333333333334</v>
      </c>
      <c r="BE23">
        <f>(($AP$16-$AQ$22)/($AQ$23-$AQ$22))</f>
        <v>0.43333333333333335</v>
      </c>
      <c r="BG23">
        <v>3</v>
      </c>
      <c r="BH23">
        <v>165</v>
      </c>
      <c r="BI23">
        <f>($BH$27-$BH$24)/200</f>
        <v>0.115</v>
      </c>
      <c r="BQ23">
        <f>(($AO$18-$AN$17)/($AN$18-$AN$17))</f>
        <v>0.5</v>
      </c>
      <c r="BR23">
        <f>1-(($AP$16-$AN$17)/($AN$18-$AN$17))</f>
        <v>0.30000000000000004</v>
      </c>
      <c r="BS23">
        <f>(($AQ$22-$AN$17)/($AN$18-$AN$17))</f>
        <v>0.26666666666666666</v>
      </c>
      <c r="BT23">
        <f>1-(($AN$18-$AO$18)/($AO$19-$AO$18))</f>
        <v>0.48275862068965514</v>
      </c>
      <c r="BU23">
        <f>(($AP$16-$AO$18)/($AO$19-$AO$18))</f>
        <v>0.20689655172413793</v>
      </c>
      <c r="BV23">
        <f>1-(($AQ$23-$AO$18)/($AO$19-$AO$18))</f>
        <v>0.2068965517241379</v>
      </c>
      <c r="BW23">
        <f>(($AN$18-$AP$16)/($AP$17-$AP$16))</f>
        <v>0.3</v>
      </c>
      <c r="BX23">
        <f>1-(($AO$19-$AP$16)/($AP$17-$AP$16))</f>
        <v>0.23333333333333328</v>
      </c>
      <c r="BY23">
        <f>1-(($AQ$23-$AP$16)/($AP$17-$AP$16))</f>
        <v>0.43333333333333335</v>
      </c>
      <c r="BZ23">
        <f>1-(($AN$18-$AQ$22)/($AQ$23-$AQ$22))</f>
        <v>0.26666666666666672</v>
      </c>
      <c r="CA23">
        <f>(($AO$18-$AQ$22)/($AQ$23-$AQ$22))</f>
        <v>0.23333333333333334</v>
      </c>
      <c r="CB23">
        <f>(($AP$16-$AQ$22)/($AQ$23-$AQ$22))</f>
        <v>0.43333333333333335</v>
      </c>
    </row>
    <row r="24" spans="1:80" x14ac:dyDescent="0.25">
      <c r="A24">
        <v>23</v>
      </c>
      <c r="B24">
        <v>56.143711000000003</v>
      </c>
      <c r="C24" s="4">
        <v>1</v>
      </c>
      <c r="D24">
        <v>48.754074000000003</v>
      </c>
      <c r="E24" s="2">
        <v>2</v>
      </c>
      <c r="H24">
        <v>39.762935000000006</v>
      </c>
      <c r="I24" s="3">
        <v>4</v>
      </c>
      <c r="P24">
        <v>3</v>
      </c>
      <c r="Q24" t="str">
        <f t="shared" si="0"/>
        <v>124</v>
      </c>
      <c r="R24">
        <v>1</v>
      </c>
      <c r="X24" t="s">
        <v>285</v>
      </c>
      <c r="Y24" t="s">
        <v>267</v>
      </c>
      <c r="AF24">
        <v>19.230769230769234</v>
      </c>
      <c r="AG24">
        <v>5</v>
      </c>
      <c r="AN24">
        <v>750</v>
      </c>
      <c r="AO24">
        <v>734</v>
      </c>
      <c r="AP24">
        <v>796</v>
      </c>
      <c r="AQ24">
        <v>590</v>
      </c>
      <c r="AT24">
        <f>(($AO$19-$AN$18)/($AN$19-$AN$18))</f>
        <v>0.48275862068965519</v>
      </c>
      <c r="AU24">
        <f>(($AP$17-$AN$18)/($AN$19-$AN$18))</f>
        <v>0.72413793103448276</v>
      </c>
      <c r="AV24">
        <f>(($AQ$23-$AN$18)/($AN$19-$AN$18))</f>
        <v>0.27586206896551724</v>
      </c>
      <c r="AW24">
        <f>(($AN$19-$AO$19)/($AO$20-$AO$19))</f>
        <v>0.51724137931034486</v>
      </c>
      <c r="AX24">
        <f>(($AP$17-$AO$19)/($AO$20-$AO$19))</f>
        <v>0.2413793103448276</v>
      </c>
      <c r="AY24">
        <f>(($AQ$24-$AO$19)/($AO$20-$AO$19))</f>
        <v>0.86206896551724133</v>
      </c>
      <c r="AZ24">
        <f>(($AN$19-$AP$17)/($AP$18-$AP$17))</f>
        <v>0.2857142857142857</v>
      </c>
      <c r="BA24">
        <f>(($AO$20-$AP$17)/($AP$18-$AP$17))</f>
        <v>0.7857142857142857</v>
      </c>
      <c r="BB24">
        <f>(($AQ$24-$AP$17)/($AP$18-$AP$17))</f>
        <v>0.6428571428571429</v>
      </c>
      <c r="BC24">
        <f>(($AN$19-$AQ$23)/($AQ$24-$AQ$23))</f>
        <v>0.67741935483870963</v>
      </c>
      <c r="BD24">
        <f>(($AO$19-$AQ$23)/($AQ$24-$AQ$23))</f>
        <v>0.19354838709677419</v>
      </c>
      <c r="BE24">
        <f>(($AP$17-$AQ$23)/($AQ$24-$AQ$23))</f>
        <v>0.41935483870967744</v>
      </c>
      <c r="BG24">
        <v>1</v>
      </c>
      <c r="BH24">
        <v>176</v>
      </c>
      <c r="BI24">
        <f>($BH$28-$BH$25)/200</f>
        <v>0.115</v>
      </c>
      <c r="BQ24">
        <f>(($AO$19-$AN$18)/($AN$19-$AN$18))</f>
        <v>0.48275862068965519</v>
      </c>
      <c r="BR24">
        <f>1-(($AP$17-$AN$18)/($AN$19-$AN$18))</f>
        <v>0.27586206896551724</v>
      </c>
      <c r="BS24">
        <f>(($AQ$23-$AN$18)/($AN$19-$AN$18))</f>
        <v>0.27586206896551724</v>
      </c>
      <c r="BT24">
        <f>1-(($AN$19-$AO$19)/($AO$20-$AO$19))</f>
        <v>0.48275862068965514</v>
      </c>
      <c r="BU24">
        <f>(($AP$17-$AO$19)/($AO$20-$AO$19))</f>
        <v>0.2413793103448276</v>
      </c>
      <c r="BV24">
        <f>1-(($AQ$24-$AO$19)/($AO$20-$AO$19))</f>
        <v>0.13793103448275867</v>
      </c>
      <c r="BW24">
        <f>(($AN$19-$AP$17)/($AP$18-$AP$17))</f>
        <v>0.2857142857142857</v>
      </c>
      <c r="BX24">
        <f>1-(($AO$20-$AP$17)/($AP$18-$AP$17))</f>
        <v>0.2142857142857143</v>
      </c>
      <c r="BY24">
        <f>1-(($AQ$24-$AP$17)/($AP$18-$AP$17))</f>
        <v>0.3571428571428571</v>
      </c>
      <c r="BZ24">
        <f>1-(($AN$19-$AQ$23)/($AQ$24-$AQ$23))</f>
        <v>0.32258064516129037</v>
      </c>
      <c r="CA24">
        <f>(($AO$19-$AQ$23)/($AQ$24-$AQ$23))</f>
        <v>0.19354838709677419</v>
      </c>
      <c r="CB24">
        <f>(($AP$17-$AQ$23)/($AQ$24-$AQ$23))</f>
        <v>0.41935483870967744</v>
      </c>
    </row>
    <row r="25" spans="1:80" x14ac:dyDescent="0.25">
      <c r="A25">
        <v>24</v>
      </c>
      <c r="B25">
        <v>56.196754000000006</v>
      </c>
      <c r="C25" s="4">
        <v>1</v>
      </c>
      <c r="D25">
        <v>48.754074000000003</v>
      </c>
      <c r="E25" s="2">
        <v>2</v>
      </c>
      <c r="H25">
        <v>39.762935000000006</v>
      </c>
      <c r="I25" s="3">
        <v>4</v>
      </c>
      <c r="P25">
        <v>3</v>
      </c>
      <c r="Q25" t="str">
        <f t="shared" si="0"/>
        <v>124</v>
      </c>
      <c r="R25">
        <v>4</v>
      </c>
      <c r="X25" t="s">
        <v>285</v>
      </c>
      <c r="Y25" t="s">
        <v>268</v>
      </c>
      <c r="AN25">
        <v>781</v>
      </c>
      <c r="AO25">
        <v>765</v>
      </c>
      <c r="AP25">
        <v>831</v>
      </c>
      <c r="AQ25">
        <v>622</v>
      </c>
      <c r="AT25">
        <f>(($AO$20-$AN$19)/($AN$20-$AN$19))</f>
        <v>0.4375</v>
      </c>
      <c r="AU25">
        <f>(($AP$18-$AN$19)/($AN$20-$AN$19))</f>
        <v>0.625</v>
      </c>
      <c r="AV25">
        <f>(($AQ$24-$AN$19)/($AN$20-$AN$19))</f>
        <v>0.3125</v>
      </c>
      <c r="AW25">
        <f>(($AN$20-$AO$20)/($AO$21-$AO$20))</f>
        <v>0.48648648648648651</v>
      </c>
      <c r="AX25">
        <f>(($AP$18-$AO$20)/($AO$21-$AO$20))</f>
        <v>0.16216216216216217</v>
      </c>
      <c r="AY25">
        <f>(($AQ$25-$AO$20)/($AO$21-$AO$20))</f>
        <v>0.7567567567567568</v>
      </c>
      <c r="AZ25">
        <f>(($AN$20-$AP$18)/($AP$19-$AP$18))</f>
        <v>0.3</v>
      </c>
      <c r="BA25">
        <f>(($AO$21-$AP$18)/($AP$19-$AP$18))</f>
        <v>0.77500000000000002</v>
      </c>
      <c r="BB25">
        <f>(($AQ$25-$AP$18)/($AP$19-$AP$18))</f>
        <v>0.55000000000000004</v>
      </c>
      <c r="BC25">
        <f>(($AN$20-$AQ$24)/($AQ$25-$AQ$24))</f>
        <v>0.6875</v>
      </c>
      <c r="BD25">
        <f>(($AO$20-$AQ$24)/($AQ$25-$AQ$24))</f>
        <v>0.125</v>
      </c>
      <c r="BE25">
        <f>(($AP$18-$AQ$24)/($AQ$25-$AQ$24))</f>
        <v>0.3125</v>
      </c>
      <c r="BG25">
        <v>4</v>
      </c>
      <c r="BH25">
        <v>186</v>
      </c>
      <c r="BI25">
        <f>($BH$29-$BH$26)/200</f>
        <v>0.15</v>
      </c>
      <c r="BQ25">
        <f>(($AO$20-$AN$19)/($AN$20-$AN$19))</f>
        <v>0.4375</v>
      </c>
      <c r="BR25">
        <f>1-(($AP$18-$AN$19)/($AN$20-$AN$19))</f>
        <v>0.375</v>
      </c>
      <c r="BS25">
        <f>(($AQ$24-$AN$19)/($AN$20-$AN$19))</f>
        <v>0.3125</v>
      </c>
      <c r="BT25">
        <f>(($AN$20-$AO$20)/($AO$21-$AO$20))</f>
        <v>0.48648648648648651</v>
      </c>
      <c r="BU25">
        <f>(($AP$18-$AO$20)/($AO$21-$AO$20))</f>
        <v>0.16216216216216217</v>
      </c>
      <c r="BV25">
        <f>1-(($AQ$25-$AO$20)/($AO$21-$AO$20))</f>
        <v>0.2432432432432432</v>
      </c>
      <c r="BW25">
        <f>(($AN$20-$AP$18)/($AP$19-$AP$18))</f>
        <v>0.3</v>
      </c>
      <c r="BX25">
        <f>1-(($AO$21-$AP$18)/($AP$19-$AP$18))</f>
        <v>0.22499999999999998</v>
      </c>
      <c r="BY25">
        <f>1-(($AQ$25-$AP$18)/($AP$19-$AP$18))</f>
        <v>0.44999999999999996</v>
      </c>
      <c r="BZ25">
        <f>1-(($AN$20-$AQ$24)/($AQ$25-$AQ$24))</f>
        <v>0.3125</v>
      </c>
      <c r="CA25">
        <f>(($AO$20-$AQ$24)/($AQ$25-$AQ$24))</f>
        <v>0.125</v>
      </c>
      <c r="CB25">
        <f>(($AP$18-$AQ$24)/($AQ$25-$AQ$24))</f>
        <v>0.3125</v>
      </c>
    </row>
    <row r="26" spans="1:80" x14ac:dyDescent="0.25">
      <c r="A26">
        <v>25</v>
      </c>
      <c r="B26">
        <v>56.196754000000006</v>
      </c>
      <c r="C26" s="4">
        <v>1</v>
      </c>
      <c r="D26">
        <v>48.754074000000003</v>
      </c>
      <c r="E26" s="2">
        <v>2</v>
      </c>
      <c r="H26">
        <v>39.762935000000006</v>
      </c>
      <c r="I26" s="3">
        <v>4</v>
      </c>
      <c r="P26">
        <v>3</v>
      </c>
      <c r="Q26" t="str">
        <f t="shared" si="0"/>
        <v>124</v>
      </c>
      <c r="R26">
        <v>2</v>
      </c>
      <c r="X26" t="s">
        <v>285</v>
      </c>
      <c r="Y26" t="s">
        <v>269</v>
      </c>
      <c r="AB26" t="s">
        <v>285</v>
      </c>
      <c r="AC26" t="str">
        <f>CONCATENATE($R26,$R27,$R28,$R29)</f>
        <v>2314</v>
      </c>
      <c r="AN26">
        <v>812</v>
      </c>
      <c r="AO26">
        <v>796</v>
      </c>
      <c r="AP26">
        <v>879</v>
      </c>
      <c r="AQ26">
        <v>663</v>
      </c>
      <c r="AT26">
        <f>(($AO$21-$AN$20)/($AN$21-$AN$20))</f>
        <v>0.47499999999999998</v>
      </c>
      <c r="AU26">
        <f>(($AP$19-$AN$20)/($AN$21-$AN$20))</f>
        <v>0.7</v>
      </c>
      <c r="AV26">
        <f>(($AQ$25-$AN$20)/($AN$21-$AN$20))</f>
        <v>0.25</v>
      </c>
      <c r="AW26">
        <f>(($AN$21-$AO$21)/($AO$22-$AO$21))</f>
        <v>0.51219512195121952</v>
      </c>
      <c r="AX26">
        <f>(($AP$19-$AO$21)/($AO$22-$AO$21))</f>
        <v>0.21951219512195122</v>
      </c>
      <c r="AY26">
        <f>(($AQ$26-$AO$21)/($AO$22-$AO$21))</f>
        <v>0.78048780487804881</v>
      </c>
      <c r="AZ26">
        <f>(($AN$21-$AP$19)/($AP$20-$AP$19))</f>
        <v>0.34285714285714286</v>
      </c>
      <c r="BA26">
        <f>(($AO$22-$AP$19)/($AP$20-$AP$19))</f>
        <v>0.91428571428571426</v>
      </c>
      <c r="BB26">
        <f>(($AQ$26-$AP$19)/($AP$20-$AP$19))</f>
        <v>0.65714285714285714</v>
      </c>
      <c r="BC26">
        <f>(($AN$21-$AQ$25)/($AQ$26-$AQ$25))</f>
        <v>0.73170731707317072</v>
      </c>
      <c r="BD26">
        <f>(($AO$21-$AQ$25)/($AQ$26-$AQ$25))</f>
        <v>0.21951219512195122</v>
      </c>
      <c r="BE26">
        <f>(($AP$19-$AQ$25)/($AQ$26-$AQ$25))</f>
        <v>0.43902439024390244</v>
      </c>
      <c r="BG26">
        <v>2</v>
      </c>
      <c r="BH26">
        <v>191</v>
      </c>
      <c r="BI26">
        <f>($BH$30-$BH$27)/200</f>
        <v>0.13</v>
      </c>
      <c r="BQ26">
        <f>(($AO$21-$AN$20)/($AN$21-$AN$20))</f>
        <v>0.47499999999999998</v>
      </c>
      <c r="BR26">
        <f>1-(($AP$19-$AN$20)/($AN$21-$AN$20))</f>
        <v>0.30000000000000004</v>
      </c>
      <c r="BS26">
        <f>(($AQ$25-$AN$20)/($AN$21-$AN$20))</f>
        <v>0.25</v>
      </c>
      <c r="BT26">
        <f>1-(($AN$21-$AO$21)/($AO$22-$AO$21))</f>
        <v>0.48780487804878048</v>
      </c>
      <c r="BU26">
        <f>(($AP$19-$AO$21)/($AO$22-$AO$21))</f>
        <v>0.21951219512195122</v>
      </c>
      <c r="BV26">
        <f>1-(($AQ$26-$AO$21)/($AO$22-$AO$21))</f>
        <v>0.21951219512195119</v>
      </c>
      <c r="BW26">
        <f>(($AN$21-$AP$19)/($AP$20-$AP$19))</f>
        <v>0.34285714285714286</v>
      </c>
      <c r="BX26">
        <f>1-(($AO$22-$AP$19)/($AP$20-$AP$19))</f>
        <v>8.5714285714285743E-2</v>
      </c>
      <c r="BY26">
        <f>1-(($AQ$26-$AP$19)/($AP$20-$AP$19))</f>
        <v>0.34285714285714286</v>
      </c>
      <c r="BZ26">
        <f>1-(($AN$21-$AQ$25)/($AQ$26-$AQ$25))</f>
        <v>0.26829268292682928</v>
      </c>
      <c r="CA26">
        <f>(($AO$21-$AQ$25)/($AQ$26-$AQ$25))</f>
        <v>0.21951219512195122</v>
      </c>
      <c r="CB26">
        <f>(($AP$19-$AQ$25)/($AQ$26-$AQ$25))</f>
        <v>0.43902439024390244</v>
      </c>
    </row>
    <row r="27" spans="1:80" x14ac:dyDescent="0.25">
      <c r="A27">
        <v>26</v>
      </c>
      <c r="B27">
        <v>56.196754000000006</v>
      </c>
      <c r="C27" s="4">
        <v>1</v>
      </c>
      <c r="D27">
        <v>48.586547000000003</v>
      </c>
      <c r="E27" s="2">
        <v>2</v>
      </c>
      <c r="H27">
        <v>39.762935000000006</v>
      </c>
      <c r="I27" s="3">
        <v>4</v>
      </c>
      <c r="P27">
        <v>3</v>
      </c>
      <c r="Q27" t="str">
        <f t="shared" si="0"/>
        <v>124</v>
      </c>
      <c r="R27">
        <v>3</v>
      </c>
      <c r="X27" t="s">
        <v>285</v>
      </c>
      <c r="Y27" t="s">
        <v>266</v>
      </c>
      <c r="AN27">
        <v>848</v>
      </c>
      <c r="AO27">
        <v>831</v>
      </c>
      <c r="AP27">
        <v>912</v>
      </c>
      <c r="AQ27">
        <v>696</v>
      </c>
      <c r="AT27">
        <f>(($AO$22-$AN$21)/($AN$22-$AN$21))</f>
        <v>0.55555555555555558</v>
      </c>
      <c r="AU27">
        <f>(($AP$20-$AN$21)/($AN$22-$AN$21))</f>
        <v>0.63888888888888884</v>
      </c>
      <c r="AV27">
        <f>(($AQ$26-$AN$21)/($AN$22-$AN$21))</f>
        <v>0.30555555555555558</v>
      </c>
      <c r="AW27">
        <f>(($AN$22-$AO$22)/($AO$23-$AO$22))</f>
        <v>0.48484848484848486</v>
      </c>
      <c r="AX27">
        <f>(($AP$20-$AO$22)/($AO$23-$AO$22))</f>
        <v>9.0909090909090912E-2</v>
      </c>
      <c r="AY27">
        <f>(($AQ$27-$AO$22)/($AO$23-$AO$22))</f>
        <v>0.72727272727272729</v>
      </c>
      <c r="AZ27">
        <f>(($AN$22-$AP$20)/($AP$21-$AP$20))</f>
        <v>0.41935483870967744</v>
      </c>
      <c r="BA27">
        <f>(($AO$23-$AP$20)/($AP$21-$AP$20))</f>
        <v>0.967741935483871</v>
      </c>
      <c r="BB27">
        <f>(($AQ$27-$AP$20)/($AP$21-$AP$20))</f>
        <v>0.67741935483870963</v>
      </c>
      <c r="BC27">
        <f>(($AN$22-$AQ$26)/($AQ$27-$AQ$26))</f>
        <v>0.75757575757575757</v>
      </c>
      <c r="BD27">
        <f>(($AO$22-$AQ$26)/($AQ$27-$AQ$26))</f>
        <v>0.27272727272727271</v>
      </c>
      <c r="BE27">
        <f>(($AP$20-$AQ$26)/($AQ$27-$AQ$26))</f>
        <v>0.36363636363636365</v>
      </c>
      <c r="BG27">
        <v>3</v>
      </c>
      <c r="BH27">
        <v>199</v>
      </c>
      <c r="BI27">
        <f>($BH$31-$BH$28)/200</f>
        <v>0.115</v>
      </c>
      <c r="BQ27">
        <f>1-(($AO$22-$AN$21)/($AN$22-$AN$21))</f>
        <v>0.44444444444444442</v>
      </c>
      <c r="BR27">
        <f>1-(($AP$20-$AN$21)/($AN$22-$AN$21))</f>
        <v>0.36111111111111116</v>
      </c>
      <c r="BS27">
        <f>(($AQ$26-$AN$21)/($AN$22-$AN$21))</f>
        <v>0.30555555555555558</v>
      </c>
      <c r="BT27">
        <f>(($AN$22-$AO$22)/($AO$23-$AO$22))</f>
        <v>0.48484848484848486</v>
      </c>
      <c r="BU27">
        <f>(($AP$20-$AO$22)/($AO$23-$AO$22))</f>
        <v>9.0909090909090912E-2</v>
      </c>
      <c r="BV27">
        <f>1-(($AQ$27-$AO$22)/($AO$23-$AO$22))</f>
        <v>0.27272727272727271</v>
      </c>
      <c r="BW27">
        <f>(($AN$22-$AP$20)/($AP$21-$AP$20))</f>
        <v>0.41935483870967744</v>
      </c>
      <c r="BX27">
        <f>1-(($AO$23-$AP$20)/($AP$21-$AP$20))</f>
        <v>3.2258064516129004E-2</v>
      </c>
      <c r="BY27">
        <f>1-(($AQ$27-$AP$20)/($AP$21-$AP$20))</f>
        <v>0.32258064516129037</v>
      </c>
      <c r="BZ27">
        <f>1-(($AN$22-$AQ$26)/($AQ$27-$AQ$26))</f>
        <v>0.24242424242424243</v>
      </c>
      <c r="CA27">
        <f>(($AO$22-$AQ$26)/($AQ$27-$AQ$26))</f>
        <v>0.27272727272727271</v>
      </c>
      <c r="CB27">
        <f>(($AP$20-$AQ$26)/($AQ$27-$AQ$26))</f>
        <v>0.36363636363636365</v>
      </c>
    </row>
    <row r="28" spans="1:80" x14ac:dyDescent="0.25">
      <c r="A28">
        <v>27</v>
      </c>
      <c r="B28">
        <v>56.196754000000006</v>
      </c>
      <c r="C28" s="4">
        <v>1</v>
      </c>
      <c r="H28">
        <v>39.762935000000006</v>
      </c>
      <c r="I28" s="3">
        <v>4</v>
      </c>
      <c r="P28">
        <v>2</v>
      </c>
      <c r="Q28" t="str">
        <f t="shared" si="0"/>
        <v>14</v>
      </c>
      <c r="R28">
        <v>1</v>
      </c>
      <c r="X28" t="s">
        <v>285</v>
      </c>
      <c r="Y28" t="s">
        <v>267</v>
      </c>
      <c r="AN28">
        <v>858</v>
      </c>
      <c r="AO28">
        <v>873</v>
      </c>
      <c r="AP28">
        <v>941</v>
      </c>
      <c r="AQ28">
        <v>725</v>
      </c>
      <c r="AT28">
        <f>(($AO$23-$AN$22)/($AN$23-$AN$22))</f>
        <v>0.54838709677419351</v>
      </c>
      <c r="AU28">
        <f>(($AP$21-$AN$22)/($AN$23-$AN$22))</f>
        <v>0.58064516129032262</v>
      </c>
      <c r="AV28">
        <f>(($AQ$27-$AN$22)/($AN$23-$AN$22))</f>
        <v>0.25806451612903225</v>
      </c>
      <c r="AW28">
        <f>(($AN$23-$AO$23)/($AO$24-$AO$23))</f>
        <v>0.48275862068965519</v>
      </c>
      <c r="AX28">
        <f>(($AP$21-$AO$23)/($AO$24-$AO$23))</f>
        <v>3.4482758620689655E-2</v>
      </c>
      <c r="AY28">
        <f>(($AQ$28-$AO$23)/($AO$24-$AO$23))</f>
        <v>0.68965517241379315</v>
      </c>
      <c r="AZ28">
        <f>(($AN$23-$AP$21)/($AP$22-$AP$21))</f>
        <v>0.43333333333333335</v>
      </c>
      <c r="BA28">
        <f>(($AO$24-$AP$21)/($AP$22-$AP$21))</f>
        <v>0.93333333333333335</v>
      </c>
      <c r="BB28">
        <f>(($AQ$28-$AP$21)/($AP$22-$AP$21))</f>
        <v>0.6333333333333333</v>
      </c>
      <c r="BC28">
        <f>(($AN$23-$AQ$27)/($AQ$28-$AQ$27))</f>
        <v>0.7931034482758621</v>
      </c>
      <c r="BD28">
        <f>(($AO$23-$AQ$27)/($AQ$28-$AQ$27))</f>
        <v>0.31034482758620691</v>
      </c>
      <c r="BE28">
        <f>(($AP$21-$AQ$27)/($AQ$28-$AQ$27))</f>
        <v>0.34482758620689657</v>
      </c>
      <c r="BG28">
        <v>1</v>
      </c>
      <c r="BH28">
        <v>209</v>
      </c>
      <c r="BI28">
        <f>($BH$32-$BH$29)/200</f>
        <v>9.5000000000000001E-2</v>
      </c>
      <c r="BQ28">
        <f>1-(($AO$23-$AN$22)/($AN$23-$AN$22))</f>
        <v>0.45161290322580649</v>
      </c>
      <c r="BR28">
        <f>1-(($AP$21-$AN$22)/($AN$23-$AN$22))</f>
        <v>0.41935483870967738</v>
      </c>
      <c r="BS28">
        <f>(($AQ$27-$AN$22)/($AN$23-$AN$22))</f>
        <v>0.25806451612903225</v>
      </c>
      <c r="BT28">
        <f>(($AN$23-$AO$23)/($AO$24-$AO$23))</f>
        <v>0.48275862068965519</v>
      </c>
      <c r="BU28">
        <f>(($AP$21-$AO$23)/($AO$24-$AO$23))</f>
        <v>3.4482758620689655E-2</v>
      </c>
      <c r="BV28">
        <f>1-(($AQ$28-$AO$23)/($AO$24-$AO$23))</f>
        <v>0.31034482758620685</v>
      </c>
      <c r="BW28">
        <f>(($AN$23-$AP$21)/($AP$22-$AP$21))</f>
        <v>0.43333333333333335</v>
      </c>
      <c r="BX28">
        <f>1-(($AO$24-$AP$21)/($AP$22-$AP$21))</f>
        <v>6.6666666666666652E-2</v>
      </c>
      <c r="BY28">
        <f>1-(($AQ$28-$AP$21)/($AP$22-$AP$21))</f>
        <v>0.3666666666666667</v>
      </c>
      <c r="BZ28">
        <f>1-(($AN$23-$AQ$27)/($AQ$28-$AQ$27))</f>
        <v>0.2068965517241379</v>
      </c>
      <c r="CA28">
        <f>(($AO$23-$AQ$27)/($AQ$28-$AQ$27))</f>
        <v>0.31034482758620691</v>
      </c>
      <c r="CB28">
        <f>(($AP$21-$AQ$27)/($AQ$28-$AQ$27))</f>
        <v>0.34482758620689657</v>
      </c>
    </row>
    <row r="29" spans="1:80" x14ac:dyDescent="0.25">
      <c r="A29">
        <v>28</v>
      </c>
      <c r="B29">
        <v>56.196754000000006</v>
      </c>
      <c r="C29" s="4">
        <v>1</v>
      </c>
      <c r="H29">
        <v>39.762935000000006</v>
      </c>
      <c r="I29" s="3">
        <v>4</v>
      </c>
      <c r="P29">
        <v>2</v>
      </c>
      <c r="Q29" t="str">
        <f t="shared" si="0"/>
        <v>14</v>
      </c>
      <c r="R29">
        <v>4</v>
      </c>
      <c r="X29" t="s">
        <v>285</v>
      </c>
      <c r="Y29" t="s">
        <v>268</v>
      </c>
      <c r="AN29">
        <v>889</v>
      </c>
      <c r="AO29">
        <v>904</v>
      </c>
      <c r="AP29">
        <v>972</v>
      </c>
      <c r="AQ29">
        <v>755</v>
      </c>
      <c r="AT29">
        <f>(($AO$24-$AN$23)/($AN$24-$AN$23))</f>
        <v>0.4838709677419355</v>
      </c>
      <c r="AU29">
        <f>(($AP$22-$AN$23)/($AN$24-$AN$23))</f>
        <v>0.54838709677419351</v>
      </c>
      <c r="AV29">
        <f>(($AQ$28-$AN$23)/($AN$24-$AN$23))</f>
        <v>0.19354838709677419</v>
      </c>
      <c r="AW29">
        <f>(($AN$24-$AO$24)/($AO$25-$AO$24))</f>
        <v>0.5161290322580645</v>
      </c>
      <c r="AX29">
        <f>(($AP$22-$AO$24)/($AO$25-$AO$24))</f>
        <v>6.4516129032258063E-2</v>
      </c>
      <c r="AY29">
        <f>(($AQ$29-$AO$24)/($AO$25-$AO$24))</f>
        <v>0.67741935483870963</v>
      </c>
      <c r="AZ29">
        <f>(($AN$24-$AP$22)/($AP$23-$AP$22))</f>
        <v>0.45161290322580644</v>
      </c>
      <c r="BA29">
        <f>(($AO$25-$AP$22)/($AP$23-$AP$22))</f>
        <v>0.93548387096774188</v>
      </c>
      <c r="BB29">
        <f>(($AQ$29-$AP$22)/($AP$23-$AP$22))</f>
        <v>0.61290322580645162</v>
      </c>
      <c r="BC29">
        <f>(($AN$24-$AQ$28)/($AQ$29-$AQ$28))</f>
        <v>0.83333333333333337</v>
      </c>
      <c r="BD29">
        <f>(($AO$24-$AQ$28)/($AQ$29-$AQ$28))</f>
        <v>0.3</v>
      </c>
      <c r="BE29">
        <f>(($AP$22-$AQ$28)/($AQ$29-$AQ$28))</f>
        <v>0.36666666666666664</v>
      </c>
      <c r="BG29">
        <v>4</v>
      </c>
      <c r="BH29">
        <v>221</v>
      </c>
      <c r="BI29">
        <f>($BH$33-$BH$30)/200</f>
        <v>0.14000000000000001</v>
      </c>
      <c r="BQ29">
        <f>(($AO$24-$AN$23)/($AN$24-$AN$23))</f>
        <v>0.4838709677419355</v>
      </c>
      <c r="BR29">
        <f>1-(($AP$22-$AN$23)/($AN$24-$AN$23))</f>
        <v>0.45161290322580649</v>
      </c>
      <c r="BS29">
        <f>(($AQ$28-$AN$23)/($AN$24-$AN$23))</f>
        <v>0.19354838709677419</v>
      </c>
      <c r="BT29">
        <f>1-(($AN$24-$AO$24)/($AO$25-$AO$24))</f>
        <v>0.4838709677419355</v>
      </c>
      <c r="BU29">
        <f>(($AP$22-$AO$24)/($AO$25-$AO$24))</f>
        <v>6.4516129032258063E-2</v>
      </c>
      <c r="BV29">
        <f>1-(($AQ$29-$AO$24)/($AO$25-$AO$24))</f>
        <v>0.32258064516129037</v>
      </c>
      <c r="BW29">
        <f>(($AN$24-$AP$22)/($AP$23-$AP$22))</f>
        <v>0.45161290322580644</v>
      </c>
      <c r="BX29">
        <f>1-(($AO$25-$AP$22)/($AP$23-$AP$22))</f>
        <v>6.4516129032258118E-2</v>
      </c>
      <c r="BY29">
        <f>1-(($AQ$29-$AP$22)/($AP$23-$AP$22))</f>
        <v>0.38709677419354838</v>
      </c>
      <c r="BZ29">
        <f>1-(($AN$24-$AQ$28)/($AQ$29-$AQ$28))</f>
        <v>0.16666666666666663</v>
      </c>
      <c r="CA29">
        <f>(($AO$24-$AQ$28)/($AQ$29-$AQ$28))</f>
        <v>0.3</v>
      </c>
      <c r="CB29">
        <f>(($AP$22-$AQ$28)/($AQ$29-$AQ$28))</f>
        <v>0.36666666666666664</v>
      </c>
    </row>
    <row r="30" spans="1:80" x14ac:dyDescent="0.25">
      <c r="A30">
        <v>29</v>
      </c>
      <c r="B30">
        <v>56.196754000000006</v>
      </c>
      <c r="C30" s="4">
        <v>1</v>
      </c>
      <c r="H30">
        <v>39.762935000000006</v>
      </c>
      <c r="I30" s="3">
        <v>4</v>
      </c>
      <c r="P30">
        <v>2</v>
      </c>
      <c r="Q30" t="str">
        <f t="shared" si="0"/>
        <v>14</v>
      </c>
      <c r="R30">
        <v>2</v>
      </c>
      <c r="X30" t="s">
        <v>285</v>
      </c>
      <c r="Y30" t="s">
        <v>269</v>
      </c>
      <c r="AB30" t="s">
        <v>285</v>
      </c>
      <c r="AC30" t="str">
        <f>CONCATENATE($R30,$R31,$R32,$R33)</f>
        <v>2314</v>
      </c>
      <c r="AN30">
        <v>920</v>
      </c>
      <c r="AO30">
        <v>930</v>
      </c>
      <c r="AP30">
        <v>1006</v>
      </c>
      <c r="AQ30">
        <v>786</v>
      </c>
      <c r="AT30">
        <f>(($AO$25-$AN$24)/($AN$25-$AN$24))</f>
        <v>0.4838709677419355</v>
      </c>
      <c r="AU30">
        <f>(($AP$23-$AN$24)/($AN$25-$AN$24))</f>
        <v>0.54838709677419351</v>
      </c>
      <c r="AV30">
        <f>(($AQ$29-$AN$24)/($AN$25-$AN$24))</f>
        <v>0.16129032258064516</v>
      </c>
      <c r="AW30">
        <f>(($AN$25-$AO$25)/($AO$26-$AO$25))</f>
        <v>0.5161290322580645</v>
      </c>
      <c r="AX30">
        <f>(($AP$23-$AO$25)/($AO$26-$AO$25))</f>
        <v>6.4516129032258063E-2</v>
      </c>
      <c r="AY30">
        <f>(($AQ$30-$AO$25)/($AO$26-$AO$25))</f>
        <v>0.67741935483870963</v>
      </c>
      <c r="AZ30">
        <f>(($AN$25-$AP$23)/($AP$24-$AP$23))</f>
        <v>0.48275862068965519</v>
      </c>
      <c r="BA30">
        <f>(($AO$26-$AP$24)/($AP$25-$AP$24))</f>
        <v>0</v>
      </c>
      <c r="BB30">
        <f>(($AQ$30-$AP$23)/($AP$24-$AP$23))</f>
        <v>0.65517241379310343</v>
      </c>
      <c r="BC30">
        <f>(($AN$25-$AQ$29)/($AQ$30-$AQ$29))</f>
        <v>0.83870967741935487</v>
      </c>
      <c r="BD30">
        <f>(($AO$25-$AQ$29)/($AQ$30-$AQ$29))</f>
        <v>0.32258064516129031</v>
      </c>
      <c r="BE30">
        <f>(($AP$23-$AQ$29)/($AQ$30-$AQ$29))</f>
        <v>0.38709677419354838</v>
      </c>
      <c r="BG30">
        <v>2</v>
      </c>
      <c r="BH30">
        <v>225</v>
      </c>
      <c r="BI30">
        <f>($BH$34-$BH$31)/200</f>
        <v>0.115</v>
      </c>
      <c r="BQ30">
        <f>(($AO$25-$AN$24)/($AN$25-$AN$24))</f>
        <v>0.4838709677419355</v>
      </c>
      <c r="BR30">
        <f>1-(($AP$23-$AN$24)/($AN$25-$AN$24))</f>
        <v>0.45161290322580649</v>
      </c>
      <c r="BS30">
        <f>(($AQ$29-$AN$24)/($AN$25-$AN$24))</f>
        <v>0.16129032258064516</v>
      </c>
      <c r="BT30">
        <f>1-(($AN$25-$AO$25)/($AO$26-$AO$25))</f>
        <v>0.4838709677419355</v>
      </c>
      <c r="BU30">
        <f>(($AP$23-$AO$25)/($AO$26-$AO$25))</f>
        <v>6.4516129032258063E-2</v>
      </c>
      <c r="BV30">
        <f>1-(($AQ$30-$AO$25)/($AO$26-$AO$25))</f>
        <v>0.32258064516129037</v>
      </c>
      <c r="BW30">
        <f>(($AN$25-$AP$23)/($AP$24-$AP$23))</f>
        <v>0.48275862068965519</v>
      </c>
      <c r="BX30">
        <f>(($AO$26-$AP$24)/($AP$25-$AP$24))</f>
        <v>0</v>
      </c>
      <c r="BY30">
        <f>1-(($AQ$30-$AP$23)/($AP$24-$AP$23))</f>
        <v>0.34482758620689657</v>
      </c>
      <c r="BZ30">
        <f>1-(($AN$25-$AQ$29)/($AQ$30-$AQ$29))</f>
        <v>0.16129032258064513</v>
      </c>
      <c r="CA30">
        <f>(($AO$25-$AQ$29)/($AQ$30-$AQ$29))</f>
        <v>0.32258064516129031</v>
      </c>
      <c r="CB30">
        <f>(($AP$23-$AQ$29)/($AQ$30-$AQ$29))</f>
        <v>0.38709677419354838</v>
      </c>
    </row>
    <row r="31" spans="1:80" x14ac:dyDescent="0.25">
      <c r="A31">
        <v>30</v>
      </c>
      <c r="B31">
        <v>56.196754000000006</v>
      </c>
      <c r="C31" s="4">
        <v>1</v>
      </c>
      <c r="H31">
        <v>39.762935000000006</v>
      </c>
      <c r="I31" s="3">
        <v>4</v>
      </c>
      <c r="P31">
        <v>2</v>
      </c>
      <c r="Q31" t="str">
        <f t="shared" si="0"/>
        <v>14</v>
      </c>
      <c r="R31">
        <v>3</v>
      </c>
      <c r="X31" t="s">
        <v>285</v>
      </c>
      <c r="Y31" t="s">
        <v>266</v>
      </c>
      <c r="AN31">
        <v>947</v>
      </c>
      <c r="AO31">
        <v>957</v>
      </c>
      <c r="AP31">
        <v>1037</v>
      </c>
      <c r="AQ31">
        <v>820</v>
      </c>
      <c r="AT31">
        <f>(($AO$26-$AN$25)/($AN$26-$AN$25))</f>
        <v>0.4838709677419355</v>
      </c>
      <c r="AU31">
        <f>(($AP$24-$AN$25)/($AN$26-$AN$25))</f>
        <v>0.4838709677419355</v>
      </c>
      <c r="AV31">
        <f>(($AQ$30-$AN$25)/($AN$26-$AN$25))</f>
        <v>0.16129032258064516</v>
      </c>
      <c r="AW31">
        <f>(($AN$26-$AO$26)/($AO$27-$AO$26))</f>
        <v>0.45714285714285713</v>
      </c>
      <c r="AX31">
        <f>(($AP$24-$AO$26)/($AO$27-$AO$26))</f>
        <v>0</v>
      </c>
      <c r="AY31">
        <f>(($AQ$31-$AO$26)/($AO$27-$AO$26))</f>
        <v>0.68571428571428572</v>
      </c>
      <c r="AZ31">
        <f>(($AN$26-$AP$24)/($AP$25-$AP$24))</f>
        <v>0.45714285714285713</v>
      </c>
      <c r="BB31">
        <f>(($AQ$31-$AP$24)/($AP$25-$AP$24))</f>
        <v>0.68571428571428572</v>
      </c>
      <c r="BC31">
        <f>(($AN$26-$AQ$30)/($AQ$31-$AQ$30))</f>
        <v>0.76470588235294112</v>
      </c>
      <c r="BD31">
        <f>(($AO$26-$AQ$30)/($AQ$31-$AQ$30))</f>
        <v>0.29411764705882354</v>
      </c>
      <c r="BE31">
        <f>(($AP$24-$AQ$30)/($AQ$31-$AQ$30))</f>
        <v>0.29411764705882354</v>
      </c>
      <c r="BG31">
        <v>3</v>
      </c>
      <c r="BH31">
        <v>232</v>
      </c>
      <c r="BI31">
        <f>($BH$35-$BH$32)/200</f>
        <v>0.12</v>
      </c>
      <c r="BQ31">
        <f>(($AO$26-$AN$25)/($AN$26-$AN$25))</f>
        <v>0.4838709677419355</v>
      </c>
      <c r="BR31">
        <f>(($AP$24-$AN$25)/($AN$26-$AN$25))</f>
        <v>0.4838709677419355</v>
      </c>
      <c r="BS31">
        <f>(($AQ$30-$AN$25)/($AN$26-$AN$25))</f>
        <v>0.16129032258064516</v>
      </c>
      <c r="BT31">
        <f>(($AN$26-$AO$26)/($AO$27-$AO$26))</f>
        <v>0.45714285714285713</v>
      </c>
      <c r="BU31">
        <f>(($AP$24-$AO$26)/($AO$27-$AO$26))</f>
        <v>0</v>
      </c>
      <c r="BV31">
        <f>1-(($AQ$31-$AO$26)/($AO$27-$AO$26))</f>
        <v>0.31428571428571428</v>
      </c>
      <c r="BW31">
        <f>(($AN$26-$AP$24)/($AP$25-$AP$24))</f>
        <v>0.45714285714285713</v>
      </c>
      <c r="BY31">
        <f>1-(($AQ$31-$AP$24)/($AP$25-$AP$24))</f>
        <v>0.31428571428571428</v>
      </c>
      <c r="BZ31">
        <f>1-(($AN$26-$AQ$30)/($AQ$31-$AQ$30))</f>
        <v>0.23529411764705888</v>
      </c>
      <c r="CA31">
        <f>(($AO$26-$AQ$30)/($AQ$31-$AQ$30))</f>
        <v>0.29411764705882354</v>
      </c>
      <c r="CB31">
        <f>(($AP$24-$AQ$30)/($AQ$31-$AQ$30))</f>
        <v>0.29411764705882354</v>
      </c>
    </row>
    <row r="32" spans="1:80" x14ac:dyDescent="0.25">
      <c r="A32">
        <v>31</v>
      </c>
      <c r="B32">
        <v>56.196754000000006</v>
      </c>
      <c r="C32" s="4">
        <v>1</v>
      </c>
      <c r="H32">
        <v>39.762935000000006</v>
      </c>
      <c r="I32" s="3">
        <v>4</v>
      </c>
      <c r="P32">
        <v>2</v>
      </c>
      <c r="Q32" t="str">
        <f t="shared" si="0"/>
        <v>14</v>
      </c>
      <c r="R32">
        <v>1</v>
      </c>
      <c r="X32" t="s">
        <v>285</v>
      </c>
      <c r="Y32" t="s">
        <v>267</v>
      </c>
      <c r="AN32">
        <v>973</v>
      </c>
      <c r="AO32">
        <v>985</v>
      </c>
      <c r="AP32">
        <v>1069</v>
      </c>
      <c r="AQ32">
        <v>861</v>
      </c>
      <c r="AT32">
        <f>(($AO$27-$AN$26)/($AN$27-$AN$26))</f>
        <v>0.52777777777777779</v>
      </c>
      <c r="AU32">
        <f>(($AP$25-$AN$26)/($AN$27-$AN$26))</f>
        <v>0.52777777777777779</v>
      </c>
      <c r="AV32">
        <f>(($AQ$31-$AN$26)/($AN$27-$AN$26))</f>
        <v>0.22222222222222221</v>
      </c>
      <c r="BG32">
        <v>1</v>
      </c>
      <c r="BH32">
        <v>240</v>
      </c>
      <c r="BI32">
        <f>($BH$36-$BH$33)/200</f>
        <v>0.09</v>
      </c>
      <c r="BQ32">
        <f>1-(($AO$27-$AN$26)/($AN$27-$AN$26))</f>
        <v>0.47222222222222221</v>
      </c>
      <c r="BR32">
        <f>1-(($AP$25-$AN$26)/($AN$27-$AN$26))</f>
        <v>0.47222222222222221</v>
      </c>
      <c r="BS32">
        <f>(($AQ$31-$AN$26)/($AN$27-$AN$26))</f>
        <v>0.22222222222222221</v>
      </c>
    </row>
    <row r="33" spans="1:80" x14ac:dyDescent="0.25">
      <c r="A33">
        <v>32</v>
      </c>
      <c r="B33">
        <v>56.196754000000006</v>
      </c>
      <c r="C33" s="4">
        <v>1</v>
      </c>
      <c r="H33">
        <v>39.762935000000006</v>
      </c>
      <c r="I33" s="3">
        <v>4</v>
      </c>
      <c r="P33">
        <v>2</v>
      </c>
      <c r="Q33" t="str">
        <f t="shared" si="0"/>
        <v>14</v>
      </c>
      <c r="R33">
        <v>4</v>
      </c>
      <c r="X33" t="s">
        <v>283</v>
      </c>
      <c r="Y33" t="s">
        <v>270</v>
      </c>
      <c r="AN33">
        <v>1001</v>
      </c>
      <c r="AO33">
        <v>1013</v>
      </c>
      <c r="AP33">
        <v>1103</v>
      </c>
      <c r="AQ33">
        <v>895</v>
      </c>
      <c r="BG33">
        <v>4</v>
      </c>
      <c r="BH33">
        <v>253</v>
      </c>
      <c r="BI33">
        <f>($BH$37-$BH$34)/200</f>
        <v>0.13500000000000001</v>
      </c>
    </row>
    <row r="34" spans="1:80" x14ac:dyDescent="0.25">
      <c r="A34">
        <v>33</v>
      </c>
      <c r="B34">
        <v>56.196754000000006</v>
      </c>
      <c r="C34" s="4">
        <v>1</v>
      </c>
      <c r="H34">
        <v>39.762935000000006</v>
      </c>
      <c r="I34" s="3">
        <v>4</v>
      </c>
      <c r="P34">
        <v>2</v>
      </c>
      <c r="Q34" t="str">
        <f t="shared" si="0"/>
        <v>14</v>
      </c>
      <c r="R34">
        <v>2</v>
      </c>
      <c r="X34" t="s">
        <v>286</v>
      </c>
      <c r="Y34">
        <v>3124</v>
      </c>
      <c r="AN34">
        <v>1026</v>
      </c>
      <c r="AO34">
        <v>1040</v>
      </c>
      <c r="AP34">
        <v>1133</v>
      </c>
      <c r="AQ34">
        <v>927</v>
      </c>
      <c r="BG34">
        <v>2</v>
      </c>
      <c r="BH34">
        <v>255</v>
      </c>
      <c r="BI34">
        <f>($BH$38-$BH$35)/200</f>
        <v>0.1</v>
      </c>
    </row>
    <row r="35" spans="1:80" x14ac:dyDescent="0.25">
      <c r="A35">
        <v>34</v>
      </c>
      <c r="B35">
        <v>56.196754000000006</v>
      </c>
      <c r="C35" s="4">
        <v>1</v>
      </c>
      <c r="H35">
        <v>39.762935000000006</v>
      </c>
      <c r="I35" s="3">
        <v>4</v>
      </c>
      <c r="P35">
        <v>2</v>
      </c>
      <c r="Q35" t="str">
        <f t="shared" si="0"/>
        <v>14</v>
      </c>
      <c r="R35">
        <v>3</v>
      </c>
      <c r="X35" t="s">
        <v>283</v>
      </c>
      <c r="Y35">
        <v>1241</v>
      </c>
      <c r="AN35">
        <v>1052</v>
      </c>
      <c r="AO35">
        <v>1066</v>
      </c>
      <c r="AP35">
        <v>1166</v>
      </c>
      <c r="AQ35">
        <v>956</v>
      </c>
      <c r="AT35">
        <f>(($AO$28-$AN$28)/($AN$29-$AN$28))</f>
        <v>0.4838709677419355</v>
      </c>
      <c r="AU35">
        <f>(($AP$26-$AN$28)/($AN$29-$AN$28))</f>
        <v>0.67741935483870963</v>
      </c>
      <c r="AV35">
        <f>(($AQ$32-$AN$28)/($AN$29-$AN$28))</f>
        <v>9.6774193548387094E-2</v>
      </c>
      <c r="AW35">
        <f>(($AN$29-$AO$28)/($AO$29-$AO$28))</f>
        <v>0.5161290322580645</v>
      </c>
      <c r="AX35">
        <f>(($AP$26-$AO$28)/($AO$29-$AO$28))</f>
        <v>0.19354838709677419</v>
      </c>
      <c r="AY35">
        <f>(($AQ$33-$AO$28)/($AO$29-$AO$28))</f>
        <v>0.70967741935483875</v>
      </c>
      <c r="AZ35">
        <f>(($AN$29-$AP$26)/($AP$27-$AP$26))</f>
        <v>0.30303030303030304</v>
      </c>
      <c r="BA35">
        <f>(($AO$29-$AP$26)/($AP$27-$AP$26))</f>
        <v>0.75757575757575757</v>
      </c>
      <c r="BB35">
        <f>(($AQ$33-$AP$26)/($AP$27-$AP$26))</f>
        <v>0.48484848484848486</v>
      </c>
      <c r="BC35">
        <f>(($AN$29-$AQ$32)/($AQ$33-$AQ$32))</f>
        <v>0.82352941176470584</v>
      </c>
      <c r="BD35">
        <f>(($AO$28-$AQ$32)/($AQ$33-$AQ$32))</f>
        <v>0.35294117647058826</v>
      </c>
      <c r="BE35">
        <f>(($AP$26-$AQ$32)/($AQ$33-$AQ$32))</f>
        <v>0.52941176470588236</v>
      </c>
      <c r="BG35">
        <v>3</v>
      </c>
      <c r="BH35">
        <v>264</v>
      </c>
      <c r="BI35">
        <f>($BH$39-$BH$36)/200</f>
        <v>0.13500000000000001</v>
      </c>
      <c r="BQ35">
        <f>(($AO$28-$AN$28)/($AN$29-$AN$28))</f>
        <v>0.4838709677419355</v>
      </c>
      <c r="BR35">
        <f>1-(($AP$26-$AN$28)/($AN$29-$AN$28))</f>
        <v>0.32258064516129037</v>
      </c>
      <c r="BS35">
        <f>(($AQ$32-$AN$28)/($AN$29-$AN$28))</f>
        <v>9.6774193548387094E-2</v>
      </c>
      <c r="BT35">
        <f>1-(($AN$29-$AO$28)/($AO$29-$AO$28))</f>
        <v>0.4838709677419355</v>
      </c>
      <c r="BU35">
        <f>(($AP$26-$AO$28)/($AO$29-$AO$28))</f>
        <v>0.19354838709677419</v>
      </c>
      <c r="BV35">
        <f>1-(($AQ$33-$AO$28)/($AO$29-$AO$28))</f>
        <v>0.29032258064516125</v>
      </c>
      <c r="BW35">
        <f>(($AN$29-$AP$26)/($AP$27-$AP$26))</f>
        <v>0.30303030303030304</v>
      </c>
      <c r="BX35">
        <f>1-(($AO$29-$AP$26)/($AP$27-$AP$26))</f>
        <v>0.24242424242424243</v>
      </c>
      <c r="BY35">
        <f>(($AQ$33-$AP$26)/($AP$27-$AP$26))</f>
        <v>0.48484848484848486</v>
      </c>
      <c r="BZ35">
        <f>1-(($AN$29-$AQ$32)/($AQ$33-$AQ$32))</f>
        <v>0.17647058823529416</v>
      </c>
      <c r="CA35">
        <f>(($AO$28-$AQ$32)/($AQ$33-$AQ$32))</f>
        <v>0.35294117647058826</v>
      </c>
      <c r="CB35">
        <f>1-(($AP$26-$AQ$32)/($AQ$33-$AQ$32))</f>
        <v>0.47058823529411764</v>
      </c>
    </row>
    <row r="36" spans="1:80" x14ac:dyDescent="0.25">
      <c r="A36">
        <v>35</v>
      </c>
      <c r="B36">
        <v>56.196754000000006</v>
      </c>
      <c r="C36" s="4">
        <v>1</v>
      </c>
      <c r="H36">
        <v>39.762935000000006</v>
      </c>
      <c r="I36" s="3">
        <v>4</v>
      </c>
      <c r="P36">
        <v>2</v>
      </c>
      <c r="Q36" t="str">
        <f t="shared" si="0"/>
        <v>14</v>
      </c>
      <c r="R36">
        <v>1</v>
      </c>
      <c r="X36" t="s">
        <v>282</v>
      </c>
      <c r="Y36">
        <v>2413</v>
      </c>
      <c r="AN36">
        <v>1082</v>
      </c>
      <c r="AO36">
        <v>1097</v>
      </c>
      <c r="AP36">
        <v>1202</v>
      </c>
      <c r="AQ36">
        <v>988</v>
      </c>
      <c r="AT36">
        <f>(($AO$29-$AN$29)/($AN$30-$AN$29))</f>
        <v>0.4838709677419355</v>
      </c>
      <c r="AU36">
        <f>(($AP$27-$AN$29)/($AN$30-$AN$29))</f>
        <v>0.74193548387096775</v>
      </c>
      <c r="AV36">
        <f>(($AQ$33-$AN$29)/($AN$30-$AN$29))</f>
        <v>0.19354838709677419</v>
      </c>
      <c r="AW36">
        <f>(($AN$30-$AO$29)/($AO$30-$AO$29))</f>
        <v>0.61538461538461542</v>
      </c>
      <c r="AX36">
        <f>(($AP$27-$AO$29)/($AO$30-$AO$29))</f>
        <v>0.30769230769230771</v>
      </c>
      <c r="AY36">
        <f>(($AQ$34-$AO$29)/($AO$30-$AO$29))</f>
        <v>0.88461538461538458</v>
      </c>
      <c r="AZ36">
        <f>(($AN$30-$AP$27)/($AP$28-$AP$27))</f>
        <v>0.27586206896551724</v>
      </c>
      <c r="BA36">
        <f>(($AO$30-$AP$27)/($AP$28-$AP$27))</f>
        <v>0.62068965517241381</v>
      </c>
      <c r="BB36">
        <f>(($AQ$34-$AP$27)/($AP$28-$AP$27))</f>
        <v>0.51724137931034486</v>
      </c>
      <c r="BC36">
        <f>(($AN$30-$AQ$33)/($AQ$34-$AQ$33))</f>
        <v>0.78125</v>
      </c>
      <c r="BD36">
        <f>(($AO$29-$AQ$33)/($AQ$34-$AQ$33))</f>
        <v>0.28125</v>
      </c>
      <c r="BE36">
        <f>(($AP$27-$AQ$33)/($AQ$34-$AQ$33))</f>
        <v>0.53125</v>
      </c>
      <c r="BG36">
        <v>1</v>
      </c>
      <c r="BH36">
        <v>271</v>
      </c>
      <c r="BI36">
        <f>($BH$40-$BH$37)/200</f>
        <v>0.08</v>
      </c>
      <c r="BQ36">
        <f>(($AO$29-$AN$29)/($AN$30-$AN$29))</f>
        <v>0.4838709677419355</v>
      </c>
      <c r="BR36">
        <f>1-(($AP$27-$AN$29)/($AN$30-$AN$29))</f>
        <v>0.25806451612903225</v>
      </c>
      <c r="BS36">
        <f>(($AQ$33-$AN$29)/($AN$30-$AN$29))</f>
        <v>0.19354838709677419</v>
      </c>
      <c r="BT36">
        <f>1-(($AN$30-$AO$29)/($AO$30-$AO$29))</f>
        <v>0.38461538461538458</v>
      </c>
      <c r="BU36">
        <f>(($AP$27-$AO$29)/($AO$30-$AO$29))</f>
        <v>0.30769230769230771</v>
      </c>
      <c r="BV36">
        <f>1-(($AQ$34-$AO$29)/($AO$30-$AO$29))</f>
        <v>0.11538461538461542</v>
      </c>
      <c r="BW36">
        <f>(($AN$30-$AP$27)/($AP$28-$AP$27))</f>
        <v>0.27586206896551724</v>
      </c>
      <c r="BX36">
        <f>1-(($AO$30-$AP$27)/($AP$28-$AP$27))</f>
        <v>0.37931034482758619</v>
      </c>
      <c r="BY36">
        <f>1-(($AQ$34-$AP$27)/($AP$28-$AP$27))</f>
        <v>0.48275862068965514</v>
      </c>
      <c r="BZ36">
        <f>1-(($AN$30-$AQ$33)/($AQ$34-$AQ$33))</f>
        <v>0.21875</v>
      </c>
      <c r="CA36">
        <f>(($AO$29-$AQ$33)/($AQ$34-$AQ$33))</f>
        <v>0.28125</v>
      </c>
      <c r="CB36">
        <f>1-(($AP$27-$AQ$33)/($AQ$34-$AQ$33))</f>
        <v>0.46875</v>
      </c>
    </row>
    <row r="37" spans="1:80" x14ac:dyDescent="0.25">
      <c r="A37">
        <v>36</v>
      </c>
      <c r="B37">
        <v>56.196754000000006</v>
      </c>
      <c r="C37" s="4">
        <v>1</v>
      </c>
      <c r="H37">
        <v>39.762935000000006</v>
      </c>
      <c r="I37" s="3">
        <v>4</v>
      </c>
      <c r="P37">
        <v>2</v>
      </c>
      <c r="Q37" t="str">
        <f t="shared" si="0"/>
        <v>14</v>
      </c>
      <c r="R37">
        <v>2</v>
      </c>
      <c r="X37" t="s">
        <v>282</v>
      </c>
      <c r="Y37">
        <v>4132</v>
      </c>
      <c r="AN37">
        <v>1114</v>
      </c>
      <c r="AO37">
        <v>1128</v>
      </c>
      <c r="AP37">
        <v>1241</v>
      </c>
      <c r="AQ37">
        <v>1022</v>
      </c>
      <c r="AT37">
        <f>(($AO$30-$AN$30)/($AN$31-$AN$30))</f>
        <v>0.37037037037037035</v>
      </c>
      <c r="AU37">
        <f>(($AP$28-$AN$30)/($AN$31-$AN$30))</f>
        <v>0.77777777777777779</v>
      </c>
      <c r="AV37">
        <f>(($AQ$34-$AN$30)/($AN$31-$AN$30))</f>
        <v>0.25925925925925924</v>
      </c>
      <c r="AW37">
        <f>(($AN$31-$AO$30)/($AO$31-$AO$30))</f>
        <v>0.62962962962962965</v>
      </c>
      <c r="AX37">
        <f>(($AP$28-$AO$30)/($AO$31-$AO$30))</f>
        <v>0.40740740740740738</v>
      </c>
      <c r="AY37">
        <f>(($AQ$35-$AO$30)/($AO$31-$AO$30))</f>
        <v>0.96296296296296291</v>
      </c>
      <c r="AZ37">
        <f>(($AN$31-$AP$28)/($AP$29-$AP$28))</f>
        <v>0.19354838709677419</v>
      </c>
      <c r="BA37">
        <f>(($AO$31-$AP$28)/($AP$29-$AP$28))</f>
        <v>0.5161290322580645</v>
      </c>
      <c r="BB37">
        <f>(($AQ$35-$AP$28)/($AP$29-$AP$28))</f>
        <v>0.4838709677419355</v>
      </c>
      <c r="BC37">
        <f>(($AN$31-$AQ$34)/($AQ$35-$AQ$34))</f>
        <v>0.68965517241379315</v>
      </c>
      <c r="BD37">
        <f>(($AO$30-$AQ$34)/($AQ$35-$AQ$34))</f>
        <v>0.10344827586206896</v>
      </c>
      <c r="BE37">
        <f>(($AP$28-$AQ$34)/($AQ$35-$AQ$34))</f>
        <v>0.48275862068965519</v>
      </c>
      <c r="BG37">
        <v>2</v>
      </c>
      <c r="BH37">
        <v>282</v>
      </c>
      <c r="BI37">
        <f>($BH$41-$BH$38)/200</f>
        <v>0.155</v>
      </c>
      <c r="BQ37">
        <f>(($AO$30-$AN$30)/($AN$31-$AN$30))</f>
        <v>0.37037037037037035</v>
      </c>
      <c r="BR37">
        <f>1-(($AP$28-$AN$30)/($AN$31-$AN$30))</f>
        <v>0.22222222222222221</v>
      </c>
      <c r="BS37">
        <f>(($AQ$34-$AN$30)/($AN$31-$AN$30))</f>
        <v>0.25925925925925924</v>
      </c>
      <c r="BT37">
        <f>1-(($AN$31-$AO$30)/($AO$31-$AO$30))</f>
        <v>0.37037037037037035</v>
      </c>
      <c r="BU37">
        <f>(($AP$28-$AO$30)/($AO$31-$AO$30))</f>
        <v>0.40740740740740738</v>
      </c>
      <c r="BV37">
        <f>1-(($AQ$35-$AO$30)/($AO$31-$AO$30))</f>
        <v>3.703703703703709E-2</v>
      </c>
      <c r="BW37">
        <f>(($AN$31-$AP$28)/($AP$29-$AP$28))</f>
        <v>0.19354838709677419</v>
      </c>
      <c r="BX37">
        <f>1-(($AO$31-$AP$28)/($AP$29-$AP$28))</f>
        <v>0.4838709677419355</v>
      </c>
      <c r="BY37">
        <f>(($AQ$35-$AP$28)/($AP$29-$AP$28))</f>
        <v>0.4838709677419355</v>
      </c>
      <c r="BZ37">
        <f>1-(($AN$31-$AQ$34)/($AQ$35-$AQ$34))</f>
        <v>0.31034482758620685</v>
      </c>
      <c r="CA37">
        <f>(($AO$30-$AQ$34)/($AQ$35-$AQ$34))</f>
        <v>0.10344827586206896</v>
      </c>
      <c r="CB37">
        <f>(($AP$28-$AQ$34)/($AQ$35-$AQ$34))</f>
        <v>0.48275862068965519</v>
      </c>
    </row>
    <row r="38" spans="1:80" x14ac:dyDescent="0.25">
      <c r="A38">
        <v>37</v>
      </c>
      <c r="B38">
        <v>56.196754000000006</v>
      </c>
      <c r="C38" s="4">
        <v>1</v>
      </c>
      <c r="H38">
        <v>39.762935000000006</v>
      </c>
      <c r="I38" s="3">
        <v>4</v>
      </c>
      <c r="P38">
        <v>2</v>
      </c>
      <c r="Q38" t="str">
        <f t="shared" si="0"/>
        <v>14</v>
      </c>
      <c r="R38" t="s">
        <v>233</v>
      </c>
      <c r="X38" t="s">
        <v>282</v>
      </c>
      <c r="Y38">
        <v>1324</v>
      </c>
      <c r="AN38">
        <v>1145</v>
      </c>
      <c r="AO38">
        <v>1161</v>
      </c>
      <c r="AP38">
        <v>1296</v>
      </c>
      <c r="AQ38">
        <v>1055</v>
      </c>
      <c r="AT38">
        <f>(($AO$31-$AN$31)/($AN$32-$AN$31))</f>
        <v>0.38461538461538464</v>
      </c>
      <c r="AU38">
        <f>(($AP$29-$AN$31)/($AN$32-$AN$31))</f>
        <v>0.96153846153846156</v>
      </c>
      <c r="AV38">
        <f>(($AQ$35-$AN$31)/($AN$32-$AN$31))</f>
        <v>0.34615384615384615</v>
      </c>
      <c r="AW38">
        <f>(($AN$32-$AO$31)/($AO$32-$AO$31))</f>
        <v>0.5714285714285714</v>
      </c>
      <c r="AX38">
        <f>(($AP$29-$AO$31)/($AO$32-$AO$31))</f>
        <v>0.5357142857142857</v>
      </c>
      <c r="AY38">
        <f>(($AQ$36-$AO$32)/($AO$33-$AO$32))</f>
        <v>0.10714285714285714</v>
      </c>
      <c r="AZ38">
        <f>(($AN$32-$AP$29)/($AP$30-$AP$29))</f>
        <v>2.9411764705882353E-2</v>
      </c>
      <c r="BA38">
        <f>(($AO$32-$AP$29)/($AP$30-$AP$29))</f>
        <v>0.38235294117647056</v>
      </c>
      <c r="BB38">
        <f>(($AQ$36-$AP$29)/($AP$30-$AP$29))</f>
        <v>0.47058823529411764</v>
      </c>
      <c r="BC38">
        <f>(($AN$32-$AQ$35)/($AQ$36-$AQ$35))</f>
        <v>0.53125</v>
      </c>
      <c r="BD38">
        <f>(($AO$31-$AQ$35)/($AQ$36-$AQ$35))</f>
        <v>3.125E-2</v>
      </c>
      <c r="BE38">
        <f>(($AP$29-$AQ$35)/($AQ$36-$AQ$35))</f>
        <v>0.5</v>
      </c>
      <c r="BG38" t="s">
        <v>233</v>
      </c>
      <c r="BH38">
        <v>284</v>
      </c>
      <c r="BI38">
        <f>($BH$42-$BH$39)/200</f>
        <v>0.105</v>
      </c>
      <c r="BQ38">
        <f>(($AO$31-$AN$31)/($AN$32-$AN$31))</f>
        <v>0.38461538461538464</v>
      </c>
      <c r="BR38">
        <f>1-(($AP$29-$AN$31)/($AN$32-$AN$31))</f>
        <v>3.8461538461538436E-2</v>
      </c>
      <c r="BS38">
        <f>(($AQ$35-$AN$31)/($AN$32-$AN$31))</f>
        <v>0.34615384615384615</v>
      </c>
      <c r="BT38">
        <f>1-(($AN$32-$AO$31)/($AO$32-$AO$31))</f>
        <v>0.4285714285714286</v>
      </c>
      <c r="BU38">
        <f>1-(($AP$29-$AO$31)/($AO$32-$AO$31))</f>
        <v>0.4642857142857143</v>
      </c>
      <c r="BV38">
        <f>(($AQ$36-$AO$32)/($AO$33-$AO$32))</f>
        <v>0.10714285714285714</v>
      </c>
      <c r="BW38">
        <f>(($AN$32-$AP$29)/($AP$30-$AP$29))</f>
        <v>2.9411764705882353E-2</v>
      </c>
      <c r="BX38">
        <f>(($AO$32-$AP$29)/($AP$30-$AP$29))</f>
        <v>0.38235294117647056</v>
      </c>
      <c r="BY38">
        <f>(($AQ$36-$AP$29)/($AP$30-$AP$29))</f>
        <v>0.47058823529411764</v>
      </c>
      <c r="BZ38">
        <f>1-(($AN$32-$AQ$35)/($AQ$36-$AQ$35))</f>
        <v>0.46875</v>
      </c>
      <c r="CA38">
        <f>(($AO$31-$AQ$35)/($AQ$36-$AQ$35))</f>
        <v>3.125E-2</v>
      </c>
      <c r="CB38">
        <f>(($AP$29-$AQ$35)/($AQ$36-$AQ$35))</f>
        <v>0.5</v>
      </c>
    </row>
    <row r="39" spans="1:80" x14ac:dyDescent="0.25">
      <c r="A39">
        <v>38</v>
      </c>
      <c r="B39">
        <v>56.196754000000006</v>
      </c>
      <c r="C39" s="4">
        <v>1</v>
      </c>
      <c r="H39">
        <v>39.762935000000006</v>
      </c>
      <c r="I39" s="3">
        <v>4</v>
      </c>
      <c r="P39">
        <v>2</v>
      </c>
      <c r="Q39" t="str">
        <f t="shared" si="0"/>
        <v>14</v>
      </c>
      <c r="R39">
        <v>1</v>
      </c>
      <c r="X39" t="s">
        <v>283</v>
      </c>
      <c r="Y39">
        <v>3243</v>
      </c>
      <c r="AN39">
        <v>1177</v>
      </c>
      <c r="AO39">
        <v>1196</v>
      </c>
      <c r="AP39">
        <v>1327</v>
      </c>
      <c r="AQ39">
        <v>1089</v>
      </c>
      <c r="AT39">
        <f>(($AO$32-$AN$32)/($AN$33-$AN$32))</f>
        <v>0.42857142857142855</v>
      </c>
      <c r="AU39">
        <f>(($AP$30-$AN$33)/($AN$34-$AN$33))</f>
        <v>0.2</v>
      </c>
      <c r="AV39">
        <f>(($AQ$36-$AN$32)/($AN$33-$AN$32))</f>
        <v>0.5357142857142857</v>
      </c>
      <c r="AW39">
        <f>(($AN$33-$AO$32)/($AO$33-$AO$32))</f>
        <v>0.5714285714285714</v>
      </c>
      <c r="AX39">
        <f>(($AP$30-$AO$32)/($AO$33-$AO$32))</f>
        <v>0.75</v>
      </c>
      <c r="AY39">
        <f>(($AQ$37-$AO$33)/($AO$34-$AO$33))</f>
        <v>0.33333333333333331</v>
      </c>
      <c r="AZ39">
        <f>(($AN$33-$AP$29)/($AP$30-$AP$29))</f>
        <v>0.8529411764705882</v>
      </c>
      <c r="BA39">
        <f>(($AO$33-$AP$30)/($AP$31-$AP$30))</f>
        <v>0.22580645161290322</v>
      </c>
      <c r="BB39">
        <f>(($AQ$37-$AP$30)/($AP$31-$AP$30))</f>
        <v>0.5161290322580645</v>
      </c>
      <c r="BC39">
        <f>(($AN$33-$AQ$36)/($AQ$37-$AQ$36))</f>
        <v>0.38235294117647056</v>
      </c>
      <c r="BD39">
        <f>(($AO$32-$AQ$35)/($AQ$36-$AQ$35))</f>
        <v>0.90625</v>
      </c>
      <c r="BE39">
        <f>(($AP$30-$AQ$36)/($AQ$37-$AQ$36))</f>
        <v>0.52941176470588236</v>
      </c>
      <c r="BG39">
        <v>1</v>
      </c>
      <c r="BH39">
        <v>298</v>
      </c>
      <c r="BI39">
        <f>($BH$43-$BH$40)/200</f>
        <v>0.16500000000000001</v>
      </c>
      <c r="BQ39">
        <f>(($AO$32-$AN$32)/($AN$33-$AN$32))</f>
        <v>0.42857142857142855</v>
      </c>
      <c r="BR39">
        <f>(($AP$30-$AN$33)/($AN$34-$AN$33))</f>
        <v>0.2</v>
      </c>
      <c r="BS39">
        <f>1-(($AQ$36-$AN$32)/($AN$33-$AN$32))</f>
        <v>0.4642857142857143</v>
      </c>
      <c r="BT39">
        <f>1-(($AN$33-$AO$32)/($AO$33-$AO$32))</f>
        <v>0.4285714285714286</v>
      </c>
      <c r="BU39">
        <f>1-(($AP$30-$AO$32)/($AO$33-$AO$32))</f>
        <v>0.25</v>
      </c>
      <c r="BV39">
        <f>(($AQ$37-$AO$33)/($AO$34-$AO$33))</f>
        <v>0.33333333333333331</v>
      </c>
      <c r="BW39">
        <f>1-(($AN$33-$AP$29)/($AP$30-$AP$29))</f>
        <v>0.1470588235294118</v>
      </c>
      <c r="BX39">
        <f>(($AO$33-$AP$30)/($AP$31-$AP$30))</f>
        <v>0.22580645161290322</v>
      </c>
      <c r="BY39">
        <f>1-(($AQ$37-$AP$30)/($AP$31-$AP$30))</f>
        <v>0.4838709677419355</v>
      </c>
      <c r="BZ39">
        <f>(($AN$33-$AQ$36)/($AQ$37-$AQ$36))</f>
        <v>0.38235294117647056</v>
      </c>
      <c r="CA39">
        <f>1-(($AO$32-$AQ$35)/($AQ$36-$AQ$35))</f>
        <v>9.375E-2</v>
      </c>
      <c r="CB39">
        <f>1-(($AP$30-$AQ$36)/($AQ$37-$AQ$36))</f>
        <v>0.47058823529411764</v>
      </c>
    </row>
    <row r="40" spans="1:80" x14ac:dyDescent="0.25">
      <c r="A40">
        <v>39</v>
      </c>
      <c r="B40">
        <v>56.196754000000006</v>
      </c>
      <c r="C40" s="4">
        <v>1</v>
      </c>
      <c r="F40">
        <v>50.842575000000004</v>
      </c>
      <c r="G40" s="5">
        <v>3</v>
      </c>
      <c r="H40">
        <v>39.785156000000001</v>
      </c>
      <c r="I40" s="3">
        <v>4</v>
      </c>
      <c r="P40">
        <v>3</v>
      </c>
      <c r="Q40" t="str">
        <f t="shared" si="0"/>
        <v>134</v>
      </c>
      <c r="R40" t="s">
        <v>234</v>
      </c>
      <c r="X40" t="s">
        <v>286</v>
      </c>
      <c r="Y40">
        <v>2431</v>
      </c>
      <c r="AN40">
        <v>1217</v>
      </c>
      <c r="AO40">
        <v>1236</v>
      </c>
      <c r="AP40">
        <v>1357</v>
      </c>
      <c r="AQ40">
        <v>1120</v>
      </c>
      <c r="AT40">
        <f>(($AO$33-$AN$33)/($AN$34-$AN$33))</f>
        <v>0.48</v>
      </c>
      <c r="AU40">
        <f>(($AP$31-$AN$34)/($AN$35-$AN$34))</f>
        <v>0.42307692307692307</v>
      </c>
      <c r="AV40">
        <f>(($AQ$37-$AN$33)/($AN$34-$AN$33))</f>
        <v>0.84</v>
      </c>
      <c r="AW40">
        <f>(($AN$34-$AO$33)/($AO$34-$AO$33))</f>
        <v>0.48148148148148145</v>
      </c>
      <c r="AX40">
        <f>(($AP$31-$AO$33)/($AO$34-$AO$33))</f>
        <v>0.88888888888888884</v>
      </c>
      <c r="AY40">
        <f>(($AQ$38-$AO$34)/($AO$35-$AO$34))</f>
        <v>0.57692307692307687</v>
      </c>
      <c r="AZ40">
        <f>(($AN$34-$AP$30)/($AP$31-$AP$30))</f>
        <v>0.64516129032258063</v>
      </c>
      <c r="BA40">
        <f>(($AO$34-$AP$31)/($AP$32-$AP$31))</f>
        <v>9.375E-2</v>
      </c>
      <c r="BB40">
        <f>(($AQ$38-$AP$31)/($AP$32-$AP$31))</f>
        <v>0.5625</v>
      </c>
      <c r="BC40">
        <f>(($AN$34-$AQ$37)/($AQ$38-$AQ$37))</f>
        <v>0.12121212121212122</v>
      </c>
      <c r="BD40">
        <f>(($AO$33-$AQ$36)/($AQ$37-$AQ$36))</f>
        <v>0.73529411764705888</v>
      </c>
      <c r="BE40">
        <f>(($AP$31-$AQ$37)/($AQ$38-$AQ$37))</f>
        <v>0.45454545454545453</v>
      </c>
      <c r="BG40" t="s">
        <v>234</v>
      </c>
      <c r="BH40">
        <v>298</v>
      </c>
      <c r="BI40">
        <f>($BH$44-$BH$41)/200</f>
        <v>0.115</v>
      </c>
      <c r="BQ40">
        <f>(($AO$33-$AN$33)/($AN$34-$AN$33))</f>
        <v>0.48</v>
      </c>
      <c r="BR40">
        <f>(($AP$31-$AN$34)/($AN$35-$AN$34))</f>
        <v>0.42307692307692307</v>
      </c>
      <c r="BS40">
        <f>1-(($AQ$37-$AN$33)/($AN$34-$AN$33))</f>
        <v>0.16000000000000003</v>
      </c>
      <c r="BT40">
        <f>(($AN$34-$AO$33)/($AO$34-$AO$33))</f>
        <v>0.48148148148148145</v>
      </c>
      <c r="BU40">
        <f>1-(($AP$31-$AO$33)/($AO$34-$AO$33))</f>
        <v>0.11111111111111116</v>
      </c>
      <c r="BV40">
        <f>1-(($AQ$38-$AO$34)/($AO$35-$AO$34))</f>
        <v>0.42307692307692313</v>
      </c>
      <c r="BW40">
        <f>1-(($AN$34-$AP$30)/($AP$31-$AP$30))</f>
        <v>0.35483870967741937</v>
      </c>
      <c r="BX40">
        <f>(($AO$34-$AP$31)/($AP$32-$AP$31))</f>
        <v>9.375E-2</v>
      </c>
      <c r="BY40">
        <f>1-(($AQ$38-$AP$31)/($AP$32-$AP$31))</f>
        <v>0.4375</v>
      </c>
      <c r="BZ40">
        <f>(($AN$34-$AQ$37)/($AQ$38-$AQ$37))</f>
        <v>0.12121212121212122</v>
      </c>
      <c r="CA40">
        <f>1-(($AO$33-$AQ$36)/($AQ$37-$AQ$36))</f>
        <v>0.26470588235294112</v>
      </c>
      <c r="CB40">
        <f>(($AP$31-$AQ$37)/($AQ$38-$AQ$37))</f>
        <v>0.45454545454545453</v>
      </c>
    </row>
    <row r="41" spans="1:80" x14ac:dyDescent="0.25">
      <c r="A41">
        <v>40</v>
      </c>
      <c r="B41">
        <v>56.196754000000006</v>
      </c>
      <c r="C41" s="4">
        <v>1</v>
      </c>
      <c r="D41">
        <v>63.884689000000002</v>
      </c>
      <c r="E41" s="2">
        <v>2</v>
      </c>
      <c r="F41">
        <v>51.101753000000002</v>
      </c>
      <c r="G41" s="5">
        <v>3</v>
      </c>
      <c r="H41">
        <v>39.785156000000001</v>
      </c>
      <c r="I41" s="3">
        <v>4</v>
      </c>
      <c r="P41">
        <v>4</v>
      </c>
      <c r="Q41" t="str">
        <f t="shared" si="0"/>
        <v>1234</v>
      </c>
      <c r="R41">
        <v>2</v>
      </c>
      <c r="X41" t="s">
        <v>286</v>
      </c>
      <c r="Y41">
        <v>4312</v>
      </c>
      <c r="AN41">
        <v>1259</v>
      </c>
      <c r="AO41">
        <v>1268</v>
      </c>
      <c r="AP41">
        <v>1385</v>
      </c>
      <c r="AQ41">
        <v>1154</v>
      </c>
      <c r="AT41">
        <f>(($AO$34-$AN$34)/($AN$35-$AN$34))</f>
        <v>0.53846153846153844</v>
      </c>
      <c r="AU41">
        <f>(($AP$32-$AN$35)/($AN$36-$AN$35))</f>
        <v>0.56666666666666665</v>
      </c>
      <c r="AV41">
        <f>(($AQ$38-$AN$35)/($AN$36-$AN$35))</f>
        <v>0.1</v>
      </c>
      <c r="AW41">
        <f>(($AN$35-$AO$34)/($AO$35-$AO$34))</f>
        <v>0.46153846153846156</v>
      </c>
      <c r="AX41">
        <f>(($AP$32-$AO$35)/($AO$36-$AO$35))</f>
        <v>9.6774193548387094E-2</v>
      </c>
      <c r="AY41">
        <f>(($AQ$39-$AO$35)/($AO$36-$AO$35))</f>
        <v>0.74193548387096775</v>
      </c>
      <c r="AZ41">
        <f>(($AN$35-$AP$31)/($AP$32-$AP$31))</f>
        <v>0.46875</v>
      </c>
      <c r="BA41">
        <f>(($AO$35-$AP$31)/($AP$32-$AP$31))</f>
        <v>0.90625</v>
      </c>
      <c r="BB41">
        <f>(($AQ$39-$AP$32)/($AP$33-$AP$32))</f>
        <v>0.58823529411764708</v>
      </c>
      <c r="BC41">
        <f>(($AN$35-$AQ$37)/($AQ$38-$AQ$37))</f>
        <v>0.90909090909090906</v>
      </c>
      <c r="BD41">
        <f>(($AO$34-$AQ$37)/($AQ$38-$AQ$37))</f>
        <v>0.54545454545454541</v>
      </c>
      <c r="BE41">
        <f>(($AP$32-$AQ$38)/($AQ$39-$AQ$38))</f>
        <v>0.41176470588235292</v>
      </c>
      <c r="BG41">
        <v>2</v>
      </c>
      <c r="BH41">
        <v>315</v>
      </c>
      <c r="BI41">
        <f>($BH$45-$BH$42)/200</f>
        <v>0.16</v>
      </c>
      <c r="BQ41">
        <f>1-(($AO$34-$AN$34)/($AN$35-$AN$34))</f>
        <v>0.46153846153846156</v>
      </c>
      <c r="BR41">
        <f>1-(($AP$32-$AN$35)/($AN$36-$AN$35))</f>
        <v>0.43333333333333335</v>
      </c>
      <c r="BS41">
        <f>(($AQ$38-$AN$35)/($AN$36-$AN$35))</f>
        <v>0.1</v>
      </c>
      <c r="BT41">
        <f>(($AN$35-$AO$34)/($AO$35-$AO$34))</f>
        <v>0.46153846153846156</v>
      </c>
      <c r="BU41">
        <f>(($AP$32-$AO$35)/($AO$36-$AO$35))</f>
        <v>9.6774193548387094E-2</v>
      </c>
      <c r="BV41">
        <f>1-(($AQ$39-$AO$35)/($AO$36-$AO$35))</f>
        <v>0.25806451612903225</v>
      </c>
      <c r="BW41">
        <f>(($AN$35-$AP$31)/($AP$32-$AP$31))</f>
        <v>0.46875</v>
      </c>
      <c r="BX41">
        <f>1-(($AO$35-$AP$31)/($AP$32-$AP$31))</f>
        <v>9.375E-2</v>
      </c>
      <c r="BY41">
        <f>1-(($AQ$39-$AP$32)/($AP$33-$AP$32))</f>
        <v>0.41176470588235292</v>
      </c>
      <c r="BZ41">
        <f>1-(($AN$35-$AQ$37)/($AQ$38-$AQ$37))</f>
        <v>9.0909090909090939E-2</v>
      </c>
      <c r="CA41">
        <f>1-(($AO$34-$AQ$37)/($AQ$38-$AQ$37))</f>
        <v>0.45454545454545459</v>
      </c>
      <c r="CB41">
        <f>(($AP$32-$AQ$38)/($AQ$39-$AQ$38))</f>
        <v>0.41176470588235292</v>
      </c>
    </row>
    <row r="42" spans="1:80" x14ac:dyDescent="0.25">
      <c r="A42">
        <v>41</v>
      </c>
      <c r="B42">
        <v>56.143711000000003</v>
      </c>
      <c r="C42" s="4">
        <v>1</v>
      </c>
      <c r="D42">
        <v>63.939125000000004</v>
      </c>
      <c r="E42" s="2">
        <v>2</v>
      </c>
      <c r="F42">
        <v>51.101753000000002</v>
      </c>
      <c r="G42" s="5">
        <v>3</v>
      </c>
      <c r="P42">
        <v>3</v>
      </c>
      <c r="Q42" t="str">
        <f t="shared" si="0"/>
        <v>123</v>
      </c>
      <c r="R42" t="s">
        <v>233</v>
      </c>
      <c r="X42" t="s">
        <v>286</v>
      </c>
      <c r="Y42">
        <v>3124</v>
      </c>
      <c r="AN42">
        <v>1280</v>
      </c>
      <c r="AO42">
        <v>1292</v>
      </c>
      <c r="AP42">
        <v>1415</v>
      </c>
      <c r="AQ42">
        <v>1186</v>
      </c>
      <c r="AT42">
        <f>(($AO$35-$AN$35)/($AN$36-$AN$35))</f>
        <v>0.46666666666666667</v>
      </c>
      <c r="AU42">
        <f>(($AP$33-$AN$36)/($AN$37-$AN$36))</f>
        <v>0.65625</v>
      </c>
      <c r="AV42">
        <f>(($AQ$39-$AN$36)/($AN$37-$AN$36))</f>
        <v>0.21875</v>
      </c>
      <c r="AW42">
        <f>(($AN$36-$AO$35)/($AO$36-$AO$35))</f>
        <v>0.5161290322580645</v>
      </c>
      <c r="AX42">
        <f>(($AP$33-$AO$36)/($AO$37-$AO$36))</f>
        <v>0.19354838709677419</v>
      </c>
      <c r="AY42">
        <f>(($AQ$40-$AO$36)/($AO$37-$AO$36))</f>
        <v>0.74193548387096775</v>
      </c>
      <c r="AZ42">
        <f>(($AN$36-$AP$32)/($AP$33-$AP$32))</f>
        <v>0.38235294117647056</v>
      </c>
      <c r="BA42">
        <f>(($AO$36-$AP$32)/($AP$33-$AP$32))</f>
        <v>0.82352941176470584</v>
      </c>
      <c r="BB42">
        <f>(($AQ$40-$AP$33)/($AP$34-$AP$33))</f>
        <v>0.56666666666666665</v>
      </c>
      <c r="BC42">
        <f>(($AN$36-$AQ$38)/($AQ$39-$AQ$38))</f>
        <v>0.79411764705882348</v>
      </c>
      <c r="BD42">
        <f>(($AO$35-$AQ$38)/($AQ$39-$AQ$38))</f>
        <v>0.3235294117647059</v>
      </c>
      <c r="BE42">
        <f>(($AP$33-$AQ$39)/($AQ$40-$AQ$39))</f>
        <v>0.45161290322580644</v>
      </c>
      <c r="BG42" t="s">
        <v>233</v>
      </c>
      <c r="BH42">
        <v>319</v>
      </c>
      <c r="BI42">
        <f>($BH$46-$BH$43)/200</f>
        <v>0.18</v>
      </c>
      <c r="BQ42">
        <f>(($AO$35-$AN$35)/($AN$36-$AN$35))</f>
        <v>0.46666666666666667</v>
      </c>
      <c r="BR42">
        <f>1-(($AP$33-$AN$36)/($AN$37-$AN$36))</f>
        <v>0.34375</v>
      </c>
      <c r="BS42">
        <f>(($AQ$39-$AN$36)/($AN$37-$AN$36))</f>
        <v>0.21875</v>
      </c>
      <c r="BT42">
        <f>1-(($AN$36-$AO$35)/($AO$36-$AO$35))</f>
        <v>0.4838709677419355</v>
      </c>
      <c r="BU42">
        <f>(($AP$33-$AO$36)/($AO$37-$AO$36))</f>
        <v>0.19354838709677419</v>
      </c>
      <c r="BV42">
        <f>1-(($AQ$40-$AO$36)/($AO$37-$AO$36))</f>
        <v>0.25806451612903225</v>
      </c>
      <c r="BW42">
        <f>(($AN$36-$AP$32)/($AP$33-$AP$32))</f>
        <v>0.38235294117647056</v>
      </c>
      <c r="BX42">
        <f>1-(($AO$36-$AP$32)/($AP$33-$AP$32))</f>
        <v>0.17647058823529416</v>
      </c>
      <c r="BY42">
        <f>1-(($AQ$40-$AP$33)/($AP$34-$AP$33))</f>
        <v>0.43333333333333335</v>
      </c>
      <c r="BZ42">
        <f>1-(($AN$36-$AQ$38)/($AQ$39-$AQ$38))</f>
        <v>0.20588235294117652</v>
      </c>
      <c r="CA42">
        <f>(($AO$35-$AQ$38)/($AQ$39-$AQ$38))</f>
        <v>0.3235294117647059</v>
      </c>
      <c r="CB42">
        <f>(($AP$33-$AQ$39)/($AQ$40-$AQ$39))</f>
        <v>0.45161290322580644</v>
      </c>
    </row>
    <row r="43" spans="1:80" x14ac:dyDescent="0.25">
      <c r="A43">
        <v>42</v>
      </c>
      <c r="D43">
        <v>63.939125000000004</v>
      </c>
      <c r="E43" s="2">
        <v>2</v>
      </c>
      <c r="F43">
        <v>51.101753000000002</v>
      </c>
      <c r="G43" s="5">
        <v>3</v>
      </c>
      <c r="P43">
        <v>2</v>
      </c>
      <c r="Q43" t="str">
        <f t="shared" si="0"/>
        <v>23</v>
      </c>
      <c r="R43" t="s">
        <v>234</v>
      </c>
      <c r="X43" t="s">
        <v>283</v>
      </c>
      <c r="Y43">
        <v>1241</v>
      </c>
      <c r="AN43">
        <v>1308</v>
      </c>
      <c r="AO43">
        <v>1322</v>
      </c>
      <c r="AP43">
        <v>1445</v>
      </c>
      <c r="AQ43">
        <v>1224</v>
      </c>
      <c r="AT43">
        <f>(($AO$36-$AN$36)/($AN$37-$AN$36))</f>
        <v>0.46875</v>
      </c>
      <c r="AU43">
        <f>(($AP$34-$AN$37)/($AN$38-$AN$37))</f>
        <v>0.61290322580645162</v>
      </c>
      <c r="AV43">
        <f>(($AQ$40-$AN$37)/($AN$38-$AN$37))</f>
        <v>0.19354838709677419</v>
      </c>
      <c r="AW43">
        <f>(($AN$37-$AO$36)/($AO$37-$AO$36))</f>
        <v>0.54838709677419351</v>
      </c>
      <c r="AX43">
        <f>(($AP$34-$AO$37)/($AO$38-$AO$37))</f>
        <v>0.15151515151515152</v>
      </c>
      <c r="AY43">
        <f>(($AQ$41-$AO$37)/($AO$38-$AO$37))</f>
        <v>0.78787878787878785</v>
      </c>
      <c r="AZ43">
        <f>(($AN$37-$AP$33)/($AP$34-$AP$33))</f>
        <v>0.36666666666666664</v>
      </c>
      <c r="BA43">
        <f>(($AO$37-$AP$33)/($AP$34-$AP$33))</f>
        <v>0.83333333333333337</v>
      </c>
      <c r="BB43">
        <f>(($AQ$41-$AP$34)/($AP$35-$AP$34))</f>
        <v>0.63636363636363635</v>
      </c>
      <c r="BC43">
        <f>(($AN$37-$AQ$39)/($AQ$40-$AQ$39))</f>
        <v>0.80645161290322576</v>
      </c>
      <c r="BD43">
        <f>(($AO$36-$AQ$39)/($AQ$40-$AQ$39))</f>
        <v>0.25806451612903225</v>
      </c>
      <c r="BE43">
        <f>(($AP$34-$AQ$40)/($AQ$41-$AQ$40))</f>
        <v>0.38235294117647056</v>
      </c>
      <c r="BG43" t="s">
        <v>234</v>
      </c>
      <c r="BH43">
        <v>331</v>
      </c>
      <c r="BI43">
        <f>($BH$47-$BH$44)/200</f>
        <v>0.16500000000000001</v>
      </c>
      <c r="BQ43">
        <f>(($AO$36-$AN$36)/($AN$37-$AN$36))</f>
        <v>0.46875</v>
      </c>
      <c r="BR43">
        <f>1-(($AP$34-$AN$37)/($AN$38-$AN$37))</f>
        <v>0.38709677419354838</v>
      </c>
      <c r="BS43">
        <f>(($AQ$40-$AN$37)/($AN$38-$AN$37))</f>
        <v>0.19354838709677419</v>
      </c>
      <c r="BT43">
        <f>1-(($AN$37-$AO$36)/($AO$37-$AO$36))</f>
        <v>0.45161290322580649</v>
      </c>
      <c r="BU43">
        <f>(($AP$34-$AO$37)/($AO$38-$AO$37))</f>
        <v>0.15151515151515152</v>
      </c>
      <c r="BV43">
        <f>1-(($AQ$41-$AO$37)/($AO$38-$AO$37))</f>
        <v>0.21212121212121215</v>
      </c>
      <c r="BW43">
        <f>(($AN$37-$AP$33)/($AP$34-$AP$33))</f>
        <v>0.36666666666666664</v>
      </c>
      <c r="BX43">
        <f>1-(($AO$37-$AP$33)/($AP$34-$AP$33))</f>
        <v>0.16666666666666663</v>
      </c>
      <c r="BY43">
        <f>1-(($AQ$41-$AP$34)/($AP$35-$AP$34))</f>
        <v>0.36363636363636365</v>
      </c>
      <c r="BZ43">
        <f>1-(($AN$37-$AQ$39)/($AQ$40-$AQ$39))</f>
        <v>0.19354838709677424</v>
      </c>
      <c r="CA43">
        <f>(($AO$36-$AQ$39)/($AQ$40-$AQ$39))</f>
        <v>0.25806451612903225</v>
      </c>
      <c r="CB43">
        <f>(($AP$34-$AQ$40)/($AQ$41-$AQ$40))</f>
        <v>0.38235294117647056</v>
      </c>
    </row>
    <row r="44" spans="1:80" x14ac:dyDescent="0.25">
      <c r="A44">
        <v>43</v>
      </c>
      <c r="D44">
        <v>63.939125000000004</v>
      </c>
      <c r="E44" s="2">
        <v>2</v>
      </c>
      <c r="F44">
        <v>51.101753000000002</v>
      </c>
      <c r="G44" s="5">
        <v>3</v>
      </c>
      <c r="P44">
        <v>2</v>
      </c>
      <c r="Q44" t="str">
        <f t="shared" si="0"/>
        <v>23</v>
      </c>
      <c r="R44">
        <v>1</v>
      </c>
      <c r="X44" t="s">
        <v>282</v>
      </c>
      <c r="Y44">
        <v>2413</v>
      </c>
      <c r="AN44">
        <v>1339</v>
      </c>
      <c r="AO44">
        <v>1352</v>
      </c>
      <c r="AP44">
        <v>1480</v>
      </c>
      <c r="AQ44">
        <v>1279</v>
      </c>
      <c r="AT44">
        <f>(($AO$37-$AN$37)/($AN$38-$AN$37))</f>
        <v>0.45161290322580644</v>
      </c>
      <c r="AU44">
        <f>(($AP$35-$AN$38)/($AN$39-$AN$38))</f>
        <v>0.65625</v>
      </c>
      <c r="AV44">
        <f>(($AQ$41-$AN$38)/($AN$39-$AN$38))</f>
        <v>0.28125</v>
      </c>
      <c r="AW44">
        <f>(($AN$38-$AO$37)/($AO$38-$AO$37))</f>
        <v>0.51515151515151514</v>
      </c>
      <c r="AX44">
        <f>(($AP$35-$AO$38)/($AO$39-$AO$38))</f>
        <v>0.14285714285714285</v>
      </c>
      <c r="AY44">
        <f>(($AQ$42-$AO$38)/($AO$39-$AO$38))</f>
        <v>0.7142857142857143</v>
      </c>
      <c r="AZ44">
        <f>(($AN$38-$AP$34)/($AP$35-$AP$34))</f>
        <v>0.36363636363636365</v>
      </c>
      <c r="BA44">
        <f>(($AO$38-$AP$34)/($AP$35-$AP$34))</f>
        <v>0.84848484848484851</v>
      </c>
      <c r="BB44">
        <f>(($AQ$42-$AP$35)/($AP$36-$AP$35))</f>
        <v>0.55555555555555558</v>
      </c>
      <c r="BC44">
        <f>(($AN$38-$AQ$40)/($AQ$41-$AQ$40))</f>
        <v>0.73529411764705888</v>
      </c>
      <c r="BD44">
        <f>(($AO$37-$AQ$40)/($AQ$41-$AQ$40))</f>
        <v>0.23529411764705882</v>
      </c>
      <c r="BE44">
        <f>(($AP$35-$AQ$41)/($AQ$42-$AQ$41))</f>
        <v>0.375</v>
      </c>
      <c r="BG44">
        <v>1</v>
      </c>
      <c r="BH44">
        <v>338</v>
      </c>
      <c r="BI44">
        <f>($BH$48-$BH$45)/200</f>
        <v>0.1</v>
      </c>
      <c r="BQ44">
        <f>(($AO$37-$AN$37)/($AN$38-$AN$37))</f>
        <v>0.45161290322580644</v>
      </c>
      <c r="BR44">
        <f>1-(($AP$35-$AN$38)/($AN$39-$AN$38))</f>
        <v>0.34375</v>
      </c>
      <c r="BS44">
        <f>(($AQ$41-$AN$38)/($AN$39-$AN$38))</f>
        <v>0.28125</v>
      </c>
      <c r="BT44">
        <f>1-(($AN$38-$AO$37)/($AO$38-$AO$37))</f>
        <v>0.48484848484848486</v>
      </c>
      <c r="BU44">
        <f>(($AP$35-$AO$38)/($AO$39-$AO$38))</f>
        <v>0.14285714285714285</v>
      </c>
      <c r="BV44">
        <f>1-(($AQ$42-$AO$38)/($AO$39-$AO$38))</f>
        <v>0.2857142857142857</v>
      </c>
      <c r="BW44">
        <f>(($AN$38-$AP$34)/($AP$35-$AP$34))</f>
        <v>0.36363636363636365</v>
      </c>
      <c r="BX44">
        <f>1-(($AO$38-$AP$34)/($AP$35-$AP$34))</f>
        <v>0.15151515151515149</v>
      </c>
      <c r="BY44">
        <f>1-(($AQ$42-$AP$35)/($AP$36-$AP$35))</f>
        <v>0.44444444444444442</v>
      </c>
      <c r="BZ44">
        <f>1-(($AN$38-$AQ$40)/($AQ$41-$AQ$40))</f>
        <v>0.26470588235294112</v>
      </c>
      <c r="CA44">
        <f>(($AO$37-$AQ$40)/($AQ$41-$AQ$40))</f>
        <v>0.23529411764705882</v>
      </c>
      <c r="CB44">
        <f>(($AP$35-$AQ$41)/($AQ$42-$AQ$41))</f>
        <v>0.375</v>
      </c>
    </row>
    <row r="45" spans="1:80" x14ac:dyDescent="0.25">
      <c r="A45">
        <v>44</v>
      </c>
      <c r="D45">
        <v>63.939125000000004</v>
      </c>
      <c r="E45" s="2">
        <v>2</v>
      </c>
      <c r="F45">
        <v>51.101753000000002</v>
      </c>
      <c r="G45" s="5">
        <v>3</v>
      </c>
      <c r="P45">
        <v>2</v>
      </c>
      <c r="Q45" t="str">
        <f t="shared" si="0"/>
        <v>23</v>
      </c>
      <c r="R45">
        <v>2</v>
      </c>
      <c r="X45" t="s">
        <v>283</v>
      </c>
      <c r="Y45">
        <v>4134</v>
      </c>
      <c r="AN45">
        <v>1367</v>
      </c>
      <c r="AO45">
        <v>1381</v>
      </c>
      <c r="AP45">
        <v>1513</v>
      </c>
      <c r="AQ45">
        <v>1312</v>
      </c>
      <c r="AT45">
        <f>(($AO$38-$AN$38)/($AN$39-$AN$38))</f>
        <v>0.5</v>
      </c>
      <c r="AU45">
        <f>(($AP$36-$AN$39)/($AN$40-$AN$39))</f>
        <v>0.625</v>
      </c>
      <c r="AV45">
        <f>(($AQ$42-$AN$39)/($AN$40-$AN$39))</f>
        <v>0.22500000000000001</v>
      </c>
      <c r="AW45">
        <f>(($AN$39-$AO$38)/($AO$39-$AO$38))</f>
        <v>0.45714285714285713</v>
      </c>
      <c r="AX45">
        <f>(($AP$36-$AO$39)/($AO$40-$AO$39))</f>
        <v>0.15</v>
      </c>
      <c r="AY45">
        <f>(($AQ$43-$AO$39)/($AO$40-$AO$39))</f>
        <v>0.7</v>
      </c>
      <c r="AZ45">
        <f>(($AN$39-$AP$35)/($AP$36-$AP$35))</f>
        <v>0.30555555555555558</v>
      </c>
      <c r="BA45">
        <f>(($AO$39-$AP$35)/($AP$36-$AP$35))</f>
        <v>0.83333333333333337</v>
      </c>
      <c r="BB45">
        <f>(($AQ$43-$AP$36)/($AP$37-$AP$36))</f>
        <v>0.5641025641025641</v>
      </c>
      <c r="BC45">
        <f>(($AN$39-$AQ$41)/($AQ$42-$AQ$41))</f>
        <v>0.71875</v>
      </c>
      <c r="BD45">
        <f>(($AO$38-$AQ$41)/($AQ$42-$AQ$41))</f>
        <v>0.21875</v>
      </c>
      <c r="BE45">
        <f>(($AP$36-$AQ$42)/($AQ$43-$AQ$42))</f>
        <v>0.42105263157894735</v>
      </c>
      <c r="BG45">
        <v>2</v>
      </c>
      <c r="BH45">
        <v>351</v>
      </c>
      <c r="BI45">
        <f>($BH$49-$BH$46)/200</f>
        <v>9.5000000000000001E-2</v>
      </c>
      <c r="BQ45">
        <f>(($AO$38-$AN$38)/($AN$39-$AN$38))</f>
        <v>0.5</v>
      </c>
      <c r="BR45">
        <f>1-(($AP$36-$AN$39)/($AN$40-$AN$39))</f>
        <v>0.375</v>
      </c>
      <c r="BS45">
        <f>(($AQ$42-$AN$39)/($AN$40-$AN$39))</f>
        <v>0.22500000000000001</v>
      </c>
      <c r="BT45">
        <f>(($AN$39-$AO$38)/($AO$39-$AO$38))</f>
        <v>0.45714285714285713</v>
      </c>
      <c r="BU45">
        <f>(($AP$36-$AO$39)/($AO$40-$AO$39))</f>
        <v>0.15</v>
      </c>
      <c r="BV45">
        <f>1-(($AQ$43-$AO$39)/($AO$40-$AO$39))</f>
        <v>0.30000000000000004</v>
      </c>
      <c r="BW45">
        <f>(($AN$39-$AP$35)/($AP$36-$AP$35))</f>
        <v>0.30555555555555558</v>
      </c>
      <c r="BX45">
        <f>1-(($AO$39-$AP$35)/($AP$36-$AP$35))</f>
        <v>0.16666666666666663</v>
      </c>
      <c r="BY45">
        <f>1-(($AQ$43-$AP$36)/($AP$37-$AP$36))</f>
        <v>0.4358974358974359</v>
      </c>
      <c r="BZ45">
        <f>1-(($AN$39-$AQ$41)/($AQ$42-$AQ$41))</f>
        <v>0.28125</v>
      </c>
      <c r="CA45">
        <f>(($AO$38-$AQ$41)/($AQ$42-$AQ$41))</f>
        <v>0.21875</v>
      </c>
      <c r="CB45">
        <f>(($AP$36-$AQ$42)/($AQ$43-$AQ$42))</f>
        <v>0.42105263157894735</v>
      </c>
    </row>
    <row r="46" spans="1:80" x14ac:dyDescent="0.25">
      <c r="A46">
        <v>45</v>
      </c>
      <c r="D46">
        <v>63.939125000000004</v>
      </c>
      <c r="E46" s="2">
        <v>2</v>
      </c>
      <c r="F46">
        <v>51.101753000000002</v>
      </c>
      <c r="G46" s="5">
        <v>3</v>
      </c>
      <c r="P46">
        <v>2</v>
      </c>
      <c r="Q46" t="str">
        <f t="shared" si="0"/>
        <v>23</v>
      </c>
      <c r="R46" t="s">
        <v>233</v>
      </c>
      <c r="X46" t="s">
        <v>287</v>
      </c>
      <c r="Y46" t="s">
        <v>271</v>
      </c>
      <c r="AN46">
        <v>1395</v>
      </c>
      <c r="AO46">
        <v>1411</v>
      </c>
      <c r="AP46">
        <v>1545</v>
      </c>
      <c r="AQ46">
        <v>1343</v>
      </c>
      <c r="AT46">
        <f>(($AO$39-$AN$39)/($AN$40-$AN$39))</f>
        <v>0.47499999999999998</v>
      </c>
      <c r="AU46">
        <f>(($AP$37-$AN$40)/($AN$41-$AN$40))</f>
        <v>0.5714285714285714</v>
      </c>
      <c r="AV46">
        <f>(($AQ$43-$AN$40)/($AN$41-$AN$40))</f>
        <v>0.16666666666666666</v>
      </c>
      <c r="AW46">
        <f>(($AN$40-$AO$39)/($AO$40-$AO$39))</f>
        <v>0.52500000000000002</v>
      </c>
      <c r="AZ46">
        <f>(($AN$40-$AP$36)/($AP$37-$AP$36))</f>
        <v>0.38461538461538464</v>
      </c>
      <c r="BA46">
        <f>(($AO$40-$AP$36)/($AP$37-$AP$36))</f>
        <v>0.87179487179487181</v>
      </c>
      <c r="BC46">
        <f>(($AN$40-$AQ$42)/($AQ$43-$AQ$42))</f>
        <v>0.81578947368421051</v>
      </c>
      <c r="BD46">
        <f>(($AO$39-$AQ$42)/($AQ$43-$AQ$42))</f>
        <v>0.26315789473684209</v>
      </c>
      <c r="BG46" t="s">
        <v>233</v>
      </c>
      <c r="BH46">
        <v>367</v>
      </c>
      <c r="BI46">
        <f>($BH$50-$BH$47)/200</f>
        <v>0.105</v>
      </c>
      <c r="BQ46">
        <f>(($AO$39-$AN$39)/($AN$40-$AN$39))</f>
        <v>0.47499999999999998</v>
      </c>
      <c r="BR46">
        <f>1-(($AP$37-$AN$40)/($AN$41-$AN$40))</f>
        <v>0.4285714285714286</v>
      </c>
      <c r="BS46">
        <f>(($AQ$43-$AN$40)/($AN$41-$AN$40))</f>
        <v>0.16666666666666666</v>
      </c>
      <c r="BT46">
        <f>1-(($AN$40-$AO$39)/($AO$40-$AO$39))</f>
        <v>0.47499999999999998</v>
      </c>
      <c r="BW46">
        <f>(($AN$40-$AP$36)/($AP$37-$AP$36))</f>
        <v>0.38461538461538464</v>
      </c>
      <c r="BX46">
        <f>1-(($AO$40-$AP$36)/($AP$37-$AP$36))</f>
        <v>0.12820512820512819</v>
      </c>
      <c r="BZ46">
        <f>1-(($AN$40-$AQ$42)/($AQ$43-$AQ$42))</f>
        <v>0.18421052631578949</v>
      </c>
      <c r="CA46">
        <f>(($AO$39-$AQ$42)/($AQ$43-$AQ$42))</f>
        <v>0.26315789473684209</v>
      </c>
    </row>
    <row r="47" spans="1:80" x14ac:dyDescent="0.25">
      <c r="A47">
        <v>46</v>
      </c>
      <c r="D47">
        <v>63.939125000000004</v>
      </c>
      <c r="E47" s="2">
        <v>2</v>
      </c>
      <c r="F47">
        <v>51.101753000000002</v>
      </c>
      <c r="G47" s="5">
        <v>3</v>
      </c>
      <c r="P47">
        <v>2</v>
      </c>
      <c r="Q47" t="str">
        <f t="shared" si="0"/>
        <v>23</v>
      </c>
      <c r="R47">
        <v>1</v>
      </c>
      <c r="X47" t="s">
        <v>283</v>
      </c>
      <c r="Y47" t="s">
        <v>272</v>
      </c>
      <c r="AB47" t="s">
        <v>287</v>
      </c>
      <c r="AC47" t="str">
        <f>CONCATENATE($R47,$R48,$R49,$R50)</f>
        <v>1342</v>
      </c>
      <c r="AN47">
        <v>1425</v>
      </c>
      <c r="AO47">
        <v>1440</v>
      </c>
      <c r="AP47">
        <v>1574</v>
      </c>
      <c r="AQ47">
        <v>1373</v>
      </c>
      <c r="AT47">
        <f>(($AO$40-$AN$40)/($AN$41-$AN$40))</f>
        <v>0.45238095238095238</v>
      </c>
      <c r="BG47">
        <v>1</v>
      </c>
      <c r="BH47">
        <v>371</v>
      </c>
      <c r="BI47">
        <f>($BH$51-$BH$48)/200</f>
        <v>0.115</v>
      </c>
      <c r="BQ47">
        <f>(($AO$40-$AN$40)/($AN$41-$AN$40))</f>
        <v>0.45238095238095238</v>
      </c>
    </row>
    <row r="48" spans="1:80" x14ac:dyDescent="0.25">
      <c r="A48">
        <v>47</v>
      </c>
      <c r="D48">
        <v>63.939125000000004</v>
      </c>
      <c r="E48" s="2">
        <v>2</v>
      </c>
      <c r="F48">
        <v>51.101753000000002</v>
      </c>
      <c r="G48" s="5">
        <v>3</v>
      </c>
      <c r="P48">
        <v>2</v>
      </c>
      <c r="Q48" t="str">
        <f t="shared" si="0"/>
        <v>23</v>
      </c>
      <c r="R48">
        <v>3</v>
      </c>
      <c r="X48" t="s">
        <v>283</v>
      </c>
      <c r="Y48">
        <v>4244</v>
      </c>
      <c r="AN48">
        <v>1458</v>
      </c>
      <c r="AO48">
        <v>1480</v>
      </c>
      <c r="AP48">
        <v>1605</v>
      </c>
      <c r="AQ48">
        <v>1402</v>
      </c>
      <c r="BG48">
        <v>3</v>
      </c>
      <c r="BH48">
        <v>371</v>
      </c>
      <c r="BI48">
        <f>($BH$52-$BH$49)/200</f>
        <v>7.0000000000000007E-2</v>
      </c>
    </row>
    <row r="49" spans="1:80" x14ac:dyDescent="0.25">
      <c r="A49">
        <v>48</v>
      </c>
      <c r="D49">
        <v>63.939125000000004</v>
      </c>
      <c r="E49" s="2">
        <v>2</v>
      </c>
      <c r="F49">
        <v>51.101753000000002</v>
      </c>
      <c r="G49" s="5">
        <v>3</v>
      </c>
      <c r="P49">
        <v>2</v>
      </c>
      <c r="Q49" t="str">
        <f t="shared" si="0"/>
        <v>23</v>
      </c>
      <c r="R49">
        <v>4</v>
      </c>
      <c r="X49" t="s">
        <v>283</v>
      </c>
      <c r="Y49">
        <v>2443</v>
      </c>
      <c r="AN49">
        <v>1498</v>
      </c>
      <c r="AO49">
        <v>1511</v>
      </c>
      <c r="AP49">
        <v>1640</v>
      </c>
      <c r="AQ49">
        <v>1432</v>
      </c>
      <c r="BG49">
        <v>4</v>
      </c>
      <c r="BH49">
        <v>386</v>
      </c>
      <c r="BI49">
        <f>($BH$53-$BH$50)/200</f>
        <v>9.5000000000000001E-2</v>
      </c>
    </row>
    <row r="50" spans="1:80" x14ac:dyDescent="0.25">
      <c r="A50">
        <v>49</v>
      </c>
      <c r="D50">
        <v>63.939125000000004</v>
      </c>
      <c r="E50" s="2">
        <v>2</v>
      </c>
      <c r="F50">
        <v>51.101753000000002</v>
      </c>
      <c r="G50" s="5">
        <v>3</v>
      </c>
      <c r="P50">
        <v>2</v>
      </c>
      <c r="Q50" t="str">
        <f t="shared" si="0"/>
        <v>23</v>
      </c>
      <c r="R50">
        <v>2</v>
      </c>
      <c r="X50" t="s">
        <v>283</v>
      </c>
      <c r="Y50">
        <v>4431</v>
      </c>
      <c r="AN50">
        <v>1527</v>
      </c>
      <c r="AO50">
        <v>1541</v>
      </c>
      <c r="AP50">
        <v>1672</v>
      </c>
      <c r="AQ50">
        <v>1468</v>
      </c>
      <c r="AT50">
        <f>(($AO$42-$AN$42)/($AN$43-$AN$42))</f>
        <v>0.42857142857142855</v>
      </c>
      <c r="AU50">
        <f>(($AP$38-$AN$42)/($AN$43-$AN$42))</f>
        <v>0.5714285714285714</v>
      </c>
      <c r="AV50">
        <f>(($AQ$45-$AN$43)/($AN$44-$AN$43))</f>
        <v>0.12903225806451613</v>
      </c>
      <c r="AW50">
        <f>(($AN$42-$AO$41)/($AO$42-$AO$41))</f>
        <v>0.5</v>
      </c>
      <c r="AX50">
        <f>(($AP$38-$AO$42)/($AO$43-$AO$42))</f>
        <v>0.13333333333333333</v>
      </c>
      <c r="AY50">
        <f>(($AQ$44-$AO$41)/($AO$42-$AO$41))</f>
        <v>0.45833333333333331</v>
      </c>
      <c r="AZ50">
        <f>(($AN$43-$AP$38)/($AP$39-$AP$38))</f>
        <v>0.38709677419354838</v>
      </c>
      <c r="BA50">
        <f>(($AO$43-$AP$38)/($AP$39-$AP$38))</f>
        <v>0.83870967741935487</v>
      </c>
      <c r="BB50">
        <f>(($AQ$45-$AP$38)/($AP$39-$AP$38))</f>
        <v>0.5161290322580645</v>
      </c>
      <c r="BC50">
        <f>(($AN$42-$AQ$44)/($AQ$45-$AQ$44))</f>
        <v>3.0303030303030304E-2</v>
      </c>
      <c r="BD50">
        <f>(($AO$42-$AQ$44)/($AQ$45-$AQ$44))</f>
        <v>0.39393939393939392</v>
      </c>
      <c r="BE50">
        <f>(($AP$38-$AQ$44)/($AQ$45-$AQ$44))</f>
        <v>0.51515151515151514</v>
      </c>
      <c r="BG50">
        <v>2</v>
      </c>
      <c r="BH50">
        <v>392</v>
      </c>
      <c r="BI50">
        <f>($BH$54-$BH$51)/200</f>
        <v>9.5000000000000001E-2</v>
      </c>
      <c r="BQ50">
        <f>(($AO$42-$AN$42)/($AN$43-$AN$42))</f>
        <v>0.42857142857142855</v>
      </c>
      <c r="BR50">
        <f>1-(($AP$38-$AN$42)/($AN$43-$AN$42))</f>
        <v>0.4285714285714286</v>
      </c>
      <c r="BS50">
        <f>(($AQ$45-$AN$43)/($AN$44-$AN$43))</f>
        <v>0.12903225806451613</v>
      </c>
      <c r="BT50">
        <f>(($AN$42-$AO$41)/($AO$42-$AO$41))</f>
        <v>0.5</v>
      </c>
      <c r="BU50">
        <f>(($AP$38-$AO$42)/($AO$43-$AO$42))</f>
        <v>0.13333333333333333</v>
      </c>
      <c r="BV50">
        <f>(($AQ$44-$AO$41)/($AO$42-$AO$41))</f>
        <v>0.45833333333333331</v>
      </c>
      <c r="BW50">
        <f>(($AN$43-$AP$38)/($AP$39-$AP$38))</f>
        <v>0.38709677419354838</v>
      </c>
      <c r="BX50">
        <f>1-(($AO$43-$AP$38)/($AP$39-$AP$38))</f>
        <v>0.16129032258064513</v>
      </c>
      <c r="BY50">
        <f>1-(($AQ$45-$AP$38)/($AP$39-$AP$38))</f>
        <v>0.4838709677419355</v>
      </c>
      <c r="BZ50">
        <f>(($AN$42-$AQ$44)/($AQ$45-$AQ$44))</f>
        <v>3.0303030303030304E-2</v>
      </c>
      <c r="CA50">
        <f>(($AO$42-$AQ$44)/($AQ$45-$AQ$44))</f>
        <v>0.39393939393939392</v>
      </c>
      <c r="CB50">
        <f>1-(($AP$38-$AQ$44)/($AQ$45-$AQ$44))</f>
        <v>0.48484848484848486</v>
      </c>
    </row>
    <row r="51" spans="1:80" x14ac:dyDescent="0.25">
      <c r="A51">
        <v>50</v>
      </c>
      <c r="D51">
        <v>63.939125000000004</v>
      </c>
      <c r="E51" s="2">
        <v>2</v>
      </c>
      <c r="F51">
        <v>51.101753000000002</v>
      </c>
      <c r="G51" s="5">
        <v>3</v>
      </c>
      <c r="P51">
        <v>2</v>
      </c>
      <c r="Q51" t="str">
        <f t="shared" si="0"/>
        <v>23</v>
      </c>
      <c r="R51">
        <v>4</v>
      </c>
      <c r="X51" t="s">
        <v>283</v>
      </c>
      <c r="Y51">
        <v>4314</v>
      </c>
      <c r="AN51">
        <v>1556</v>
      </c>
      <c r="AO51">
        <v>1570</v>
      </c>
      <c r="AP51">
        <v>1712</v>
      </c>
      <c r="AQ51">
        <v>1502</v>
      </c>
      <c r="AT51">
        <f>(($AO$43-$AN$43)/($AN$44-$AN$43))</f>
        <v>0.45161290322580644</v>
      </c>
      <c r="AU51">
        <f>(($AP$39-$AN$43)/($AN$44-$AN$43))</f>
        <v>0.61290322580645162</v>
      </c>
      <c r="AV51">
        <f>(($AQ$46-$AN$44)/($AN$45-$AN$44))</f>
        <v>0.14285714285714285</v>
      </c>
      <c r="AW51">
        <f>(($AN$43-$AO$42)/($AO$43-$AO$42))</f>
        <v>0.53333333333333333</v>
      </c>
      <c r="AX51">
        <f>(($AP$39-$AO$43)/($AO$44-$AO$43))</f>
        <v>0.16666666666666666</v>
      </c>
      <c r="AY51">
        <f>(($AQ$45-$AO$42)/($AO$43-$AO$42))</f>
        <v>0.66666666666666663</v>
      </c>
      <c r="AZ51">
        <f>(($AN$44-$AP$39)/($AP$40-$AP$39))</f>
        <v>0.4</v>
      </c>
      <c r="BA51">
        <f>(($AO$44-$AP$39)/($AP$40-$AP$39))</f>
        <v>0.83333333333333337</v>
      </c>
      <c r="BB51">
        <f>(($AQ$46-$AP$39)/($AP$40-$AP$39))</f>
        <v>0.53333333333333333</v>
      </c>
      <c r="BC51">
        <f>(($AN$43-$AQ$44)/($AQ$45-$AQ$44))</f>
        <v>0.87878787878787878</v>
      </c>
      <c r="BD51">
        <f>(($AO$43-$AQ$45)/($AQ$46-$AQ$45))</f>
        <v>0.32258064516129031</v>
      </c>
      <c r="BE51">
        <f>(($AP$39-$AQ$45)/($AQ$46-$AQ$45))</f>
        <v>0.4838709677419355</v>
      </c>
      <c r="BG51">
        <v>4</v>
      </c>
      <c r="BH51">
        <v>394</v>
      </c>
      <c r="BI51">
        <f>($BH$55-$BH$52)/200</f>
        <v>6.5000000000000002E-2</v>
      </c>
      <c r="BQ51">
        <f>(($AO$43-$AN$43)/($AN$44-$AN$43))</f>
        <v>0.45161290322580644</v>
      </c>
      <c r="BR51">
        <f>1-(($AP$39-$AN$43)/($AN$44-$AN$43))</f>
        <v>0.38709677419354838</v>
      </c>
      <c r="BS51">
        <f>(($AQ$46-$AN$44)/($AN$45-$AN$44))</f>
        <v>0.14285714285714285</v>
      </c>
      <c r="BT51">
        <f>1-(($AN$43-$AO$42)/($AO$43-$AO$42))</f>
        <v>0.46666666666666667</v>
      </c>
      <c r="BU51">
        <f>(($AP$39-$AO$43)/($AO$44-$AO$43))</f>
        <v>0.16666666666666666</v>
      </c>
      <c r="BV51">
        <f>1-(($AQ$45-$AO$42)/($AO$43-$AO$42))</f>
        <v>0.33333333333333337</v>
      </c>
      <c r="BW51">
        <f>(($AN$44-$AP$39)/($AP$40-$AP$39))</f>
        <v>0.4</v>
      </c>
      <c r="BX51">
        <f>1-(($AO$44-$AP$39)/($AP$40-$AP$39))</f>
        <v>0.16666666666666663</v>
      </c>
      <c r="BY51">
        <f>1-(($AQ$46-$AP$39)/($AP$40-$AP$39))</f>
        <v>0.46666666666666667</v>
      </c>
      <c r="BZ51">
        <f>1-(($AN$43-$AQ$44)/($AQ$45-$AQ$44))</f>
        <v>0.12121212121212122</v>
      </c>
      <c r="CA51">
        <f>(($AO$43-$AQ$45)/($AQ$46-$AQ$45))</f>
        <v>0.32258064516129031</v>
      </c>
      <c r="CB51">
        <f>(($AP$39-$AQ$45)/($AQ$46-$AQ$45))</f>
        <v>0.4838709677419355</v>
      </c>
    </row>
    <row r="52" spans="1:80" x14ac:dyDescent="0.25">
      <c r="A52">
        <v>51</v>
      </c>
      <c r="D52">
        <v>63.939125000000004</v>
      </c>
      <c r="E52" s="2">
        <v>2</v>
      </c>
      <c r="F52">
        <v>51.101753000000002</v>
      </c>
      <c r="G52" s="5">
        <v>3</v>
      </c>
      <c r="P52">
        <v>2</v>
      </c>
      <c r="Q52" t="str">
        <f t="shared" si="0"/>
        <v>23</v>
      </c>
      <c r="R52" t="s">
        <v>233</v>
      </c>
      <c r="X52" t="s">
        <v>283</v>
      </c>
      <c r="Y52">
        <v>3144</v>
      </c>
      <c r="AN52">
        <v>1585</v>
      </c>
      <c r="AO52">
        <v>1600</v>
      </c>
      <c r="AP52">
        <v>1744</v>
      </c>
      <c r="AQ52">
        <v>1532</v>
      </c>
      <c r="AT52">
        <f>(($AO$44-$AN$44)/($AN$45-$AN$44))</f>
        <v>0.4642857142857143</v>
      </c>
      <c r="AU52">
        <f>(($AP$40-$AN$44)/($AN$45-$AN$44))</f>
        <v>0.6428571428571429</v>
      </c>
      <c r="AV52">
        <f>(($AQ$47-$AN$45)/($AN$46-$AN$45))</f>
        <v>0.21428571428571427</v>
      </c>
      <c r="AW52">
        <f>(($AN$44-$AO$43)/($AO$44-$AO$43))</f>
        <v>0.56666666666666665</v>
      </c>
      <c r="AX52">
        <f>(($AP$40-$AO$44)/($AO$45-$AO$44))</f>
        <v>0.17241379310344829</v>
      </c>
      <c r="AY52">
        <f>(($AQ$46-$AO$43)/($AO$44-$AO$43))</f>
        <v>0.7</v>
      </c>
      <c r="AZ52">
        <f>(($AN$45-$AP$40)/($AP$41-$AP$40))</f>
        <v>0.35714285714285715</v>
      </c>
      <c r="BA52">
        <f>(($AO$45-$AP$40)/($AP$41-$AP$40))</f>
        <v>0.8571428571428571</v>
      </c>
      <c r="BB52">
        <f>(($AQ$47-$AP$40)/($AP$41-$AP$40))</f>
        <v>0.5714285714285714</v>
      </c>
      <c r="BC52">
        <f>(($AN$44-$AQ$45)/($AQ$46-$AQ$45))</f>
        <v>0.87096774193548387</v>
      </c>
      <c r="BD52">
        <f>(($AO$44-$AQ$46)/($AQ$47-$AQ$46))</f>
        <v>0.3</v>
      </c>
      <c r="BE52">
        <f>(($AP$40-$AQ$46)/($AQ$47-$AQ$46))</f>
        <v>0.46666666666666667</v>
      </c>
      <c r="BG52" t="s">
        <v>233</v>
      </c>
      <c r="BH52">
        <v>400</v>
      </c>
      <c r="BI52">
        <f>($BH$56-$BH$53)/200</f>
        <v>8.5000000000000006E-2</v>
      </c>
      <c r="BQ52">
        <f>(($AO$44-$AN$44)/($AN$45-$AN$44))</f>
        <v>0.4642857142857143</v>
      </c>
      <c r="BR52">
        <f>1-(($AP$40-$AN$44)/($AN$45-$AN$44))</f>
        <v>0.3571428571428571</v>
      </c>
      <c r="BS52">
        <f>(($AQ$47-$AN$45)/($AN$46-$AN$45))</f>
        <v>0.21428571428571427</v>
      </c>
      <c r="BT52">
        <f>1-(($AN$44-$AO$43)/($AO$44-$AO$43))</f>
        <v>0.43333333333333335</v>
      </c>
      <c r="BU52">
        <f>(($AP$40-$AO$44)/($AO$45-$AO$44))</f>
        <v>0.17241379310344829</v>
      </c>
      <c r="BV52">
        <f>1-(($AQ$46-$AO$43)/($AO$44-$AO$43))</f>
        <v>0.30000000000000004</v>
      </c>
      <c r="BW52">
        <f>(($AN$45-$AP$40)/($AP$41-$AP$40))</f>
        <v>0.35714285714285715</v>
      </c>
      <c r="BX52">
        <f>1-(($AO$45-$AP$40)/($AP$41-$AP$40))</f>
        <v>0.1428571428571429</v>
      </c>
      <c r="BY52">
        <f>1-(($AQ$47-$AP$40)/($AP$41-$AP$40))</f>
        <v>0.4285714285714286</v>
      </c>
      <c r="BZ52">
        <f>1-(($AN$44-$AQ$45)/($AQ$46-$AQ$45))</f>
        <v>0.12903225806451613</v>
      </c>
      <c r="CA52">
        <f>(($AO$44-$AQ$46)/($AQ$47-$AQ$46))</f>
        <v>0.3</v>
      </c>
      <c r="CB52">
        <f>(($AP$40-$AQ$46)/($AQ$47-$AQ$46))</f>
        <v>0.46666666666666667</v>
      </c>
    </row>
    <row r="53" spans="1:80" x14ac:dyDescent="0.25">
      <c r="A53">
        <v>52</v>
      </c>
      <c r="D53">
        <v>63.939125000000004</v>
      </c>
      <c r="E53" s="2">
        <v>2</v>
      </c>
      <c r="F53">
        <v>51.101753000000002</v>
      </c>
      <c r="G53" s="5">
        <v>3</v>
      </c>
      <c r="P53">
        <v>2</v>
      </c>
      <c r="Q53" t="str">
        <f t="shared" si="0"/>
        <v>23</v>
      </c>
      <c r="R53" t="s">
        <v>234</v>
      </c>
      <c r="X53" t="s">
        <v>283</v>
      </c>
      <c r="Y53">
        <v>1444</v>
      </c>
      <c r="AN53">
        <v>1617</v>
      </c>
      <c r="AO53">
        <v>1633</v>
      </c>
      <c r="AP53">
        <v>1770</v>
      </c>
      <c r="AQ53">
        <v>1563</v>
      </c>
      <c r="AT53">
        <f>(($AO$45-$AN$45)/($AN$46-$AN$45))</f>
        <v>0.5</v>
      </c>
      <c r="AU53">
        <f>(($AP$41-$AN$45)/($AN$46-$AN$45))</f>
        <v>0.6428571428571429</v>
      </c>
      <c r="AV53">
        <f>(($AQ$48-$AN$46)/($AN$47-$AN$46))</f>
        <v>0.23333333333333334</v>
      </c>
      <c r="AW53">
        <f>(($AN$45-$AO$44)/($AO$45-$AO$44))</f>
        <v>0.51724137931034486</v>
      </c>
      <c r="AX53">
        <f>(($AP$41-$AO$45)/($AO$46-$AO$45))</f>
        <v>0.13333333333333333</v>
      </c>
      <c r="AY53">
        <f>(($AQ$47-$AO$44)/($AO$45-$AO$44))</f>
        <v>0.72413793103448276</v>
      </c>
      <c r="AZ53">
        <f>(($AN$46-$AP$41)/($AP$42-$AP$41))</f>
        <v>0.33333333333333331</v>
      </c>
      <c r="BA53">
        <f>(($AO$46-$AP$41)/($AP$42-$AP$41))</f>
        <v>0.8666666666666667</v>
      </c>
      <c r="BB53">
        <f>(($AQ$48-$AP$41)/($AP$42-$AP$41))</f>
        <v>0.56666666666666665</v>
      </c>
      <c r="BC53">
        <f>(($AN$45-$AQ$46)/($AQ$47-$AQ$46))</f>
        <v>0.8</v>
      </c>
      <c r="BD53">
        <f>(($AO$45-$AQ$47)/($AQ$48-$AQ$47))</f>
        <v>0.27586206896551724</v>
      </c>
      <c r="BE53">
        <f>(($AP$41-$AQ$47)/($AQ$48-$AQ$47))</f>
        <v>0.41379310344827586</v>
      </c>
      <c r="BG53" t="s">
        <v>234</v>
      </c>
      <c r="BH53">
        <v>411</v>
      </c>
      <c r="BI53">
        <f>($BH$57-$BH$54)/200</f>
        <v>0.12</v>
      </c>
      <c r="BQ53">
        <f>(($AO$45-$AN$45)/($AN$46-$AN$45))</f>
        <v>0.5</v>
      </c>
      <c r="BR53">
        <f>1-(($AP$41-$AN$45)/($AN$46-$AN$45))</f>
        <v>0.3571428571428571</v>
      </c>
      <c r="BS53">
        <f>(($AQ$48-$AN$46)/($AN$47-$AN$46))</f>
        <v>0.23333333333333334</v>
      </c>
      <c r="BT53">
        <f>1-(($AN$45-$AO$44)/($AO$45-$AO$44))</f>
        <v>0.48275862068965514</v>
      </c>
      <c r="BU53">
        <f>(($AP$41-$AO$45)/($AO$46-$AO$45))</f>
        <v>0.13333333333333333</v>
      </c>
      <c r="BV53">
        <f>1-(($AQ$47-$AO$44)/($AO$45-$AO$44))</f>
        <v>0.27586206896551724</v>
      </c>
      <c r="BW53">
        <f>(($AN$46-$AP$41)/($AP$42-$AP$41))</f>
        <v>0.33333333333333331</v>
      </c>
      <c r="BX53">
        <f>1-(($AO$46-$AP$41)/($AP$42-$AP$41))</f>
        <v>0.1333333333333333</v>
      </c>
      <c r="BY53">
        <f>1-(($AQ$48-$AP$41)/($AP$42-$AP$41))</f>
        <v>0.43333333333333335</v>
      </c>
      <c r="BZ53">
        <f>1-(($AN$45-$AQ$46)/($AQ$47-$AQ$46))</f>
        <v>0.19999999999999996</v>
      </c>
      <c r="CA53">
        <f>(($AO$45-$AQ$47)/($AQ$48-$AQ$47))</f>
        <v>0.27586206896551724</v>
      </c>
      <c r="CB53">
        <f>(($AP$41-$AQ$47)/($AQ$48-$AQ$47))</f>
        <v>0.41379310344827586</v>
      </c>
    </row>
    <row r="54" spans="1:80" x14ac:dyDescent="0.25">
      <c r="A54">
        <v>53</v>
      </c>
      <c r="D54">
        <v>63.939125000000004</v>
      </c>
      <c r="E54" s="2">
        <v>2</v>
      </c>
      <c r="F54">
        <v>51.101753000000002</v>
      </c>
      <c r="G54" s="5">
        <v>3</v>
      </c>
      <c r="P54">
        <v>2</v>
      </c>
      <c r="Q54" t="str">
        <f t="shared" si="0"/>
        <v>23</v>
      </c>
      <c r="R54">
        <v>1</v>
      </c>
      <c r="X54" t="s">
        <v>283</v>
      </c>
      <c r="Y54">
        <v>4442</v>
      </c>
      <c r="AN54">
        <v>1651</v>
      </c>
      <c r="AO54">
        <v>1677</v>
      </c>
      <c r="AP54">
        <v>1803</v>
      </c>
      <c r="AQ54">
        <v>1595</v>
      </c>
      <c r="AT54">
        <f>(($AO$46-$AN$46)/($AN$47-$AN$46))</f>
        <v>0.53333333333333333</v>
      </c>
      <c r="AU54">
        <f>(($AP$42-$AN$46)/($AN$47-$AN$46))</f>
        <v>0.66666666666666663</v>
      </c>
      <c r="AV54">
        <f>(($AQ$49-$AN$47)/($AN$48-$AN$47))</f>
        <v>0.21212121212121213</v>
      </c>
      <c r="AW54">
        <f>(($AN$46-$AO$45)/($AO$46-$AO$45))</f>
        <v>0.46666666666666667</v>
      </c>
      <c r="AX54">
        <f>(($AP$42-$AO$46)/($AO$47-$AO$46))</f>
        <v>0.13793103448275862</v>
      </c>
      <c r="AY54">
        <f>(($AQ$48-$AO$45)/($AO$46-$AO$45))</f>
        <v>0.7</v>
      </c>
      <c r="AZ54">
        <f>(($AN$47-$AP$42)/($AP$43-$AP$42))</f>
        <v>0.33333333333333331</v>
      </c>
      <c r="BA54">
        <f>(($AO$47-$AP$42)/($AP$43-$AP$42))</f>
        <v>0.83333333333333337</v>
      </c>
      <c r="BB54">
        <f>(($AQ$49-$AP$42)/($AP$43-$AP$42))</f>
        <v>0.56666666666666665</v>
      </c>
      <c r="BC54">
        <f>(($AN$46-$AQ$47)/($AQ$48-$AQ$47))</f>
        <v>0.75862068965517238</v>
      </c>
      <c r="BD54">
        <f>(($AO$46-$AQ$48)/($AQ$49-$AQ$48))</f>
        <v>0.3</v>
      </c>
      <c r="BE54">
        <f>(($AP$42-$AQ$48)/($AQ$49-$AQ$48))</f>
        <v>0.43333333333333335</v>
      </c>
      <c r="BG54">
        <v>1</v>
      </c>
      <c r="BH54">
        <v>413</v>
      </c>
      <c r="BI54">
        <f>($BH$58-$BH$55)/200</f>
        <v>0.13</v>
      </c>
      <c r="BQ54">
        <f>1-(($AO$46-$AN$46)/($AN$47-$AN$46))</f>
        <v>0.46666666666666667</v>
      </c>
      <c r="BR54">
        <f>1-(($AP$42-$AN$46)/($AN$47-$AN$46))</f>
        <v>0.33333333333333337</v>
      </c>
      <c r="BS54">
        <f>(($AQ$49-$AN$47)/($AN$48-$AN$47))</f>
        <v>0.21212121212121213</v>
      </c>
      <c r="BT54">
        <f>(($AN$46-$AO$45)/($AO$46-$AO$45))</f>
        <v>0.46666666666666667</v>
      </c>
      <c r="BU54">
        <f>(($AP$42-$AO$46)/($AO$47-$AO$46))</f>
        <v>0.13793103448275862</v>
      </c>
      <c r="BV54">
        <f>1-(($AQ$48-$AO$45)/($AO$46-$AO$45))</f>
        <v>0.30000000000000004</v>
      </c>
      <c r="BW54">
        <f>(($AN$47-$AP$42)/($AP$43-$AP$42))</f>
        <v>0.33333333333333331</v>
      </c>
      <c r="BX54">
        <f>1-(($AO$47-$AP$42)/($AP$43-$AP$42))</f>
        <v>0.16666666666666663</v>
      </c>
      <c r="BY54">
        <f>1-(($AQ$49-$AP$42)/($AP$43-$AP$42))</f>
        <v>0.43333333333333335</v>
      </c>
      <c r="BZ54">
        <f>1-(($AN$46-$AQ$47)/($AQ$48-$AQ$47))</f>
        <v>0.24137931034482762</v>
      </c>
      <c r="CA54">
        <f>(($AO$46-$AQ$48)/($AQ$49-$AQ$48))</f>
        <v>0.3</v>
      </c>
      <c r="CB54">
        <f>(($AP$42-$AQ$48)/($AQ$49-$AQ$48))</f>
        <v>0.43333333333333335</v>
      </c>
    </row>
    <row r="55" spans="1:80" x14ac:dyDescent="0.25">
      <c r="A55">
        <v>54</v>
      </c>
      <c r="D55">
        <v>63.939125000000004</v>
      </c>
      <c r="E55" s="2">
        <v>2</v>
      </c>
      <c r="F55">
        <v>51.101753000000002</v>
      </c>
      <c r="G55" s="5">
        <v>3</v>
      </c>
      <c r="P55">
        <v>2</v>
      </c>
      <c r="Q55" t="str">
        <f t="shared" si="0"/>
        <v>23</v>
      </c>
      <c r="R55" t="s">
        <v>233</v>
      </c>
      <c r="X55" t="s">
        <v>283</v>
      </c>
      <c r="Y55">
        <v>4424</v>
      </c>
      <c r="AN55">
        <v>1659</v>
      </c>
      <c r="AO55">
        <v>1710</v>
      </c>
      <c r="AP55">
        <v>1834</v>
      </c>
      <c r="AQ55">
        <v>1627</v>
      </c>
      <c r="AT55">
        <f>(($AO$47-$AN$47)/($AN$48-$AN$47))</f>
        <v>0.45454545454545453</v>
      </c>
      <c r="AU55">
        <f>(($AP$43-$AN$47)/($AN$48-$AN$47))</f>
        <v>0.60606060606060608</v>
      </c>
      <c r="AV55">
        <f>(($AQ$50-$AN$48)/($AN$49-$AN$48))</f>
        <v>0.25</v>
      </c>
      <c r="AW55">
        <f>(($AN$47-$AO$46)/($AO$47-$AO$46))</f>
        <v>0.48275862068965519</v>
      </c>
      <c r="AX55">
        <f>(($AP$43-$AO$47)/($AO$48-$AO$47))</f>
        <v>0.125</v>
      </c>
      <c r="AY55">
        <f>(($AQ$49-$AO$46)/($AO$47-$AO$46))</f>
        <v>0.72413793103448276</v>
      </c>
      <c r="AZ55">
        <f>(($AN$48-$AP$43)/($AP$44-$AP$43))</f>
        <v>0.37142857142857144</v>
      </c>
      <c r="BA55">
        <f>(($AO$48-$AP$44)/($AP$45-$AP$44))</f>
        <v>0</v>
      </c>
      <c r="BB55">
        <f>(($AQ$50-$AP$43)/($AP$44-$AP$43))</f>
        <v>0.65714285714285714</v>
      </c>
      <c r="BC55">
        <f>(($AN$47-$AQ$48)/($AQ$49-$AQ$48))</f>
        <v>0.76666666666666672</v>
      </c>
      <c r="BD55">
        <f>(($AO$47-$AQ$49)/($AQ$50-$AQ$49))</f>
        <v>0.22222222222222221</v>
      </c>
      <c r="BE55">
        <f>(($AP$43-$AQ$49)/($AQ$50-$AQ$49))</f>
        <v>0.3611111111111111</v>
      </c>
      <c r="BG55" t="s">
        <v>233</v>
      </c>
      <c r="BH55">
        <v>413</v>
      </c>
      <c r="BI55">
        <f>($BH$59-$BH$56)/200</f>
        <v>8.5000000000000006E-2</v>
      </c>
      <c r="BQ55">
        <f>(($AO$47-$AN$47)/($AN$48-$AN$47))</f>
        <v>0.45454545454545453</v>
      </c>
      <c r="BR55">
        <f>1-(($AP$43-$AN$47)/($AN$48-$AN$47))</f>
        <v>0.39393939393939392</v>
      </c>
      <c r="BS55">
        <f>(($AQ$50-$AN$48)/($AN$49-$AN$48))</f>
        <v>0.25</v>
      </c>
      <c r="BT55">
        <f>(($AN$47-$AO$46)/($AO$47-$AO$46))</f>
        <v>0.48275862068965519</v>
      </c>
      <c r="BU55">
        <f>(($AP$43-$AO$47)/($AO$48-$AO$47))</f>
        <v>0.125</v>
      </c>
      <c r="BV55">
        <f>1-(($AQ$49-$AO$46)/($AO$47-$AO$46))</f>
        <v>0.27586206896551724</v>
      </c>
      <c r="BW55">
        <f>(($AN$48-$AP$43)/($AP$44-$AP$43))</f>
        <v>0.37142857142857144</v>
      </c>
      <c r="BX55">
        <f>(($AO$48-$AP$44)/($AP$45-$AP$44))</f>
        <v>0</v>
      </c>
      <c r="BY55">
        <f>1-(($AQ$50-$AP$43)/($AP$44-$AP$43))</f>
        <v>0.34285714285714286</v>
      </c>
      <c r="BZ55">
        <f>1-(($AN$47-$AQ$48)/($AQ$49-$AQ$48))</f>
        <v>0.23333333333333328</v>
      </c>
      <c r="CA55">
        <f>(($AO$47-$AQ$49)/($AQ$50-$AQ$49))</f>
        <v>0.22222222222222221</v>
      </c>
      <c r="CB55">
        <f>(($AP$43-$AQ$49)/($AQ$50-$AQ$49))</f>
        <v>0.3611111111111111</v>
      </c>
    </row>
    <row r="56" spans="1:80" x14ac:dyDescent="0.25">
      <c r="A56">
        <v>55</v>
      </c>
      <c r="D56">
        <v>63.939125000000004</v>
      </c>
      <c r="E56" s="2">
        <v>2</v>
      </c>
      <c r="F56">
        <v>51.101753000000002</v>
      </c>
      <c r="G56" s="5">
        <v>3</v>
      </c>
      <c r="P56">
        <v>2</v>
      </c>
      <c r="Q56" t="str">
        <f t="shared" si="0"/>
        <v>23</v>
      </c>
      <c r="R56">
        <v>4</v>
      </c>
      <c r="X56" t="s">
        <v>285</v>
      </c>
      <c r="Y56" t="s">
        <v>266</v>
      </c>
      <c r="AN56">
        <v>1695</v>
      </c>
      <c r="AO56">
        <v>1740</v>
      </c>
      <c r="AP56">
        <v>1863</v>
      </c>
      <c r="AQ56">
        <v>1659</v>
      </c>
      <c r="AT56">
        <f>(($AO$48-$AN$48)/($AN$49-$AN$48))</f>
        <v>0.55000000000000004</v>
      </c>
      <c r="AU56">
        <f>(($AP$44-$AN$48)/($AN$49-$AN$48))</f>
        <v>0.55000000000000004</v>
      </c>
      <c r="AV56">
        <f>(($AQ$51-$AN$49)/($AN$50-$AN$49))</f>
        <v>0.13793103448275862</v>
      </c>
      <c r="AW56">
        <f>(($AN$48-$AO$47)/($AO$48-$AO$47))</f>
        <v>0.45</v>
      </c>
      <c r="AX56">
        <f>(($AP$44-$AO$48)/($AO$49-$AO$48))</f>
        <v>0</v>
      </c>
      <c r="AY56">
        <f>(($AQ$50-$AO$47)/($AO$48-$AO$47))</f>
        <v>0.7</v>
      </c>
      <c r="AZ56">
        <f>(($AN$49-$AP$44)/($AP$45-$AP$44))</f>
        <v>0.54545454545454541</v>
      </c>
      <c r="BA56">
        <f>(($AO$49-$AP$44)/($AP$45-$AP$44))</f>
        <v>0.93939393939393945</v>
      </c>
      <c r="BB56">
        <f>(($AQ$51-$AP$44)/($AP$45-$AP$44))</f>
        <v>0.66666666666666663</v>
      </c>
      <c r="BC56">
        <f>(($AN$48-$AQ$49)/($AQ$50-$AQ$49))</f>
        <v>0.72222222222222221</v>
      </c>
      <c r="BD56">
        <f>(($AO$48-$AQ$50)/($AQ$51-$AQ$50))</f>
        <v>0.35294117647058826</v>
      </c>
      <c r="BE56">
        <f>(($AP$44-$AQ$50)/($AQ$51-$AQ$50))</f>
        <v>0.35294117647058826</v>
      </c>
      <c r="BG56">
        <v>4</v>
      </c>
      <c r="BH56">
        <v>428</v>
      </c>
      <c r="BI56">
        <f>($BH$65-$BH$62)/200</f>
        <v>0.14499999999999999</v>
      </c>
      <c r="BQ56">
        <f>1-(($AO$48-$AN$48)/($AN$49-$AN$48))</f>
        <v>0.44999999999999996</v>
      </c>
      <c r="BR56">
        <f>1-(($AP$44-$AN$48)/($AN$49-$AN$48))</f>
        <v>0.44999999999999996</v>
      </c>
      <c r="BS56">
        <f>(($AQ$51-$AN$49)/($AN$50-$AN$49))</f>
        <v>0.13793103448275862</v>
      </c>
      <c r="BT56">
        <f>(($AN$48-$AO$47)/($AO$48-$AO$47))</f>
        <v>0.45</v>
      </c>
      <c r="BU56">
        <f>(($AP$44-$AO$48)/($AO$49-$AO$48))</f>
        <v>0</v>
      </c>
      <c r="BV56">
        <f>1-(($AQ$50-$AO$47)/($AO$48-$AO$47))</f>
        <v>0.30000000000000004</v>
      </c>
      <c r="BW56">
        <f>1-(($AN$49-$AP$44)/($AP$45-$AP$44))</f>
        <v>0.45454545454545459</v>
      </c>
      <c r="BX56">
        <f>1-(($AO$49-$AP$44)/($AP$45-$AP$44))</f>
        <v>6.0606060606060552E-2</v>
      </c>
      <c r="BY56">
        <f>1-(($AQ$51-$AP$44)/($AP$45-$AP$44))</f>
        <v>0.33333333333333337</v>
      </c>
      <c r="BZ56">
        <f>1-(($AN$48-$AQ$49)/($AQ$50-$AQ$49))</f>
        <v>0.27777777777777779</v>
      </c>
      <c r="CA56">
        <f>(($AO$48-$AQ$50)/($AQ$51-$AQ$50))</f>
        <v>0.35294117647058826</v>
      </c>
      <c r="CB56">
        <f>(($AP$44-$AQ$50)/($AQ$51-$AQ$50))</f>
        <v>0.35294117647058826</v>
      </c>
    </row>
    <row r="57" spans="1:80" x14ac:dyDescent="0.25">
      <c r="A57">
        <v>56</v>
      </c>
      <c r="B57">
        <v>72.955918000000011</v>
      </c>
      <c r="C57" s="4">
        <v>1</v>
      </c>
      <c r="D57">
        <v>63.884689000000002</v>
      </c>
      <c r="E57" s="2">
        <v>2</v>
      </c>
      <c r="F57">
        <v>50.842575000000004</v>
      </c>
      <c r="G57" s="5">
        <v>3</v>
      </c>
      <c r="P57">
        <v>3</v>
      </c>
      <c r="Q57" t="str">
        <f t="shared" si="0"/>
        <v>123</v>
      </c>
      <c r="R57" t="s">
        <v>233</v>
      </c>
      <c r="X57" t="s">
        <v>285</v>
      </c>
      <c r="Y57" t="s">
        <v>267</v>
      </c>
      <c r="AN57">
        <v>1727</v>
      </c>
      <c r="AO57">
        <v>1766</v>
      </c>
      <c r="AP57">
        <v>1894</v>
      </c>
      <c r="AQ57">
        <v>1693</v>
      </c>
      <c r="AT57">
        <f>(($AO$49-$AN$49)/($AN$50-$AN$49))</f>
        <v>0.44827586206896552</v>
      </c>
      <c r="AU57">
        <f>(($AP$45-$AN$49)/($AN$50-$AN$49))</f>
        <v>0.51724137931034486</v>
      </c>
      <c r="AV57">
        <f>(($AQ$52-$AN$50)/($AN$51-$AN$50))</f>
        <v>0.17241379310344829</v>
      </c>
      <c r="AW57">
        <f>(($AN$49-$AO$48)/($AO$49-$AO$48))</f>
        <v>0.58064516129032262</v>
      </c>
      <c r="AX57">
        <f>(($AP$45-$AO$49)/($AO$50-$AO$49))</f>
        <v>6.6666666666666666E-2</v>
      </c>
      <c r="AY57">
        <f>(($AQ$51-$AO$48)/($AO$49-$AO$48))</f>
        <v>0.70967741935483875</v>
      </c>
      <c r="AZ57">
        <f>(($AN$50-$AP$45)/($AP$46-$AP$45))</f>
        <v>0.4375</v>
      </c>
      <c r="BA57">
        <f>(($AO$50-$AP$45)/($AP$46-$AP$45))</f>
        <v>0.875</v>
      </c>
      <c r="BB57">
        <f>(($AQ$52-$AP$45)/($AP$46-$AP$45))</f>
        <v>0.59375</v>
      </c>
      <c r="BC57">
        <f>(($AN$49-$AQ$50)/($AQ$51-$AQ$50))</f>
        <v>0.88235294117647056</v>
      </c>
      <c r="BD57">
        <f>(($AO$49-$AQ$51)/($AQ$52-$AQ$51))</f>
        <v>0.3</v>
      </c>
      <c r="BE57">
        <f>(($AP$45-$AQ$51)/($AQ$52-$AQ$51))</f>
        <v>0.36666666666666664</v>
      </c>
      <c r="BG57" t="s">
        <v>233</v>
      </c>
      <c r="BH57">
        <v>437</v>
      </c>
      <c r="BI57">
        <f>($BH$66-$BH$63)/200</f>
        <v>0.13500000000000001</v>
      </c>
      <c r="BQ57">
        <f>(($AO$49-$AN$49)/($AN$50-$AN$49))</f>
        <v>0.44827586206896552</v>
      </c>
      <c r="BR57">
        <f>1-(($AP$45-$AN$49)/($AN$50-$AN$49))</f>
        <v>0.48275862068965514</v>
      </c>
      <c r="BS57">
        <f>(($AQ$52-$AN$50)/($AN$51-$AN$50))</f>
        <v>0.17241379310344829</v>
      </c>
      <c r="BT57">
        <f>1-(($AN$49-$AO$48)/($AO$49-$AO$48))</f>
        <v>0.41935483870967738</v>
      </c>
      <c r="BU57">
        <f>(($AP$45-$AO$49)/($AO$50-$AO$49))</f>
        <v>6.6666666666666666E-2</v>
      </c>
      <c r="BV57">
        <f>1-(($AQ$51-$AO$48)/($AO$49-$AO$48))</f>
        <v>0.29032258064516125</v>
      </c>
      <c r="BW57">
        <f>(($AN$50-$AP$45)/($AP$46-$AP$45))</f>
        <v>0.4375</v>
      </c>
      <c r="BX57">
        <f>1-(($AO$50-$AP$45)/($AP$46-$AP$45))</f>
        <v>0.125</v>
      </c>
      <c r="BY57">
        <f>1-(($AQ$52-$AP$45)/($AP$46-$AP$45))</f>
        <v>0.40625</v>
      </c>
      <c r="BZ57">
        <f>1-(($AN$49-$AQ$50)/($AQ$51-$AQ$50))</f>
        <v>0.11764705882352944</v>
      </c>
      <c r="CA57">
        <f>(($AO$49-$AQ$51)/($AQ$52-$AQ$51))</f>
        <v>0.3</v>
      </c>
      <c r="CB57">
        <f>(($AP$45-$AQ$51)/($AQ$52-$AQ$51))</f>
        <v>0.36666666666666664</v>
      </c>
    </row>
    <row r="58" spans="1:80" x14ac:dyDescent="0.25">
      <c r="A58">
        <v>57</v>
      </c>
      <c r="B58">
        <v>72.982244000000009</v>
      </c>
      <c r="C58" s="4">
        <v>1</v>
      </c>
      <c r="F58">
        <v>50.842575000000004</v>
      </c>
      <c r="G58" s="5">
        <v>3</v>
      </c>
      <c r="P58">
        <v>2</v>
      </c>
      <c r="Q58" t="str">
        <f t="shared" si="0"/>
        <v>13</v>
      </c>
      <c r="R58">
        <v>2</v>
      </c>
      <c r="X58" t="s">
        <v>285</v>
      </c>
      <c r="Y58" t="s">
        <v>268</v>
      </c>
      <c r="AN58">
        <v>1754</v>
      </c>
      <c r="AO58">
        <v>1796</v>
      </c>
      <c r="AP58">
        <v>1924</v>
      </c>
      <c r="AQ58">
        <v>1728</v>
      </c>
      <c r="AT58">
        <f>(($AO$50-$AN$50)/($AN$51-$AN$50))</f>
        <v>0.48275862068965519</v>
      </c>
      <c r="AU58">
        <f>(($AP$46-$AN$50)/($AN$51-$AN$50))</f>
        <v>0.62068965517241381</v>
      </c>
      <c r="AV58">
        <f>(($AQ$53-$AN$51)/($AN$52-$AN$51))</f>
        <v>0.2413793103448276</v>
      </c>
      <c r="AW58">
        <f>(($AN$50-$AO$49)/($AO$50-$AO$49))</f>
        <v>0.53333333333333333</v>
      </c>
      <c r="AX58">
        <f>(($AP$46-$AO$50)/($AO$51-$AO$50))</f>
        <v>0.13793103448275862</v>
      </c>
      <c r="AY58">
        <f>(($AQ$52-$AO$49)/($AO$50-$AO$49))</f>
        <v>0.7</v>
      </c>
      <c r="AZ58">
        <f>(($AN$51-$AP$46)/($AP$47-$AP$46))</f>
        <v>0.37931034482758619</v>
      </c>
      <c r="BA58">
        <f>(($AO$51-$AP$46)/($AP$47-$AP$46))</f>
        <v>0.86206896551724133</v>
      </c>
      <c r="BB58">
        <f>(($AQ$53-$AP$46)/($AP$47-$AP$46))</f>
        <v>0.62068965517241381</v>
      </c>
      <c r="BC58">
        <f>(($AN$50-$AQ$51)/($AQ$52-$AQ$51))</f>
        <v>0.83333333333333337</v>
      </c>
      <c r="BD58">
        <f>(($AO$50-$AQ$52)/($AQ$53-$AQ$52))</f>
        <v>0.29032258064516131</v>
      </c>
      <c r="BE58">
        <f>(($AP$46-$AQ$52)/($AQ$53-$AQ$52))</f>
        <v>0.41935483870967744</v>
      </c>
      <c r="BG58">
        <v>2</v>
      </c>
      <c r="BH58">
        <v>439</v>
      </c>
      <c r="BI58">
        <f>($BH$67-$BH$64)/200</f>
        <v>0.13500000000000001</v>
      </c>
      <c r="BQ58">
        <f>(($AO$50-$AN$50)/($AN$51-$AN$50))</f>
        <v>0.48275862068965519</v>
      </c>
      <c r="BR58">
        <f>1-(($AP$46-$AN$50)/($AN$51-$AN$50))</f>
        <v>0.37931034482758619</v>
      </c>
      <c r="BS58">
        <f>(($AQ$53-$AN$51)/($AN$52-$AN$51))</f>
        <v>0.2413793103448276</v>
      </c>
      <c r="BT58">
        <f>1-(($AN$50-$AO$49)/($AO$50-$AO$49))</f>
        <v>0.46666666666666667</v>
      </c>
      <c r="BU58">
        <f>(($AP$46-$AO$50)/($AO$51-$AO$50))</f>
        <v>0.13793103448275862</v>
      </c>
      <c r="BV58">
        <f>1-(($AQ$52-$AO$49)/($AO$50-$AO$49))</f>
        <v>0.30000000000000004</v>
      </c>
      <c r="BW58">
        <f>(($AN$51-$AP$46)/($AP$47-$AP$46))</f>
        <v>0.37931034482758619</v>
      </c>
      <c r="BX58">
        <f>1-(($AO$51-$AP$46)/($AP$47-$AP$46))</f>
        <v>0.13793103448275867</v>
      </c>
      <c r="BY58">
        <f>1-(($AQ$53-$AP$46)/($AP$47-$AP$46))</f>
        <v>0.37931034482758619</v>
      </c>
      <c r="BZ58">
        <f>1-(($AN$50-$AQ$51)/($AQ$52-$AQ$51))</f>
        <v>0.16666666666666663</v>
      </c>
      <c r="CA58">
        <f>(($AO$50-$AQ$52)/($AQ$53-$AQ$52))</f>
        <v>0.29032258064516131</v>
      </c>
      <c r="CB58">
        <f>(($AP$46-$AQ$52)/($AQ$53-$AQ$52))</f>
        <v>0.41935483870967744</v>
      </c>
    </row>
    <row r="59" spans="1:80" x14ac:dyDescent="0.25">
      <c r="A59">
        <v>58</v>
      </c>
      <c r="B59">
        <v>72.982244000000009</v>
      </c>
      <c r="C59" s="4">
        <v>1</v>
      </c>
      <c r="F59">
        <v>50.842575000000004</v>
      </c>
      <c r="G59" s="5">
        <v>3</v>
      </c>
      <c r="H59">
        <v>61.663814000000002</v>
      </c>
      <c r="I59" s="3">
        <v>4</v>
      </c>
      <c r="P59">
        <v>3</v>
      </c>
      <c r="Q59" t="str">
        <f t="shared" si="0"/>
        <v>134</v>
      </c>
      <c r="R59">
        <v>4</v>
      </c>
      <c r="X59" t="s">
        <v>285</v>
      </c>
      <c r="Y59" t="s">
        <v>269</v>
      </c>
      <c r="AN59">
        <v>1781</v>
      </c>
      <c r="AO59">
        <v>1826</v>
      </c>
      <c r="AP59">
        <v>1956</v>
      </c>
      <c r="AQ59">
        <v>1757</v>
      </c>
      <c r="AT59">
        <f>(($AO$51-$AN$51)/($AN$52-$AN$51))</f>
        <v>0.48275862068965519</v>
      </c>
      <c r="AU59">
        <f>(($AP$47-$AN$51)/($AN$52-$AN$51))</f>
        <v>0.62068965517241381</v>
      </c>
      <c r="AV59">
        <f>(($AQ$54-$AN$52)/($AN$53-$AN$52))</f>
        <v>0.3125</v>
      </c>
      <c r="AW59">
        <f>(($AN$51-$AO$50)/($AO$51-$AO$50))</f>
        <v>0.51724137931034486</v>
      </c>
      <c r="AX59">
        <f>(($AP$47-$AO$51)/($AO$52-$AO$51))</f>
        <v>0.13333333333333333</v>
      </c>
      <c r="AY59">
        <f>(($AQ$53-$AO$50)/($AO$51-$AO$50))</f>
        <v>0.75862068965517238</v>
      </c>
      <c r="AZ59">
        <f>(($AN$52-$AP$47)/($AP$48-$AP$47))</f>
        <v>0.35483870967741937</v>
      </c>
      <c r="BA59">
        <f>(($AO$52-$AP$47)/($AP$48-$AP$47))</f>
        <v>0.83870967741935487</v>
      </c>
      <c r="BB59">
        <f>(($AQ$54-$AP$47)/($AP$48-$AP$47))</f>
        <v>0.67741935483870963</v>
      </c>
      <c r="BC59">
        <f>(($AN$51-$AQ$52)/($AQ$53-$AQ$52))</f>
        <v>0.77419354838709675</v>
      </c>
      <c r="BD59">
        <f>(($AO$51-$AQ$53)/($AQ$54-$AQ$53))</f>
        <v>0.21875</v>
      </c>
      <c r="BE59">
        <f>(($AP$47-$AQ$53)/($AQ$54-$AQ$53))</f>
        <v>0.34375</v>
      </c>
      <c r="BG59">
        <v>4</v>
      </c>
      <c r="BH59">
        <v>445</v>
      </c>
      <c r="BI59">
        <f>($BH$68-$BH$65)/200</f>
        <v>0.13500000000000001</v>
      </c>
      <c r="BQ59">
        <f>(($AO$51-$AN$51)/($AN$52-$AN$51))</f>
        <v>0.48275862068965519</v>
      </c>
      <c r="BR59">
        <f>1-(($AP$47-$AN$51)/($AN$52-$AN$51))</f>
        <v>0.37931034482758619</v>
      </c>
      <c r="BS59">
        <f>(($AQ$54-$AN$52)/($AN$53-$AN$52))</f>
        <v>0.3125</v>
      </c>
      <c r="BT59">
        <f>1-(($AN$51-$AO$50)/($AO$51-$AO$50))</f>
        <v>0.48275862068965514</v>
      </c>
      <c r="BU59">
        <f>(($AP$47-$AO$51)/($AO$52-$AO$51))</f>
        <v>0.13333333333333333</v>
      </c>
      <c r="BV59">
        <f>1-(($AQ$53-$AO$50)/($AO$51-$AO$50))</f>
        <v>0.24137931034482762</v>
      </c>
      <c r="BW59">
        <f>(($AN$52-$AP$47)/($AP$48-$AP$47))</f>
        <v>0.35483870967741937</v>
      </c>
      <c r="BX59">
        <f>1-(($AO$52-$AP$47)/($AP$48-$AP$47))</f>
        <v>0.16129032258064513</v>
      </c>
      <c r="BY59">
        <f>1-(($AQ$54-$AP$47)/($AP$48-$AP$47))</f>
        <v>0.32258064516129037</v>
      </c>
      <c r="BZ59">
        <f>1-(($AN$51-$AQ$52)/($AQ$53-$AQ$52))</f>
        <v>0.22580645161290325</v>
      </c>
      <c r="CA59">
        <f>(($AO$51-$AQ$53)/($AQ$54-$AQ$53))</f>
        <v>0.21875</v>
      </c>
      <c r="CB59">
        <f>(($AP$47-$AQ$53)/($AQ$54-$AQ$53))</f>
        <v>0.34375</v>
      </c>
    </row>
    <row r="60" spans="1:80" x14ac:dyDescent="0.25">
      <c r="A60">
        <v>59</v>
      </c>
      <c r="B60">
        <v>72.982244000000009</v>
      </c>
      <c r="C60" s="4">
        <v>1</v>
      </c>
      <c r="H60">
        <v>61.691345000000005</v>
      </c>
      <c r="I60" s="3">
        <v>4</v>
      </c>
      <c r="P60">
        <v>2</v>
      </c>
      <c r="Q60" t="str">
        <f t="shared" si="0"/>
        <v>14</v>
      </c>
      <c r="R60" t="s">
        <v>22</v>
      </c>
      <c r="X60" t="s">
        <v>285</v>
      </c>
      <c r="Y60" t="s">
        <v>266</v>
      </c>
      <c r="AN60">
        <v>1811</v>
      </c>
      <c r="AO60">
        <v>1856</v>
      </c>
      <c r="AP60">
        <v>1991</v>
      </c>
      <c r="AQ60">
        <v>1788</v>
      </c>
      <c r="AT60">
        <f>(($AO$52-$AN$52)/($AN$53-$AN$52))</f>
        <v>0.46875</v>
      </c>
      <c r="AU60">
        <f>(($AP$48-$AN$52)/($AN$53-$AN$52))</f>
        <v>0.625</v>
      </c>
      <c r="AV60">
        <f>(($AQ$55-$AN$53)/($AN$54-$AN$53))</f>
        <v>0.29411764705882354</v>
      </c>
      <c r="AW60">
        <f>(($AN$52-$AO$51)/($AO$52-$AO$51))</f>
        <v>0.5</v>
      </c>
      <c r="AX60">
        <f>(($AP$48-$AO$52)/($AO$53-$AO$52))</f>
        <v>0.15151515151515152</v>
      </c>
      <c r="AY60">
        <f>(($AQ$54-$AO$51)/($AO$52-$AO$51))</f>
        <v>0.83333333333333337</v>
      </c>
      <c r="AZ60">
        <f>(($AN$53-$AP$48)/($AP$49-$AP$48))</f>
        <v>0.34285714285714286</v>
      </c>
      <c r="BA60">
        <f>(($AO$53-$AP$48)/($AP$49-$AP$48))</f>
        <v>0.8</v>
      </c>
      <c r="BB60">
        <f>(($AQ$55-$AP$48)/($AP$49-$AP$48))</f>
        <v>0.62857142857142856</v>
      </c>
      <c r="BC60">
        <f>(($AN$52-$AQ$53)/($AQ$54-$AQ$53))</f>
        <v>0.6875</v>
      </c>
      <c r="BD60">
        <f>(($AO$52-$AQ$54)/($AQ$55-$AQ$54))</f>
        <v>0.15625</v>
      </c>
      <c r="BE60">
        <f>(($AP$48-$AQ$54)/($AQ$55-$AQ$54))</f>
        <v>0.3125</v>
      </c>
      <c r="BG60" t="s">
        <v>22</v>
      </c>
      <c r="BH60">
        <v>447</v>
      </c>
      <c r="BI60">
        <f>($BH$69-$BH$66)/200</f>
        <v>0.115</v>
      </c>
      <c r="BQ60">
        <f>(($AO$52-$AN$52)/($AN$53-$AN$52))</f>
        <v>0.46875</v>
      </c>
      <c r="BR60">
        <f>1-(($AP$48-$AN$52)/($AN$53-$AN$52))</f>
        <v>0.375</v>
      </c>
      <c r="BS60">
        <f>(($AQ$55-$AN$53)/($AN$54-$AN$53))</f>
        <v>0.29411764705882354</v>
      </c>
      <c r="BT60">
        <f>(($AN$52-$AO$51)/($AO$52-$AO$51))</f>
        <v>0.5</v>
      </c>
      <c r="BU60">
        <f>(($AP$48-$AO$52)/($AO$53-$AO$52))</f>
        <v>0.15151515151515152</v>
      </c>
      <c r="BV60">
        <f>1-(($AQ$54-$AO$51)/($AO$52-$AO$51))</f>
        <v>0.16666666666666663</v>
      </c>
      <c r="BW60">
        <f>(($AN$53-$AP$48)/($AP$49-$AP$48))</f>
        <v>0.34285714285714286</v>
      </c>
      <c r="BX60">
        <f>1-(($AO$53-$AP$48)/($AP$49-$AP$48))</f>
        <v>0.19999999999999996</v>
      </c>
      <c r="BY60">
        <f>1-(($AQ$55-$AP$48)/($AP$49-$AP$48))</f>
        <v>0.37142857142857144</v>
      </c>
      <c r="BZ60">
        <f>1-(($AN$52-$AQ$53)/($AQ$54-$AQ$53))</f>
        <v>0.3125</v>
      </c>
      <c r="CA60">
        <f>(($AO$52-$AQ$54)/($AQ$55-$AQ$54))</f>
        <v>0.15625</v>
      </c>
      <c r="CB60">
        <f>(($AP$48-$AQ$54)/($AQ$55-$AQ$54))</f>
        <v>0.3125</v>
      </c>
    </row>
    <row r="61" spans="1:80" x14ac:dyDescent="0.25">
      <c r="A61">
        <v>60</v>
      </c>
      <c r="B61">
        <v>72.982244000000009</v>
      </c>
      <c r="C61" s="4">
        <v>1</v>
      </c>
      <c r="H61">
        <v>61.691345000000005</v>
      </c>
      <c r="I61" s="3">
        <v>4</v>
      </c>
      <c r="P61">
        <v>2</v>
      </c>
      <c r="Q61" t="str">
        <f t="shared" si="0"/>
        <v>14</v>
      </c>
      <c r="R61" t="s">
        <v>22</v>
      </c>
      <c r="X61" t="s">
        <v>285</v>
      </c>
      <c r="Y61" t="s">
        <v>267</v>
      </c>
      <c r="AN61">
        <v>1842</v>
      </c>
      <c r="AO61">
        <v>1889</v>
      </c>
      <c r="AP61">
        <v>2024</v>
      </c>
      <c r="AQ61">
        <v>1819</v>
      </c>
      <c r="AT61">
        <f>(($AO$53-$AN$53)/($AN$54-$AN$53))</f>
        <v>0.47058823529411764</v>
      </c>
      <c r="AU61">
        <f>(($AP$49-$AN$53)/($AN$54-$AN$53))</f>
        <v>0.67647058823529416</v>
      </c>
      <c r="AW61">
        <f>(($AN$53-$AO$52)/($AO$53-$AO$52))</f>
        <v>0.51515151515151514</v>
      </c>
      <c r="AY61">
        <f>(($AQ$55-$AO$52)/($AO$53-$AO$52))</f>
        <v>0.81818181818181823</v>
      </c>
      <c r="BC61">
        <f>(($AN$53-$AQ$54)/($AQ$55-$AQ$54))</f>
        <v>0.6875</v>
      </c>
      <c r="BG61" t="s">
        <v>22</v>
      </c>
      <c r="BH61">
        <v>449</v>
      </c>
      <c r="BI61">
        <f>($BH$70-$BH$67)/200</f>
        <v>0.12</v>
      </c>
      <c r="BQ61">
        <f>(($AO$53-$AN$53)/($AN$54-$AN$53))</f>
        <v>0.47058823529411764</v>
      </c>
      <c r="BR61">
        <f>1-(($AP$49-$AN$53)/($AN$54-$AN$53))</f>
        <v>0.32352941176470584</v>
      </c>
      <c r="BT61">
        <f>1-(($AN$53-$AO$52)/($AO$53-$AO$52))</f>
        <v>0.48484848484848486</v>
      </c>
      <c r="BV61">
        <f>1-(($AQ$55-$AO$52)/($AO$53-$AO$52))</f>
        <v>0.18181818181818177</v>
      </c>
      <c r="BZ61">
        <f>1-(($AN$53-$AQ$54)/($AQ$55-$AQ$54))</f>
        <v>0.3125</v>
      </c>
    </row>
    <row r="62" spans="1:80" x14ac:dyDescent="0.25">
      <c r="A62">
        <v>61</v>
      </c>
      <c r="B62">
        <v>72.982244000000009</v>
      </c>
      <c r="C62" s="4">
        <v>1</v>
      </c>
      <c r="H62">
        <v>61.691345000000005</v>
      </c>
      <c r="I62" s="3">
        <v>4</v>
      </c>
      <c r="P62">
        <v>2</v>
      </c>
      <c r="Q62" t="str">
        <f t="shared" si="0"/>
        <v>14</v>
      </c>
      <c r="R62">
        <v>1</v>
      </c>
      <c r="X62" t="s">
        <v>285</v>
      </c>
      <c r="Y62" t="s">
        <v>268</v>
      </c>
      <c r="AB62" t="s">
        <v>285</v>
      </c>
      <c r="AC62" t="str">
        <f>CONCATENATE($R62,$R63,$R64,$R65)</f>
        <v>1423</v>
      </c>
      <c r="AN62">
        <v>1874</v>
      </c>
      <c r="AO62">
        <v>1918</v>
      </c>
      <c r="AP62">
        <v>2065</v>
      </c>
      <c r="AQ62">
        <v>1851</v>
      </c>
      <c r="BG62">
        <v>1</v>
      </c>
      <c r="BH62">
        <v>450</v>
      </c>
      <c r="BI62">
        <f>($BH$71-$BH$68)/200</f>
        <v>0.115</v>
      </c>
    </row>
    <row r="63" spans="1:80" x14ac:dyDescent="0.25">
      <c r="A63">
        <v>62</v>
      </c>
      <c r="B63">
        <v>72.982244000000009</v>
      </c>
      <c r="C63" s="4">
        <v>1</v>
      </c>
      <c r="H63">
        <v>61.691345000000005</v>
      </c>
      <c r="I63" s="3">
        <v>4</v>
      </c>
      <c r="P63">
        <v>2</v>
      </c>
      <c r="Q63" t="str">
        <f t="shared" si="0"/>
        <v>14</v>
      </c>
      <c r="R63">
        <v>4</v>
      </c>
      <c r="X63" t="s">
        <v>285</v>
      </c>
      <c r="Y63" t="s">
        <v>269</v>
      </c>
      <c r="AN63">
        <v>1903</v>
      </c>
      <c r="AO63">
        <v>1952</v>
      </c>
      <c r="AQ63">
        <v>1882</v>
      </c>
      <c r="BG63">
        <v>4</v>
      </c>
      <c r="BH63">
        <v>462</v>
      </c>
      <c r="BI63">
        <f>($BH$72-$BH$69)/200</f>
        <v>0.12</v>
      </c>
    </row>
    <row r="64" spans="1:80" x14ac:dyDescent="0.25">
      <c r="A64">
        <v>63</v>
      </c>
      <c r="B64">
        <v>72.982244000000009</v>
      </c>
      <c r="C64" s="4">
        <v>1</v>
      </c>
      <c r="H64">
        <v>61.691345000000005</v>
      </c>
      <c r="I64" s="3">
        <v>4</v>
      </c>
      <c r="P64">
        <v>2</v>
      </c>
      <c r="Q64" t="str">
        <f t="shared" si="0"/>
        <v>14</v>
      </c>
      <c r="R64">
        <v>2</v>
      </c>
      <c r="X64" t="s">
        <v>285</v>
      </c>
      <c r="Y64" t="s">
        <v>266</v>
      </c>
      <c r="AN64">
        <v>1934</v>
      </c>
      <c r="AO64">
        <v>1984</v>
      </c>
      <c r="AQ64">
        <v>1912</v>
      </c>
      <c r="AT64">
        <f>(($AO$54-$AN$55)/($AN$56-$AN$55))</f>
        <v>0.5</v>
      </c>
      <c r="AU64">
        <f>(($AP$50-$AN$55)/($AN$56-$AN$55))</f>
        <v>0.3611111111111111</v>
      </c>
      <c r="AV64">
        <f>(($AQ$56-$AN$55)/($AN$56-$AN$55))</f>
        <v>0</v>
      </c>
      <c r="AW64">
        <f>(($AN$56-$AO$54)/($AO$55-$AO$54))</f>
        <v>0.54545454545454541</v>
      </c>
      <c r="AX64">
        <f>(($AP$51-$AO$55)/($AO$56-$AO$55))</f>
        <v>6.6666666666666666E-2</v>
      </c>
      <c r="AY64">
        <f>(($AQ$57-$AO$54)/($AO$55-$AO$54))</f>
        <v>0.48484848484848486</v>
      </c>
      <c r="AZ64">
        <f>(($AN$56-$AP$50)/($AP$51-$AP$50))</f>
        <v>0.57499999999999996</v>
      </c>
      <c r="BA64">
        <f>(($AO$54-$AP$50)/($AP$51-$AP$50))</f>
        <v>0.125</v>
      </c>
      <c r="BB64">
        <f>(($AQ$57-$AP$50)/($AP$51-$AP$50))</f>
        <v>0.52500000000000002</v>
      </c>
      <c r="BC64">
        <f>(($AN$55-$AQ$56)/($AQ$57-$AQ$56))</f>
        <v>0</v>
      </c>
      <c r="BD64">
        <f>(($AO$54-$AQ$56)/($AQ$57-$AQ$56))</f>
        <v>0.52941176470588236</v>
      </c>
      <c r="BE64">
        <f>(($AP$50-$AQ$56)/($AQ$57-$AQ$56))</f>
        <v>0.38235294117647056</v>
      </c>
      <c r="BG64">
        <v>2</v>
      </c>
      <c r="BH64">
        <v>470</v>
      </c>
      <c r="BI64">
        <f>($BH$73-$BH$70)/200</f>
        <v>0.105</v>
      </c>
      <c r="BQ64">
        <f>(($AO$54-$AN$55)/($AN$56-$AN$55))</f>
        <v>0.5</v>
      </c>
      <c r="BR64">
        <f>(($AP$50-$AN$55)/($AN$56-$AN$55))</f>
        <v>0.3611111111111111</v>
      </c>
      <c r="BS64">
        <f>(($AQ$56-$AN$55)/($AN$56-$AN$55))</f>
        <v>0</v>
      </c>
      <c r="BT64">
        <f>1-(($AN$56-$AO$54)/($AO$55-$AO$54))</f>
        <v>0.45454545454545459</v>
      </c>
      <c r="BU64">
        <f>(($AP$51-$AO$55)/($AO$56-$AO$55))</f>
        <v>6.6666666666666666E-2</v>
      </c>
      <c r="BV64">
        <f>(($AQ$57-$AO$54)/($AO$55-$AO$54))</f>
        <v>0.48484848484848486</v>
      </c>
      <c r="BW64">
        <f>1-(($AN$56-$AP$50)/($AP$51-$AP$50))</f>
        <v>0.42500000000000004</v>
      </c>
      <c r="BX64">
        <f>(($AO$54-$AP$50)/($AP$51-$AP$50))</f>
        <v>0.125</v>
      </c>
      <c r="BY64">
        <f>1-(($AQ$57-$AP$50)/($AP$51-$AP$50))</f>
        <v>0.47499999999999998</v>
      </c>
      <c r="BZ64">
        <f>(($AN$55-$AQ$56)/($AQ$57-$AQ$56))</f>
        <v>0</v>
      </c>
      <c r="CA64">
        <f>1-(($AO$54-$AQ$56)/($AQ$57-$AQ$56))</f>
        <v>0.47058823529411764</v>
      </c>
      <c r="CB64">
        <f>(($AP$50-$AQ$56)/($AQ$57-$AQ$56))</f>
        <v>0.38235294117647056</v>
      </c>
    </row>
    <row r="65" spans="1:80" x14ac:dyDescent="0.25">
      <c r="A65">
        <v>64</v>
      </c>
      <c r="B65">
        <v>72.982244000000009</v>
      </c>
      <c r="C65" s="4">
        <v>1</v>
      </c>
      <c r="H65">
        <v>61.691345000000005</v>
      </c>
      <c r="I65" s="3">
        <v>4</v>
      </c>
      <c r="P65">
        <v>2</v>
      </c>
      <c r="Q65" t="str">
        <f t="shared" si="0"/>
        <v>14</v>
      </c>
      <c r="R65">
        <v>3</v>
      </c>
      <c r="X65" t="s">
        <v>285</v>
      </c>
      <c r="Y65" t="s">
        <v>267</v>
      </c>
      <c r="AN65">
        <v>1968</v>
      </c>
      <c r="AO65">
        <v>2017</v>
      </c>
      <c r="AQ65">
        <v>1944</v>
      </c>
      <c r="AT65">
        <f>(($AO$55-$AN$56)/($AN$57-$AN$56))</f>
        <v>0.46875</v>
      </c>
      <c r="AU65">
        <f>(($AP$51-$AN$56)/($AN$57-$AN$56))</f>
        <v>0.53125</v>
      </c>
      <c r="AV65">
        <f>(($AQ$57-$AN$55)/($AN$56-$AN$55))</f>
        <v>0.94444444444444442</v>
      </c>
      <c r="AW65">
        <f>(($AN$57-$AO$55)/($AO$56-$AO$55))</f>
        <v>0.56666666666666665</v>
      </c>
      <c r="AX65">
        <f>(($AP$52-$AO$56)/($AO$57-$AO$56))</f>
        <v>0.15384615384615385</v>
      </c>
      <c r="AY65">
        <f>(($AQ$58-$AO$55)/($AO$56-$AO$55))</f>
        <v>0.6</v>
      </c>
      <c r="AZ65">
        <f>(($AN$57-$AP$51)/($AP$52-$AP$51))</f>
        <v>0.46875</v>
      </c>
      <c r="BA65">
        <f>(($AO$55-$AP$50)/($AP$51-$AP$50))</f>
        <v>0.95</v>
      </c>
      <c r="BB65">
        <f>(($AQ$58-$AP$51)/($AP$52-$AP$51))</f>
        <v>0.5</v>
      </c>
      <c r="BC65">
        <f>(($AN$56-$AQ$57)/($AQ$58-$AQ$57))</f>
        <v>5.7142857142857141E-2</v>
      </c>
      <c r="BD65">
        <f>(($AO$55-$AQ$57)/($AQ$58-$AQ$57))</f>
        <v>0.48571428571428571</v>
      </c>
      <c r="BE65">
        <f>(($AP$51-$AQ$57)/($AQ$58-$AQ$57))</f>
        <v>0.54285714285714282</v>
      </c>
      <c r="BG65">
        <v>3</v>
      </c>
      <c r="BH65">
        <v>479</v>
      </c>
      <c r="BI65">
        <f>($BH$74-$BH$71)/200</f>
        <v>0.11</v>
      </c>
      <c r="BQ65">
        <f>(($AO$55-$AN$56)/($AN$57-$AN$56))</f>
        <v>0.46875</v>
      </c>
      <c r="BR65">
        <f>1-(($AP$51-$AN$56)/($AN$57-$AN$56))</f>
        <v>0.46875</v>
      </c>
      <c r="BS65">
        <f>1-(($AQ$57-$AN$55)/($AN$56-$AN$55))</f>
        <v>5.555555555555558E-2</v>
      </c>
      <c r="BT65">
        <f>1-(($AN$57-$AO$55)/($AO$56-$AO$55))</f>
        <v>0.43333333333333335</v>
      </c>
      <c r="BU65">
        <f>(($AP$52-$AO$56)/($AO$57-$AO$56))</f>
        <v>0.15384615384615385</v>
      </c>
      <c r="BV65">
        <f>1-(($AQ$58-$AO$55)/($AO$56-$AO$55))</f>
        <v>0.4</v>
      </c>
      <c r="BW65">
        <f>(($AN$57-$AP$51)/($AP$52-$AP$51))</f>
        <v>0.46875</v>
      </c>
      <c r="BX65">
        <f>1-(($AO$55-$AP$50)/($AP$51-$AP$50))</f>
        <v>5.0000000000000044E-2</v>
      </c>
      <c r="BY65">
        <f>(($AQ$58-$AP$51)/($AP$52-$AP$51))</f>
        <v>0.5</v>
      </c>
      <c r="BZ65">
        <f>(($AN$56-$AQ$57)/($AQ$58-$AQ$57))</f>
        <v>5.7142857142857141E-2</v>
      </c>
      <c r="CA65">
        <f>(($AO$55-$AQ$57)/($AQ$58-$AQ$57))</f>
        <v>0.48571428571428571</v>
      </c>
      <c r="CB65">
        <f>1-(($AP$51-$AQ$57)/($AQ$58-$AQ$57))</f>
        <v>0.45714285714285718</v>
      </c>
    </row>
    <row r="66" spans="1:80" x14ac:dyDescent="0.25">
      <c r="A66">
        <v>65</v>
      </c>
      <c r="B66">
        <v>72.982244000000009</v>
      </c>
      <c r="C66" s="4">
        <v>1</v>
      </c>
      <c r="H66">
        <v>61.691345000000005</v>
      </c>
      <c r="I66" s="3">
        <v>4</v>
      </c>
      <c r="P66">
        <v>2</v>
      </c>
      <c r="Q66" t="str">
        <f t="shared" ref="Q66:Q129" si="2">CONCATENATE(C66,E66,G66,I66)</f>
        <v>14</v>
      </c>
      <c r="R66">
        <v>1</v>
      </c>
      <c r="X66" t="s">
        <v>285</v>
      </c>
      <c r="Y66" t="s">
        <v>268</v>
      </c>
      <c r="AB66" t="s">
        <v>285</v>
      </c>
      <c r="AC66" t="str">
        <f>CONCATENATE($R66,$R67,$R68,$R69)</f>
        <v>1423</v>
      </c>
      <c r="AN66">
        <v>2001</v>
      </c>
      <c r="AO66">
        <v>2053</v>
      </c>
      <c r="AQ66">
        <v>1976</v>
      </c>
      <c r="AT66">
        <f>(($AO$56-$AN$57)/($AN$58-$AN$57))</f>
        <v>0.48148148148148145</v>
      </c>
      <c r="AU66">
        <f>(($AP$52-$AN$57)/($AN$58-$AN$57))</f>
        <v>0.62962962962962965</v>
      </c>
      <c r="AV66">
        <f>(($AQ$58-$AN$57)/($AN$58-$AN$57))</f>
        <v>3.7037037037037035E-2</v>
      </c>
      <c r="AW66">
        <f>(($AN$58-$AO$56)/($AO$57-$AO$56))</f>
        <v>0.53846153846153844</v>
      </c>
      <c r="AX66">
        <f>(($AP$53-$AO$57)/($AO$58-$AO$57))</f>
        <v>0.13333333333333333</v>
      </c>
      <c r="AY66">
        <f>(($AQ$59-$AO$56)/($AO$57-$AO$56))</f>
        <v>0.65384615384615385</v>
      </c>
      <c r="AZ66">
        <f>(($AN$58-$AP$52)/($AP$53-$AP$52))</f>
        <v>0.38461538461538464</v>
      </c>
      <c r="BA66">
        <f>(($AO$56-$AP$51)/($AP$52-$AP$51))</f>
        <v>0.875</v>
      </c>
      <c r="BB66">
        <f>(($AQ$59-$AP$52)/($AP$53-$AP$52))</f>
        <v>0.5</v>
      </c>
      <c r="BC66">
        <f>(($AN$57-$AQ$57)/($AQ$58-$AQ$57))</f>
        <v>0.97142857142857142</v>
      </c>
      <c r="BD66">
        <f>(($AO$56-$AQ$58)/($AQ$59-$AQ$58))</f>
        <v>0.41379310344827586</v>
      </c>
      <c r="BE66">
        <f>(($AP$52-$AQ$58)/($AQ$59-$AQ$58))</f>
        <v>0.55172413793103448</v>
      </c>
      <c r="BG66">
        <v>1</v>
      </c>
      <c r="BH66">
        <v>489</v>
      </c>
      <c r="BI66">
        <f>($BH$75-$BH$72)/200</f>
        <v>0.115</v>
      </c>
      <c r="BQ66">
        <f>(($AO$56-$AN$57)/($AN$58-$AN$57))</f>
        <v>0.48148148148148145</v>
      </c>
      <c r="BR66">
        <f>1-(($AP$52-$AN$57)/($AN$58-$AN$57))</f>
        <v>0.37037037037037035</v>
      </c>
      <c r="BS66">
        <f>(($AQ$58-$AN$57)/($AN$58-$AN$57))</f>
        <v>3.7037037037037035E-2</v>
      </c>
      <c r="BT66">
        <f>1-(($AN$58-$AO$56)/($AO$57-$AO$56))</f>
        <v>0.46153846153846156</v>
      </c>
      <c r="BU66">
        <f>(($AP$53-$AO$57)/($AO$58-$AO$57))</f>
        <v>0.13333333333333333</v>
      </c>
      <c r="BV66">
        <f>1-(($AQ$59-$AO$56)/($AO$57-$AO$56))</f>
        <v>0.34615384615384615</v>
      </c>
      <c r="BW66">
        <f>(($AN$58-$AP$52)/($AP$53-$AP$52))</f>
        <v>0.38461538461538464</v>
      </c>
      <c r="BX66">
        <f>1-(($AO$56-$AP$51)/($AP$52-$AP$51))</f>
        <v>0.125</v>
      </c>
      <c r="BY66">
        <f>(($AQ$59-$AP$52)/($AP$53-$AP$52))</f>
        <v>0.5</v>
      </c>
      <c r="BZ66">
        <f>1-(($AN$57-$AQ$57)/($AQ$58-$AQ$57))</f>
        <v>2.8571428571428581E-2</v>
      </c>
      <c r="CA66">
        <f>(($AO$56-$AQ$58)/($AQ$59-$AQ$58))</f>
        <v>0.41379310344827586</v>
      </c>
      <c r="CB66">
        <f>1-(($AP$52-$AQ$58)/($AQ$59-$AQ$58))</f>
        <v>0.44827586206896552</v>
      </c>
    </row>
    <row r="67" spans="1:80" x14ac:dyDescent="0.25">
      <c r="A67">
        <v>66</v>
      </c>
      <c r="B67">
        <v>72.982244000000009</v>
      </c>
      <c r="C67" s="4">
        <v>1</v>
      </c>
      <c r="H67">
        <v>61.691345000000005</v>
      </c>
      <c r="I67" s="3">
        <v>4</v>
      </c>
      <c r="P67">
        <v>2</v>
      </c>
      <c r="Q67" t="str">
        <f t="shared" si="2"/>
        <v>14</v>
      </c>
      <c r="R67">
        <v>4</v>
      </c>
      <c r="X67" t="s">
        <v>285</v>
      </c>
      <c r="Y67" t="s">
        <v>269</v>
      </c>
      <c r="AN67">
        <v>2035</v>
      </c>
      <c r="AQ67">
        <v>2010</v>
      </c>
      <c r="AT67">
        <f>(($AO$57-$AN$58)/($AN$59-$AN$58))</f>
        <v>0.44444444444444442</v>
      </c>
      <c r="AU67">
        <f>(($AP$53-$AN$58)/($AN$59-$AN$58))</f>
        <v>0.59259259259259256</v>
      </c>
      <c r="AV67">
        <f>(($AQ$59-$AN$58)/($AN$59-$AN$58))</f>
        <v>0.1111111111111111</v>
      </c>
      <c r="AW67">
        <f>(($AN$59-$AO$57)/($AO$58-$AO$57))</f>
        <v>0.5</v>
      </c>
      <c r="AX67">
        <f>(($AP$54-$AO$58)/($AO$59-$AO$58))</f>
        <v>0.23333333333333334</v>
      </c>
      <c r="AY67">
        <f>(($AQ$60-$AO$57)/($AO$58-$AO$57))</f>
        <v>0.73333333333333328</v>
      </c>
      <c r="AZ67">
        <f>(($AN$59-$AP$53)/($AP$54-$AP$53))</f>
        <v>0.33333333333333331</v>
      </c>
      <c r="BA67">
        <f>(($AO$57-$AP$52)/($AP$53-$AP$52))</f>
        <v>0.84615384615384615</v>
      </c>
      <c r="BB67">
        <f>(($AQ$60-$AP$53)/($AP$54-$AP$53))</f>
        <v>0.54545454545454541</v>
      </c>
      <c r="BC67">
        <f>(($AN$58-$AQ$58)/($AQ$59-$AQ$58))</f>
        <v>0.89655172413793105</v>
      </c>
      <c r="BD67">
        <f>(($AO$57-$AQ$59)/($AQ$60-$AQ$59))</f>
        <v>0.29032258064516131</v>
      </c>
      <c r="BE67">
        <f>(($AP$53-$AQ$59)/($AQ$60-$AQ$59))</f>
        <v>0.41935483870967744</v>
      </c>
      <c r="BG67">
        <v>4</v>
      </c>
      <c r="BH67">
        <v>497</v>
      </c>
      <c r="BI67">
        <f>($BH$76-$BH$73)/200</f>
        <v>0.115</v>
      </c>
      <c r="BQ67">
        <f>(($AO$57-$AN$58)/($AN$59-$AN$58))</f>
        <v>0.44444444444444442</v>
      </c>
      <c r="BR67">
        <f>1-(($AP$53-$AN$58)/($AN$59-$AN$58))</f>
        <v>0.40740740740740744</v>
      </c>
      <c r="BS67">
        <f>(($AQ$59-$AN$58)/($AN$59-$AN$58))</f>
        <v>0.1111111111111111</v>
      </c>
      <c r="BT67">
        <f>(($AN$59-$AO$57)/($AO$58-$AO$57))</f>
        <v>0.5</v>
      </c>
      <c r="BU67">
        <f>(($AP$54-$AO$58)/($AO$59-$AO$58))</f>
        <v>0.23333333333333334</v>
      </c>
      <c r="BV67">
        <f>1-(($AQ$60-$AO$57)/($AO$58-$AO$57))</f>
        <v>0.26666666666666672</v>
      </c>
      <c r="BW67">
        <f>(($AN$59-$AP$53)/($AP$54-$AP$53))</f>
        <v>0.33333333333333331</v>
      </c>
      <c r="BX67">
        <f>1-(($AO$57-$AP$52)/($AP$53-$AP$52))</f>
        <v>0.15384615384615385</v>
      </c>
      <c r="BY67">
        <f>1-(($AQ$60-$AP$53)/($AP$54-$AP$53))</f>
        <v>0.45454545454545459</v>
      </c>
      <c r="BZ67">
        <f>1-(($AN$58-$AQ$58)/($AQ$59-$AQ$58))</f>
        <v>0.10344827586206895</v>
      </c>
      <c r="CA67">
        <f>(($AO$57-$AQ$59)/($AQ$60-$AQ$59))</f>
        <v>0.29032258064516131</v>
      </c>
      <c r="CB67">
        <f>(($AP$53-$AQ$59)/($AQ$60-$AQ$59))</f>
        <v>0.41935483870967744</v>
      </c>
    </row>
    <row r="68" spans="1:80" x14ac:dyDescent="0.25">
      <c r="A68">
        <v>67</v>
      </c>
      <c r="B68">
        <v>72.982244000000009</v>
      </c>
      <c r="C68" s="4">
        <v>1</v>
      </c>
      <c r="H68">
        <v>61.691345000000005</v>
      </c>
      <c r="I68" s="3">
        <v>4</v>
      </c>
      <c r="P68">
        <v>2</v>
      </c>
      <c r="Q68" t="str">
        <f t="shared" si="2"/>
        <v>14</v>
      </c>
      <c r="R68">
        <v>2</v>
      </c>
      <c r="X68" t="s">
        <v>285</v>
      </c>
      <c r="Y68" t="s">
        <v>266</v>
      </c>
      <c r="AN68">
        <v>2078</v>
      </c>
      <c r="AQ68">
        <v>2045</v>
      </c>
      <c r="AT68">
        <f>(($AO$58-$AN$59)/($AN$60-$AN$59))</f>
        <v>0.5</v>
      </c>
      <c r="AU68">
        <f>(($AP$54-$AN$59)/($AN$60-$AN$59))</f>
        <v>0.73333333333333328</v>
      </c>
      <c r="AV68">
        <f>(($AQ$60-$AN$59)/($AN$60-$AN$59))</f>
        <v>0.23333333333333334</v>
      </c>
      <c r="AW68">
        <f>(($AN$60-$AO$58)/($AO$59-$AO$58))</f>
        <v>0.5</v>
      </c>
      <c r="AX68">
        <f>(($AP$55-$AO$59)/($AO$60-$AO$59))</f>
        <v>0.26666666666666666</v>
      </c>
      <c r="AY68">
        <f>(($AQ$61-$AO$58)/($AO$59-$AO$58))</f>
        <v>0.76666666666666672</v>
      </c>
      <c r="AZ68">
        <f>(($AN$60-$AP$54)/($AP$55-$AP$54))</f>
        <v>0.25806451612903225</v>
      </c>
      <c r="BA68">
        <f>(($AO$58-$AP$53)/($AP$54-$AP$53))</f>
        <v>0.78787878787878785</v>
      </c>
      <c r="BB68">
        <f>(($AQ$61-$AP$54)/($AP$55-$AP$54))</f>
        <v>0.5161290322580645</v>
      </c>
      <c r="BC68">
        <f>(($AN$59-$AQ$59)/($AQ$60-$AQ$59))</f>
        <v>0.77419354838709675</v>
      </c>
      <c r="BD68">
        <f>(($AO$58-$AQ$60)/($AQ$61-$AQ$60))</f>
        <v>0.25806451612903225</v>
      </c>
      <c r="BE68">
        <f>(($AP$54-$AQ$60)/($AQ$61-$AQ$60))</f>
        <v>0.4838709677419355</v>
      </c>
      <c r="BG68">
        <v>2</v>
      </c>
      <c r="BH68">
        <v>506</v>
      </c>
      <c r="BI68">
        <f>($BH$77-$BH$74)/200</f>
        <v>0.105</v>
      </c>
      <c r="BQ68">
        <f>(($AO$58-$AN$59)/($AN$60-$AN$59))</f>
        <v>0.5</v>
      </c>
      <c r="BR68">
        <f>1-(($AP$54-$AN$59)/($AN$60-$AN$59))</f>
        <v>0.26666666666666672</v>
      </c>
      <c r="BS68">
        <f>(($AQ$60-$AN$59)/($AN$60-$AN$59))</f>
        <v>0.23333333333333334</v>
      </c>
      <c r="BT68">
        <f>(($AN$60-$AO$58)/($AO$59-$AO$58))</f>
        <v>0.5</v>
      </c>
      <c r="BU68">
        <f>(($AP$55-$AO$59)/($AO$60-$AO$59))</f>
        <v>0.26666666666666666</v>
      </c>
      <c r="BV68">
        <f>1-(($AQ$61-$AO$58)/($AO$59-$AO$58))</f>
        <v>0.23333333333333328</v>
      </c>
      <c r="BW68">
        <f>(($AN$60-$AP$54)/($AP$55-$AP$54))</f>
        <v>0.25806451612903225</v>
      </c>
      <c r="BX68">
        <f>1-(($AO$58-$AP$53)/($AP$54-$AP$53))</f>
        <v>0.21212121212121215</v>
      </c>
      <c r="BY68">
        <f>1-(($AQ$61-$AP$54)/($AP$55-$AP$54))</f>
        <v>0.4838709677419355</v>
      </c>
      <c r="BZ68">
        <f>1-(($AN$59-$AQ$59)/($AQ$60-$AQ$59))</f>
        <v>0.22580645161290325</v>
      </c>
      <c r="CA68">
        <f>(($AO$58-$AQ$60)/($AQ$61-$AQ$60))</f>
        <v>0.25806451612903225</v>
      </c>
      <c r="CB68">
        <f>(($AP$54-$AQ$60)/($AQ$61-$AQ$60))</f>
        <v>0.4838709677419355</v>
      </c>
    </row>
    <row r="69" spans="1:80" x14ac:dyDescent="0.25">
      <c r="A69">
        <v>68</v>
      </c>
      <c r="B69">
        <v>72.982244000000009</v>
      </c>
      <c r="C69" s="4">
        <v>1</v>
      </c>
      <c r="H69">
        <v>61.691345000000005</v>
      </c>
      <c r="I69" s="3">
        <v>4</v>
      </c>
      <c r="P69">
        <v>2</v>
      </c>
      <c r="Q69" t="str">
        <f t="shared" si="2"/>
        <v>14</v>
      </c>
      <c r="R69">
        <v>3</v>
      </c>
      <c r="X69" t="s">
        <v>285</v>
      </c>
      <c r="Y69" t="s">
        <v>267</v>
      </c>
      <c r="AT69">
        <f>(($AO$59-$AN$60)/($AN$61-$AN$60))</f>
        <v>0.4838709677419355</v>
      </c>
      <c r="AU69">
        <f>(($AP$55-$AN$60)/($AN$61-$AN$60))</f>
        <v>0.74193548387096775</v>
      </c>
      <c r="AV69">
        <f>(($AQ$61-$AN$60)/($AN$61-$AN$60))</f>
        <v>0.25806451612903225</v>
      </c>
      <c r="AW69">
        <f>(($AN$61-$AO$59)/($AO$60-$AO$59))</f>
        <v>0.53333333333333333</v>
      </c>
      <c r="AX69">
        <f>(($AP$56-$AO$60)/($AO$61-$AO$60))</f>
        <v>0.21212121212121213</v>
      </c>
      <c r="AY69">
        <f>(($AQ$62-$AO$59)/($AO$60-$AO$59))</f>
        <v>0.83333333333333337</v>
      </c>
      <c r="AZ69">
        <f>(($AN$61-$AP$55)/($AP$56-$AP$55))</f>
        <v>0.27586206896551724</v>
      </c>
      <c r="BA69">
        <f>(($AO$59-$AP$54)/($AP$55-$AP$54))</f>
        <v>0.74193548387096775</v>
      </c>
      <c r="BB69">
        <f>(($AQ$62-$AP$55)/($AP$56-$AP$55))</f>
        <v>0.58620689655172409</v>
      </c>
      <c r="BC69">
        <f>(($AN$60-$AQ$60)/($AQ$61-$AQ$60))</f>
        <v>0.74193548387096775</v>
      </c>
      <c r="BD69">
        <f>(($AO$59-$AQ$61)/($AQ$62-$AQ$61))</f>
        <v>0.21875</v>
      </c>
      <c r="BE69">
        <f>(($AP$55-$AQ$61)/($AQ$62-$AQ$61))</f>
        <v>0.46875</v>
      </c>
      <c r="BG69">
        <v>3</v>
      </c>
      <c r="BH69">
        <v>512</v>
      </c>
      <c r="BI69">
        <f>($BH$78-$BH$75)/200</f>
        <v>0.105</v>
      </c>
      <c r="BQ69">
        <f>(($AO$59-$AN$60)/($AN$61-$AN$60))</f>
        <v>0.4838709677419355</v>
      </c>
      <c r="BR69">
        <f>1-(($AP$55-$AN$60)/($AN$61-$AN$60))</f>
        <v>0.25806451612903225</v>
      </c>
      <c r="BS69">
        <f>(($AQ$61-$AN$60)/($AN$61-$AN$60))</f>
        <v>0.25806451612903225</v>
      </c>
      <c r="BT69">
        <f>1-(($AN$61-$AO$59)/($AO$60-$AO$59))</f>
        <v>0.46666666666666667</v>
      </c>
      <c r="BU69">
        <f>(($AP$56-$AO$60)/($AO$61-$AO$60))</f>
        <v>0.21212121212121213</v>
      </c>
      <c r="BV69">
        <f>1-(($AQ$62-$AO$59)/($AO$60-$AO$59))</f>
        <v>0.16666666666666663</v>
      </c>
      <c r="BW69">
        <f>(($AN$61-$AP$55)/($AP$56-$AP$55))</f>
        <v>0.27586206896551724</v>
      </c>
      <c r="BX69">
        <f>1-(($AO$59-$AP$54)/($AP$55-$AP$54))</f>
        <v>0.25806451612903225</v>
      </c>
      <c r="BY69">
        <f>1-(($AQ$62-$AP$55)/($AP$56-$AP$55))</f>
        <v>0.41379310344827591</v>
      </c>
      <c r="BZ69">
        <f>1-(($AN$60-$AQ$60)/($AQ$61-$AQ$60))</f>
        <v>0.25806451612903225</v>
      </c>
      <c r="CA69">
        <f>(($AO$59-$AQ$61)/($AQ$62-$AQ$61))</f>
        <v>0.21875</v>
      </c>
      <c r="CB69">
        <f>(($AP$55-$AQ$61)/($AQ$62-$AQ$61))</f>
        <v>0.46875</v>
      </c>
    </row>
    <row r="70" spans="1:80" x14ac:dyDescent="0.25">
      <c r="A70">
        <v>69</v>
      </c>
      <c r="B70">
        <v>72.982244000000009</v>
      </c>
      <c r="C70" s="4">
        <v>1</v>
      </c>
      <c r="H70">
        <v>61.691345000000005</v>
      </c>
      <c r="I70" s="3">
        <v>4</v>
      </c>
      <c r="P70">
        <v>2</v>
      </c>
      <c r="Q70" t="str">
        <f t="shared" si="2"/>
        <v>14</v>
      </c>
      <c r="R70">
        <v>1</v>
      </c>
      <c r="X70" t="s">
        <v>285</v>
      </c>
      <c r="Y70">
        <v>2314</v>
      </c>
      <c r="AB70" t="s">
        <v>285</v>
      </c>
      <c r="AC70" t="str">
        <f>CONCATENATE($R70,$R71,$R72,$R73)</f>
        <v>1423</v>
      </c>
      <c r="AT70">
        <f>(($AO$60-$AN$61)/($AN$62-$AN$61))</f>
        <v>0.4375</v>
      </c>
      <c r="AU70">
        <f>(($AP$56-$AN$61)/($AN$62-$AN$61))</f>
        <v>0.65625</v>
      </c>
      <c r="AV70">
        <f>(($AQ$62-$AN$61)/($AN$62-$AN$61))</f>
        <v>0.28125</v>
      </c>
      <c r="AW70">
        <f>(($AN$62-$AO$60)/($AO$61-$AO$60))</f>
        <v>0.54545454545454541</v>
      </c>
      <c r="AX70">
        <f>(($AP$57-$AO$61)/($AO$62-$AO$61))</f>
        <v>0.17241379310344829</v>
      </c>
      <c r="AY70">
        <f>(($AQ$63-$AO$60)/($AO$61-$AO$60))</f>
        <v>0.78787878787878785</v>
      </c>
      <c r="AZ70">
        <f>(($AN$62-$AP$56)/($AP$57-$AP$56))</f>
        <v>0.35483870967741937</v>
      </c>
      <c r="BA70">
        <f>(($AO$60-$AP$55)/($AP$56-$AP$55))</f>
        <v>0.75862068965517238</v>
      </c>
      <c r="BB70">
        <f>(($AQ$63-$AP$56)/($AP$57-$AP$56))</f>
        <v>0.61290322580645162</v>
      </c>
      <c r="BC70">
        <f>(($AN$61-$AQ$61)/($AQ$62-$AQ$61))</f>
        <v>0.71875</v>
      </c>
      <c r="BD70">
        <f>(($AO$60-$AQ$62)/($AQ$63-$AQ$62))</f>
        <v>0.16129032258064516</v>
      </c>
      <c r="BE70">
        <f>(($AP$56-$AQ$62)/($AQ$63-$AQ$62))</f>
        <v>0.38709677419354838</v>
      </c>
      <c r="BG70">
        <v>1</v>
      </c>
      <c r="BH70">
        <v>521</v>
      </c>
      <c r="BI70">
        <f>($BH$79-$BH$76)/200</f>
        <v>0.125</v>
      </c>
      <c r="BQ70">
        <f>(($AO$60-$AN$61)/($AN$62-$AN$61))</f>
        <v>0.4375</v>
      </c>
      <c r="BR70">
        <f>1-(($AP$56-$AN$61)/($AN$62-$AN$61))</f>
        <v>0.34375</v>
      </c>
      <c r="BS70">
        <f>(($AQ$62-$AN$61)/($AN$62-$AN$61))</f>
        <v>0.28125</v>
      </c>
      <c r="BT70">
        <f>1-(($AN$62-$AO$60)/($AO$61-$AO$60))</f>
        <v>0.45454545454545459</v>
      </c>
      <c r="BU70">
        <f>(($AP$57-$AO$61)/($AO$62-$AO$61))</f>
        <v>0.17241379310344829</v>
      </c>
      <c r="BV70">
        <f>1-(($AQ$63-$AO$60)/($AO$61-$AO$60))</f>
        <v>0.21212121212121215</v>
      </c>
      <c r="BW70">
        <f>(($AN$62-$AP$56)/($AP$57-$AP$56))</f>
        <v>0.35483870967741937</v>
      </c>
      <c r="BX70">
        <f>1-(($AO$60-$AP$55)/($AP$56-$AP$55))</f>
        <v>0.24137931034482762</v>
      </c>
      <c r="BY70">
        <f>1-(($AQ$63-$AP$56)/($AP$57-$AP$56))</f>
        <v>0.38709677419354838</v>
      </c>
      <c r="BZ70">
        <f>1-(($AN$61-$AQ$61)/($AQ$62-$AQ$61))</f>
        <v>0.28125</v>
      </c>
      <c r="CA70">
        <f>(($AO$60-$AQ$62)/($AQ$63-$AQ$62))</f>
        <v>0.16129032258064516</v>
      </c>
      <c r="CB70">
        <f>(($AP$56-$AQ$62)/($AQ$63-$AQ$62))</f>
        <v>0.38709677419354838</v>
      </c>
    </row>
    <row r="71" spans="1:80" x14ac:dyDescent="0.25">
      <c r="A71">
        <v>70</v>
      </c>
      <c r="B71">
        <v>72.982244000000009</v>
      </c>
      <c r="C71" s="4">
        <v>1</v>
      </c>
      <c r="H71">
        <v>61.691345000000005</v>
      </c>
      <c r="I71" s="3">
        <v>4</v>
      </c>
      <c r="P71">
        <v>2</v>
      </c>
      <c r="Q71" t="str">
        <f t="shared" si="2"/>
        <v>14</v>
      </c>
      <c r="R71">
        <v>4</v>
      </c>
      <c r="X71" t="s">
        <v>285</v>
      </c>
      <c r="Y71">
        <v>3142</v>
      </c>
      <c r="AT71">
        <f>(($AO$61-$AN$62)/($AN$63-$AN$62))</f>
        <v>0.51724137931034486</v>
      </c>
      <c r="AU71">
        <f>(($AP$57-$AN$62)/($AN$63-$AN$62))</f>
        <v>0.68965517241379315</v>
      </c>
      <c r="AV71">
        <f>(($AQ$63-$AN$62)/($AN$63-$AN$62))</f>
        <v>0.27586206896551724</v>
      </c>
      <c r="AW71">
        <f>(($AN$63-$AO$61)/($AO$62-$AO$61))</f>
        <v>0.48275862068965519</v>
      </c>
      <c r="AX71">
        <f>(($AP$58-$AO$62)/($AO$63-$AO$62))</f>
        <v>0.17647058823529413</v>
      </c>
      <c r="AY71">
        <f>(($AQ$64-$AO$61)/($AO$62-$AO$61))</f>
        <v>0.7931034482758621</v>
      </c>
      <c r="AZ71">
        <f>(($AN$63-$AP$57)/($AP$58-$AP$57))</f>
        <v>0.3</v>
      </c>
      <c r="BA71">
        <f>(($AO$61-$AP$56)/($AP$57-$AP$56))</f>
        <v>0.83870967741935487</v>
      </c>
      <c r="BB71">
        <f>(($AQ$64-$AP$57)/($AP$58-$AP$57))</f>
        <v>0.6</v>
      </c>
      <c r="BC71">
        <f>(($AN$62-$AQ$62)/($AQ$63-$AQ$62))</f>
        <v>0.74193548387096775</v>
      </c>
      <c r="BD71">
        <f>(($AO$61-$AQ$63)/($AQ$64-$AQ$63))</f>
        <v>0.23333333333333334</v>
      </c>
      <c r="BE71">
        <f>(($AP$57-$AQ$63)/($AQ$64-$AQ$63))</f>
        <v>0.4</v>
      </c>
      <c r="BG71">
        <v>4</v>
      </c>
      <c r="BH71">
        <v>529</v>
      </c>
      <c r="BI71">
        <f>($BH$80-$BH$77)/200</f>
        <v>0.11</v>
      </c>
      <c r="BQ71">
        <f>1-(($AO$61-$AN$62)/($AN$63-$AN$62))</f>
        <v>0.48275862068965514</v>
      </c>
      <c r="BR71">
        <f>1-(($AP$57-$AN$62)/($AN$63-$AN$62))</f>
        <v>0.31034482758620685</v>
      </c>
      <c r="BS71">
        <f>(($AQ$63-$AN$62)/($AN$63-$AN$62))</f>
        <v>0.27586206896551724</v>
      </c>
      <c r="BT71">
        <f>(($AN$63-$AO$61)/($AO$62-$AO$61))</f>
        <v>0.48275862068965519</v>
      </c>
      <c r="BU71">
        <f>(($AP$58-$AO$62)/($AO$63-$AO$62))</f>
        <v>0.17647058823529413</v>
      </c>
      <c r="BV71">
        <f>1-(($AQ$64-$AO$61)/($AO$62-$AO$61))</f>
        <v>0.2068965517241379</v>
      </c>
      <c r="BW71">
        <f>(($AN$63-$AP$57)/($AP$58-$AP$57))</f>
        <v>0.3</v>
      </c>
      <c r="BX71">
        <f>1-(($AO$61-$AP$56)/($AP$57-$AP$56))</f>
        <v>0.16129032258064513</v>
      </c>
      <c r="BY71">
        <f>1-(($AQ$64-$AP$57)/($AP$58-$AP$57))</f>
        <v>0.4</v>
      </c>
      <c r="BZ71">
        <f>1-(($AN$62-$AQ$62)/($AQ$63-$AQ$62))</f>
        <v>0.25806451612903225</v>
      </c>
      <c r="CA71">
        <f>(($AO$61-$AQ$63)/($AQ$64-$AQ$63))</f>
        <v>0.23333333333333334</v>
      </c>
      <c r="CB71">
        <f>(($AP$57-$AQ$63)/($AQ$64-$AQ$63))</f>
        <v>0.4</v>
      </c>
    </row>
    <row r="72" spans="1:80" x14ac:dyDescent="0.25">
      <c r="A72">
        <v>71</v>
      </c>
      <c r="B72">
        <v>72.955918000000011</v>
      </c>
      <c r="C72" s="4">
        <v>1</v>
      </c>
      <c r="H72">
        <v>61.691345000000005</v>
      </c>
      <c r="I72" s="3">
        <v>4</v>
      </c>
      <c r="P72">
        <v>2</v>
      </c>
      <c r="Q72" t="str">
        <f t="shared" si="2"/>
        <v>14</v>
      </c>
      <c r="R72">
        <v>2</v>
      </c>
      <c r="X72" t="s">
        <v>285</v>
      </c>
      <c r="Y72">
        <v>1423</v>
      </c>
      <c r="AT72">
        <f>(($AO$62-$AN$63)/($AN$64-$AN$63))</f>
        <v>0.4838709677419355</v>
      </c>
      <c r="AU72">
        <f>(($AP$58-$AN$63)/($AN$64-$AN$63))</f>
        <v>0.67741935483870963</v>
      </c>
      <c r="AV72">
        <f>(($AQ$64-$AN$63)/($AN$64-$AN$63))</f>
        <v>0.29032258064516131</v>
      </c>
      <c r="AW72">
        <f>(($AN$64-$AO$62)/($AO$63-$AO$62))</f>
        <v>0.47058823529411764</v>
      </c>
      <c r="AX72">
        <f>(($AP$59-$AO$63)/($AO$64-$AO$63))</f>
        <v>0.125</v>
      </c>
      <c r="AY72">
        <f>(($AQ$65-$AO$62)/($AO$63-$AO$62))</f>
        <v>0.76470588235294112</v>
      </c>
      <c r="AZ72">
        <f>(($AN$64-$AP$58)/($AP$59-$AP$58))</f>
        <v>0.3125</v>
      </c>
      <c r="BA72">
        <f>(($AO$62-$AP$57)/($AP$58-$AP$57))</f>
        <v>0.8</v>
      </c>
      <c r="BB72">
        <f>(($AQ$65-$AP$58)/($AP$59-$AP$58))</f>
        <v>0.625</v>
      </c>
      <c r="BC72">
        <f>(($AN$63-$AQ$63)/($AQ$64-$AQ$63))</f>
        <v>0.7</v>
      </c>
      <c r="BD72">
        <f>(($AO$62-$AQ$64)/($AQ$65-$AQ$64))</f>
        <v>0.1875</v>
      </c>
      <c r="BE72">
        <f>(($AP$58-$AQ$64)/($AQ$65-$AQ$64))</f>
        <v>0.375</v>
      </c>
      <c r="BG72">
        <v>2</v>
      </c>
      <c r="BH72">
        <v>536</v>
      </c>
      <c r="BI72">
        <f>($BH$81-$BH$78)/200</f>
        <v>0.1</v>
      </c>
      <c r="BQ72">
        <f>(($AO$62-$AN$63)/($AN$64-$AN$63))</f>
        <v>0.4838709677419355</v>
      </c>
      <c r="BR72">
        <f>1-(($AP$58-$AN$63)/($AN$64-$AN$63))</f>
        <v>0.32258064516129037</v>
      </c>
      <c r="BS72">
        <f>(($AQ$64-$AN$63)/($AN$64-$AN$63))</f>
        <v>0.29032258064516131</v>
      </c>
      <c r="BT72">
        <f>(($AN$64-$AO$62)/($AO$63-$AO$62))</f>
        <v>0.47058823529411764</v>
      </c>
      <c r="BU72">
        <f>(($AP$59-$AO$63)/($AO$64-$AO$63))</f>
        <v>0.125</v>
      </c>
      <c r="BV72">
        <f>1-(($AQ$65-$AO$62)/($AO$63-$AO$62))</f>
        <v>0.23529411764705888</v>
      </c>
      <c r="BW72">
        <f>(($AN$64-$AP$58)/($AP$59-$AP$58))</f>
        <v>0.3125</v>
      </c>
      <c r="BX72">
        <f>1-(($AO$62-$AP$57)/($AP$58-$AP$57))</f>
        <v>0.19999999999999996</v>
      </c>
      <c r="BY72">
        <f>1-(($AQ$65-$AP$58)/($AP$59-$AP$58))</f>
        <v>0.375</v>
      </c>
      <c r="BZ72">
        <f>1-(($AN$63-$AQ$63)/($AQ$64-$AQ$63))</f>
        <v>0.30000000000000004</v>
      </c>
      <c r="CA72">
        <f>(($AO$62-$AQ$64)/($AQ$65-$AQ$64))</f>
        <v>0.1875</v>
      </c>
      <c r="CB72">
        <f>(($AP$58-$AQ$64)/($AQ$65-$AQ$64))</f>
        <v>0.375</v>
      </c>
    </row>
    <row r="73" spans="1:80" x14ac:dyDescent="0.25">
      <c r="A73">
        <v>72</v>
      </c>
      <c r="D73">
        <v>80.221122000000008</v>
      </c>
      <c r="E73" s="2">
        <v>2</v>
      </c>
      <c r="F73">
        <v>71.730408000000011</v>
      </c>
      <c r="G73" s="5">
        <v>3</v>
      </c>
      <c r="H73">
        <v>61.691345000000005</v>
      </c>
      <c r="I73" s="3">
        <v>4</v>
      </c>
      <c r="P73">
        <v>3</v>
      </c>
      <c r="Q73" t="str">
        <f t="shared" si="2"/>
        <v>234</v>
      </c>
      <c r="R73">
        <v>3</v>
      </c>
      <c r="X73" t="s">
        <v>285</v>
      </c>
      <c r="Y73">
        <v>4231</v>
      </c>
      <c r="AT73">
        <f>(($AO$63-$AN$64)/($AN$65-$AN$64))</f>
        <v>0.52941176470588236</v>
      </c>
      <c r="AU73">
        <f>(($AP$59-$AN$64)/($AN$65-$AN$64))</f>
        <v>0.6470588235294118</v>
      </c>
      <c r="AV73">
        <f>(($AQ$65-$AN$64)/($AN$65-$AN$64))</f>
        <v>0.29411764705882354</v>
      </c>
      <c r="AW73">
        <f>(($AN$65-$AO$63)/($AO$64-$AO$63))</f>
        <v>0.5</v>
      </c>
      <c r="AX73">
        <f>(($AP$60-$AO$64)/($AO$65-$AO$64))</f>
        <v>0.21212121212121213</v>
      </c>
      <c r="AY73">
        <f>(($AQ$66-$AO$63)/($AO$64-$AO$63))</f>
        <v>0.75</v>
      </c>
      <c r="AZ73">
        <f>(($AN$65-$AP$59)/($AP$60-$AP$59))</f>
        <v>0.34285714285714286</v>
      </c>
      <c r="BA73">
        <f>(($AO$63-$AP$58)/($AP$59-$AP$58))</f>
        <v>0.875</v>
      </c>
      <c r="BB73">
        <f>(($AQ$66-$AP$59)/($AP$60-$AP$59))</f>
        <v>0.5714285714285714</v>
      </c>
      <c r="BC73">
        <f>(($AN$64-$AQ$64)/($AQ$65-$AQ$64))</f>
        <v>0.6875</v>
      </c>
      <c r="BD73">
        <f>(($AO$63-$AQ$65)/($AQ$66-$AQ$65))</f>
        <v>0.25</v>
      </c>
      <c r="BE73">
        <f>(($AP$59-$AQ$65)/($AQ$66-$AQ$65))</f>
        <v>0.375</v>
      </c>
      <c r="BG73">
        <v>3</v>
      </c>
      <c r="BH73">
        <v>542</v>
      </c>
      <c r="BI73">
        <f>($BH$82-$BH$79)/200</f>
        <v>0.11</v>
      </c>
      <c r="BQ73">
        <f>1-(($AO$63-$AN$64)/($AN$65-$AN$64))</f>
        <v>0.47058823529411764</v>
      </c>
      <c r="BR73">
        <f>1-(($AP$59-$AN$64)/($AN$65-$AN$64))</f>
        <v>0.3529411764705882</v>
      </c>
      <c r="BS73">
        <f>(($AQ$65-$AN$64)/($AN$65-$AN$64))</f>
        <v>0.29411764705882354</v>
      </c>
      <c r="BT73">
        <f>(($AN$65-$AO$63)/($AO$64-$AO$63))</f>
        <v>0.5</v>
      </c>
      <c r="BU73">
        <f>(($AP$60-$AO$64)/($AO$65-$AO$64))</f>
        <v>0.21212121212121213</v>
      </c>
      <c r="BV73">
        <f>1-(($AQ$66-$AO$63)/($AO$64-$AO$63))</f>
        <v>0.25</v>
      </c>
      <c r="BW73">
        <f>(($AN$65-$AP$59)/($AP$60-$AP$59))</f>
        <v>0.34285714285714286</v>
      </c>
      <c r="BX73">
        <f>1-(($AO$63-$AP$58)/($AP$59-$AP$58))</f>
        <v>0.125</v>
      </c>
      <c r="BY73">
        <f>1-(($AQ$66-$AP$59)/($AP$60-$AP$59))</f>
        <v>0.4285714285714286</v>
      </c>
      <c r="BZ73">
        <f>1-(($AN$64-$AQ$64)/($AQ$65-$AQ$64))</f>
        <v>0.3125</v>
      </c>
      <c r="CA73">
        <f>(($AO$63-$AQ$65)/($AQ$66-$AQ$65))</f>
        <v>0.25</v>
      </c>
      <c r="CB73">
        <f>(($AP$59-$AQ$65)/($AQ$66-$AQ$65))</f>
        <v>0.375</v>
      </c>
    </row>
    <row r="74" spans="1:80" x14ac:dyDescent="0.25">
      <c r="A74">
        <v>73</v>
      </c>
      <c r="D74">
        <v>80.250102000000012</v>
      </c>
      <c r="E74" s="2">
        <v>2</v>
      </c>
      <c r="F74">
        <v>71.943979000000013</v>
      </c>
      <c r="G74" s="5">
        <v>3</v>
      </c>
      <c r="H74">
        <v>61.691345000000005</v>
      </c>
      <c r="I74" s="3">
        <v>4</v>
      </c>
      <c r="P74">
        <v>3</v>
      </c>
      <c r="Q74" t="str">
        <f t="shared" si="2"/>
        <v>234</v>
      </c>
      <c r="R74">
        <v>1</v>
      </c>
      <c r="X74" t="s">
        <v>285</v>
      </c>
      <c r="Y74" t="s">
        <v>268</v>
      </c>
      <c r="AB74" t="s">
        <v>285</v>
      </c>
      <c r="AC74" t="str">
        <f>CONCATENATE($R74,$R75,$R76,$R77)</f>
        <v>1423</v>
      </c>
      <c r="AT74">
        <f>(($AO$64-$AN$65)/($AN$66-$AN$65))</f>
        <v>0.48484848484848486</v>
      </c>
      <c r="AU74">
        <f>(($AP$60-$AN$65)/($AN$66-$AN$65))</f>
        <v>0.69696969696969702</v>
      </c>
      <c r="AV74">
        <f>(($AQ$66-$AN$65)/($AN$66-$AN$65))</f>
        <v>0.24242424242424243</v>
      </c>
      <c r="AW74">
        <f>(($AN$66-$AO$64)/($AO$65-$AO$64))</f>
        <v>0.51515151515151514</v>
      </c>
      <c r="AX74">
        <f>(($AP$61-$AO$65)/($AO$66-$AO$65))</f>
        <v>0.19444444444444445</v>
      </c>
      <c r="AY74">
        <f>(($AQ$67-$AO$64)/($AO$65-$AO$64))</f>
        <v>0.78787878787878785</v>
      </c>
      <c r="AZ74">
        <f>(($AN$66-$AP$60)/($AP$61-$AP$60))</f>
        <v>0.30303030303030304</v>
      </c>
      <c r="BA74">
        <f>(($AO$64-$AP$59)/($AP$60-$AP$59))</f>
        <v>0.8</v>
      </c>
      <c r="BB74">
        <f>(($AQ$67-$AP$60)/($AP$61-$AP$60))</f>
        <v>0.5757575757575758</v>
      </c>
      <c r="BC74">
        <f>(($AN$65-$AQ$65)/($AQ$66-$AQ$65))</f>
        <v>0.75</v>
      </c>
      <c r="BD74">
        <f>(($AO$64-$AQ$66)/($AQ$67-$AQ$66))</f>
        <v>0.23529411764705882</v>
      </c>
      <c r="BE74">
        <f>(($AP$60-$AQ$66)/($AQ$67-$AQ$66))</f>
        <v>0.44117647058823528</v>
      </c>
      <c r="BG74">
        <v>1</v>
      </c>
      <c r="BH74">
        <v>551</v>
      </c>
      <c r="BI74">
        <f>($BH$83-$BH$80)/200</f>
        <v>0.14000000000000001</v>
      </c>
      <c r="BQ74">
        <f>(($AO$64-$AN$65)/($AN$66-$AN$65))</f>
        <v>0.48484848484848486</v>
      </c>
      <c r="BR74">
        <f>1-(($AP$60-$AN$65)/($AN$66-$AN$65))</f>
        <v>0.30303030303030298</v>
      </c>
      <c r="BS74">
        <f>(($AQ$66-$AN$65)/($AN$66-$AN$65))</f>
        <v>0.24242424242424243</v>
      </c>
      <c r="BT74">
        <f>1-(($AN$66-$AO$64)/($AO$65-$AO$64))</f>
        <v>0.48484848484848486</v>
      </c>
      <c r="BU74">
        <f>(($AP$61-$AO$65)/($AO$66-$AO$65))</f>
        <v>0.19444444444444445</v>
      </c>
      <c r="BV74">
        <f>1-(($AQ$67-$AO$64)/($AO$65-$AO$64))</f>
        <v>0.21212121212121215</v>
      </c>
      <c r="BW74">
        <f>(($AN$66-$AP$60)/($AP$61-$AP$60))</f>
        <v>0.30303030303030304</v>
      </c>
      <c r="BX74">
        <f>1-(($AO$64-$AP$59)/($AP$60-$AP$59))</f>
        <v>0.19999999999999996</v>
      </c>
      <c r="BY74">
        <f>1-(($AQ$67-$AP$60)/($AP$61-$AP$60))</f>
        <v>0.4242424242424242</v>
      </c>
      <c r="BZ74">
        <f>1-(($AN$65-$AQ$65)/($AQ$66-$AQ$65))</f>
        <v>0.25</v>
      </c>
      <c r="CA74">
        <f>(($AO$64-$AQ$66)/($AQ$67-$AQ$66))</f>
        <v>0.23529411764705882</v>
      </c>
      <c r="CB74">
        <f>(($AP$60-$AQ$66)/($AQ$67-$AQ$66))</f>
        <v>0.44117647058823528</v>
      </c>
    </row>
    <row r="75" spans="1:80" x14ac:dyDescent="0.25">
      <c r="A75">
        <v>74</v>
      </c>
      <c r="D75">
        <v>80.250102000000012</v>
      </c>
      <c r="E75" s="2">
        <v>2</v>
      </c>
      <c r="F75">
        <v>71.943979000000013</v>
      </c>
      <c r="G75" s="5">
        <v>3</v>
      </c>
      <c r="H75">
        <v>61.691345000000005</v>
      </c>
      <c r="I75" s="3">
        <v>4</v>
      </c>
      <c r="P75">
        <v>3</v>
      </c>
      <c r="Q75" t="str">
        <f t="shared" si="2"/>
        <v>234</v>
      </c>
      <c r="R75">
        <v>4</v>
      </c>
      <c r="X75" t="s">
        <v>285</v>
      </c>
      <c r="Y75" t="s">
        <v>269</v>
      </c>
      <c r="AT75">
        <f>(($AO$65-$AN$66)/($AN$67-$AN$66))</f>
        <v>0.47058823529411764</v>
      </c>
      <c r="AU75">
        <f>(($AP$61-$AN$66)/($AN$67-$AN$66))</f>
        <v>0.67647058823529416</v>
      </c>
      <c r="AV75">
        <f>(($AQ$67-$AN$66)/($AN$67-$AN$66))</f>
        <v>0.26470588235294118</v>
      </c>
      <c r="AW75">
        <f>(($AN$67-$AO$65)/($AO$66-$AO$65))</f>
        <v>0.5</v>
      </c>
      <c r="AY75">
        <f>(($AQ$68-$AO$65)/($AO$66-$AO$65))</f>
        <v>0.77777777777777779</v>
      </c>
      <c r="AZ75">
        <f>(($AN$67-$AP$61)/($AP$62-$AP$61))</f>
        <v>0.26829268292682928</v>
      </c>
      <c r="BA75">
        <f>(($AO$65-$AP$60)/($AP$61-$AP$60))</f>
        <v>0.78787878787878785</v>
      </c>
      <c r="BB75">
        <f>(($AQ$68-$AP$61)/($AP$62-$AP$61))</f>
        <v>0.51219512195121952</v>
      </c>
      <c r="BC75">
        <f>(($AN$66-$AQ$66)/($AQ$67-$AQ$66))</f>
        <v>0.73529411764705888</v>
      </c>
      <c r="BD75">
        <f>(($AO$65-$AQ$67)/($AQ$68-$AQ$67))</f>
        <v>0.2</v>
      </c>
      <c r="BE75">
        <f>(($AP$61-$AQ$67)/($AQ$68-$AQ$67))</f>
        <v>0.4</v>
      </c>
      <c r="BG75">
        <v>4</v>
      </c>
      <c r="BH75">
        <v>559</v>
      </c>
      <c r="BI75">
        <f>($BH$84-$BH$81)/200</f>
        <v>0.155</v>
      </c>
      <c r="BQ75">
        <f>(($AO$65-$AN$66)/($AN$67-$AN$66))</f>
        <v>0.47058823529411764</v>
      </c>
      <c r="BR75">
        <f>1-(($AP$61-$AN$66)/($AN$67-$AN$66))</f>
        <v>0.32352941176470584</v>
      </c>
      <c r="BS75">
        <f>(($AQ$67-$AN$66)/($AN$67-$AN$66))</f>
        <v>0.26470588235294118</v>
      </c>
      <c r="BT75">
        <f>(($AN$67-$AO$65)/($AO$66-$AO$65))</f>
        <v>0.5</v>
      </c>
      <c r="BV75">
        <f>1-(($AQ$68-$AO$65)/($AO$66-$AO$65))</f>
        <v>0.22222222222222221</v>
      </c>
      <c r="BW75">
        <f>(($AN$67-$AP$61)/($AP$62-$AP$61))</f>
        <v>0.26829268292682928</v>
      </c>
      <c r="BX75">
        <f>1-(($AO$65-$AP$60)/($AP$61-$AP$60))</f>
        <v>0.21212121212121215</v>
      </c>
      <c r="BY75">
        <f>1-(($AQ$68-$AP$61)/($AP$62-$AP$61))</f>
        <v>0.48780487804878048</v>
      </c>
      <c r="BZ75">
        <f>1-(($AN$66-$AQ$66)/($AQ$67-$AQ$66))</f>
        <v>0.26470588235294112</v>
      </c>
      <c r="CA75">
        <f>(($AO$65-$AQ$67)/($AQ$68-$AQ$67))</f>
        <v>0.2</v>
      </c>
      <c r="CB75">
        <f>(($AP$61-$AQ$67)/($AQ$68-$AQ$67))</f>
        <v>0.4</v>
      </c>
    </row>
    <row r="76" spans="1:80" x14ac:dyDescent="0.25">
      <c r="A76">
        <v>75</v>
      </c>
      <c r="D76">
        <v>80.250102000000012</v>
      </c>
      <c r="E76" s="2">
        <v>2</v>
      </c>
      <c r="F76">
        <v>71.943979000000013</v>
      </c>
      <c r="G76" s="5">
        <v>3</v>
      </c>
      <c r="H76">
        <v>61.663814000000002</v>
      </c>
      <c r="I76" s="3">
        <v>4</v>
      </c>
      <c r="P76">
        <v>3</v>
      </c>
      <c r="Q76" t="str">
        <f t="shared" si="2"/>
        <v>234</v>
      </c>
      <c r="R76">
        <v>2</v>
      </c>
      <c r="X76" t="s">
        <v>285</v>
      </c>
      <c r="Y76" t="s">
        <v>266</v>
      </c>
      <c r="AT76">
        <f>(($AO$66-$AN$67)/($AN$68-$AN$67))</f>
        <v>0.41860465116279072</v>
      </c>
      <c r="AU76">
        <f>(($AP$62-$AN$67)/($AN$68-$AN$67))</f>
        <v>0.69767441860465118</v>
      </c>
      <c r="AV76">
        <f>(($AQ$68-$AN$67)/($AN$68-$AN$67))</f>
        <v>0.23255813953488372</v>
      </c>
      <c r="BA76">
        <f>(($AO$66-$AP$61)/($AP$62-$AP$61))</f>
        <v>0.70731707317073167</v>
      </c>
      <c r="BC76">
        <f>(($AN$67-$AQ$67)/($AQ$68-$AQ$67))</f>
        <v>0.7142857142857143</v>
      </c>
      <c r="BG76">
        <v>2</v>
      </c>
      <c r="BH76">
        <v>565</v>
      </c>
      <c r="BI76">
        <f>($BH$85-$BH$82)/200</f>
        <v>0.14000000000000001</v>
      </c>
      <c r="BQ76">
        <f>(($AO$66-$AN$67)/($AN$68-$AN$67))</f>
        <v>0.41860465116279072</v>
      </c>
      <c r="BR76">
        <f>1-(($AP$62-$AN$67)/($AN$68-$AN$67))</f>
        <v>0.30232558139534882</v>
      </c>
      <c r="BS76">
        <f>(($AQ$68-$AN$67)/($AN$68-$AN$67))</f>
        <v>0.23255813953488372</v>
      </c>
      <c r="BX76">
        <f>1-(($AO$66-$AP$61)/($AP$62-$AP$61))</f>
        <v>0.29268292682926833</v>
      </c>
      <c r="BZ76">
        <f>1-(($AN$67-$AQ$67)/($AQ$68-$AQ$67))</f>
        <v>0.2857142857142857</v>
      </c>
    </row>
    <row r="77" spans="1:80" x14ac:dyDescent="0.25">
      <c r="A77">
        <v>76</v>
      </c>
      <c r="D77">
        <v>80.250102000000012</v>
      </c>
      <c r="E77" s="2">
        <v>2</v>
      </c>
      <c r="F77">
        <v>71.943979000000013</v>
      </c>
      <c r="G77" s="5">
        <v>3</v>
      </c>
      <c r="P77">
        <v>2</v>
      </c>
      <c r="Q77" t="str">
        <f t="shared" si="2"/>
        <v>23</v>
      </c>
      <c r="R77">
        <v>3</v>
      </c>
      <c r="X77" t="s">
        <v>285</v>
      </c>
      <c r="Y77" t="s">
        <v>267</v>
      </c>
      <c r="BG77">
        <v>3</v>
      </c>
      <c r="BH77">
        <v>572</v>
      </c>
      <c r="BI77">
        <f>($BH$86-$BH$83)/200</f>
        <v>0.15</v>
      </c>
    </row>
    <row r="78" spans="1:80" x14ac:dyDescent="0.25">
      <c r="A78">
        <v>77</v>
      </c>
      <c r="D78">
        <v>80.250102000000012</v>
      </c>
      <c r="E78" s="2">
        <v>2</v>
      </c>
      <c r="F78">
        <v>71.943979000000013</v>
      </c>
      <c r="G78" s="5">
        <v>3</v>
      </c>
      <c r="P78">
        <v>2</v>
      </c>
      <c r="Q78" t="str">
        <f t="shared" si="2"/>
        <v>23</v>
      </c>
      <c r="R78">
        <v>1</v>
      </c>
      <c r="X78" t="s">
        <v>285</v>
      </c>
      <c r="Y78" t="s">
        <v>268</v>
      </c>
      <c r="BG78">
        <v>1</v>
      </c>
      <c r="BH78">
        <v>580</v>
      </c>
      <c r="BI78">
        <f>($BH$87-$BH$84)/200</f>
        <v>0.16</v>
      </c>
    </row>
    <row r="79" spans="1:80" x14ac:dyDescent="0.25">
      <c r="A79">
        <v>78</v>
      </c>
      <c r="D79">
        <v>80.250102000000012</v>
      </c>
      <c r="E79" s="2">
        <v>2</v>
      </c>
      <c r="F79">
        <v>71.943979000000013</v>
      </c>
      <c r="G79" s="5">
        <v>3</v>
      </c>
      <c r="P79">
        <v>2</v>
      </c>
      <c r="Q79" t="str">
        <f t="shared" si="2"/>
        <v>23</v>
      </c>
      <c r="R79" t="s">
        <v>233</v>
      </c>
      <c r="X79" t="s">
        <v>285</v>
      </c>
      <c r="Y79" t="s">
        <v>269</v>
      </c>
      <c r="BG79" t="s">
        <v>233</v>
      </c>
      <c r="BH79">
        <v>590</v>
      </c>
      <c r="BI79">
        <f>($BH$88-$BH$85)/200</f>
        <v>0.16</v>
      </c>
    </row>
    <row r="80" spans="1:80" x14ac:dyDescent="0.25">
      <c r="A80">
        <v>79</v>
      </c>
      <c r="D80">
        <v>80.250102000000012</v>
      </c>
      <c r="E80" s="2">
        <v>2</v>
      </c>
      <c r="F80">
        <v>71.943979000000013</v>
      </c>
      <c r="G80" s="5">
        <v>3</v>
      </c>
      <c r="P80">
        <v>2</v>
      </c>
      <c r="Q80" t="str">
        <f t="shared" si="2"/>
        <v>23</v>
      </c>
      <c r="R80">
        <v>2</v>
      </c>
      <c r="X80" t="s">
        <v>285</v>
      </c>
      <c r="Y80" t="s">
        <v>266</v>
      </c>
      <c r="AB80" t="s">
        <v>285</v>
      </c>
      <c r="AC80" t="str">
        <f>CONCATENATE($R80,$R81,$R82,$R83)</f>
        <v>2314</v>
      </c>
      <c r="BG80">
        <v>2</v>
      </c>
      <c r="BH80">
        <v>594</v>
      </c>
      <c r="BI80">
        <f>($BH$89-$BH$86)/200</f>
        <v>0.115</v>
      </c>
    </row>
    <row r="81" spans="1:61" x14ac:dyDescent="0.25">
      <c r="A81">
        <v>80</v>
      </c>
      <c r="D81">
        <v>80.250102000000012</v>
      </c>
      <c r="E81" s="2">
        <v>2</v>
      </c>
      <c r="F81">
        <v>71.943979000000013</v>
      </c>
      <c r="G81" s="5">
        <v>3</v>
      </c>
      <c r="P81">
        <v>2</v>
      </c>
      <c r="Q81" t="str">
        <f t="shared" si="2"/>
        <v>23</v>
      </c>
      <c r="R81">
        <v>3</v>
      </c>
      <c r="X81" t="s">
        <v>285</v>
      </c>
      <c r="Y81" t="s">
        <v>267</v>
      </c>
      <c r="BG81">
        <v>3</v>
      </c>
      <c r="BH81">
        <v>600</v>
      </c>
      <c r="BI81">
        <f>($BH$90-$BH$87)/200</f>
        <v>0.125</v>
      </c>
    </row>
    <row r="82" spans="1:61" x14ac:dyDescent="0.25">
      <c r="A82">
        <v>81</v>
      </c>
      <c r="D82">
        <v>80.250102000000012</v>
      </c>
      <c r="E82" s="2">
        <v>2</v>
      </c>
      <c r="F82">
        <v>71.943979000000013</v>
      </c>
      <c r="G82" s="5">
        <v>3</v>
      </c>
      <c r="P82">
        <v>2</v>
      </c>
      <c r="Q82" t="str">
        <f t="shared" si="2"/>
        <v>23</v>
      </c>
      <c r="R82">
        <v>1</v>
      </c>
      <c r="X82" t="s">
        <v>285</v>
      </c>
      <c r="Y82" t="s">
        <v>268</v>
      </c>
      <c r="BG82">
        <v>1</v>
      </c>
      <c r="BH82">
        <v>612</v>
      </c>
      <c r="BI82">
        <f>($BH$91-$BH$88)/200</f>
        <v>0.12</v>
      </c>
    </row>
    <row r="83" spans="1:61" x14ac:dyDescent="0.25">
      <c r="A83">
        <v>82</v>
      </c>
      <c r="D83">
        <v>80.250102000000012</v>
      </c>
      <c r="E83" s="2">
        <v>2</v>
      </c>
      <c r="F83">
        <v>71.943979000000013</v>
      </c>
      <c r="G83" s="5">
        <v>3</v>
      </c>
      <c r="P83">
        <v>2</v>
      </c>
      <c r="Q83" t="str">
        <f t="shared" si="2"/>
        <v>23</v>
      </c>
      <c r="R83">
        <v>4</v>
      </c>
      <c r="X83" t="s">
        <v>285</v>
      </c>
      <c r="Y83" t="s">
        <v>269</v>
      </c>
      <c r="BG83">
        <v>4</v>
      </c>
      <c r="BH83">
        <v>622</v>
      </c>
      <c r="BI83">
        <f>($BH$92-$BH$89)/200</f>
        <v>0.15</v>
      </c>
    </row>
    <row r="84" spans="1:61" x14ac:dyDescent="0.25">
      <c r="A84">
        <v>83</v>
      </c>
      <c r="D84">
        <v>80.250102000000012</v>
      </c>
      <c r="E84" s="2">
        <v>2</v>
      </c>
      <c r="F84">
        <v>71.943979000000013</v>
      </c>
      <c r="G84" s="5">
        <v>3</v>
      </c>
      <c r="P84">
        <v>2</v>
      </c>
      <c r="Q84" t="str">
        <f t="shared" si="2"/>
        <v>23</v>
      </c>
      <c r="R84">
        <v>2</v>
      </c>
      <c r="X84" t="s">
        <v>285</v>
      </c>
      <c r="Y84" t="s">
        <v>266</v>
      </c>
      <c r="AB84" t="s">
        <v>285</v>
      </c>
      <c r="AC84" t="str">
        <f>CONCATENATE($R84,$R85,$R86,$R87)</f>
        <v>2314</v>
      </c>
      <c r="BG84">
        <v>2</v>
      </c>
      <c r="BH84">
        <v>631</v>
      </c>
      <c r="BI84">
        <f>($BH$93-$BH$90)/200</f>
        <v>0.09</v>
      </c>
    </row>
    <row r="85" spans="1:61" x14ac:dyDescent="0.25">
      <c r="A85">
        <v>84</v>
      </c>
      <c r="D85">
        <v>80.250102000000012</v>
      </c>
      <c r="E85" s="2">
        <v>2</v>
      </c>
      <c r="F85">
        <v>71.943979000000013</v>
      </c>
      <c r="G85" s="5">
        <v>3</v>
      </c>
      <c r="P85">
        <v>2</v>
      </c>
      <c r="Q85" t="str">
        <f t="shared" si="2"/>
        <v>23</v>
      </c>
      <c r="R85">
        <v>3</v>
      </c>
      <c r="X85" t="s">
        <v>285</v>
      </c>
      <c r="Y85" t="s">
        <v>267</v>
      </c>
      <c r="BG85">
        <v>3</v>
      </c>
      <c r="BH85">
        <v>640</v>
      </c>
      <c r="BI85">
        <f>($BH$94-$BH$91)/200</f>
        <v>0.115</v>
      </c>
    </row>
    <row r="86" spans="1:61" x14ac:dyDescent="0.25">
      <c r="A86">
        <v>85</v>
      </c>
      <c r="D86">
        <v>80.250102000000012</v>
      </c>
      <c r="E86" s="2">
        <v>2</v>
      </c>
      <c r="F86">
        <v>71.943979000000013</v>
      </c>
      <c r="G86" s="5">
        <v>3</v>
      </c>
      <c r="P86">
        <v>2</v>
      </c>
      <c r="Q86" t="str">
        <f t="shared" si="2"/>
        <v>23</v>
      </c>
      <c r="R86">
        <v>1</v>
      </c>
      <c r="X86" t="s">
        <v>285</v>
      </c>
      <c r="Y86">
        <v>2314</v>
      </c>
      <c r="BG86">
        <v>1</v>
      </c>
      <c r="BH86">
        <v>652</v>
      </c>
      <c r="BI86">
        <f>($BH$95-$BH$92)/200</f>
        <v>0.1</v>
      </c>
    </row>
    <row r="87" spans="1:61" x14ac:dyDescent="0.25">
      <c r="A87">
        <v>86</v>
      </c>
      <c r="D87">
        <v>80.221122000000008</v>
      </c>
      <c r="E87" s="2">
        <v>2</v>
      </c>
      <c r="F87">
        <v>71.943979000000013</v>
      </c>
      <c r="G87" s="5">
        <v>3</v>
      </c>
      <c r="P87">
        <v>2</v>
      </c>
      <c r="Q87" t="str">
        <f t="shared" si="2"/>
        <v>23</v>
      </c>
      <c r="R87">
        <v>4</v>
      </c>
      <c r="X87" t="s">
        <v>285</v>
      </c>
      <c r="Y87">
        <v>3142</v>
      </c>
      <c r="BG87">
        <v>4</v>
      </c>
      <c r="BH87">
        <v>663</v>
      </c>
      <c r="BI87">
        <f>($BH$96-$BH$93)/200</f>
        <v>0.14000000000000001</v>
      </c>
    </row>
    <row r="88" spans="1:61" x14ac:dyDescent="0.25">
      <c r="A88">
        <v>87</v>
      </c>
      <c r="F88">
        <v>71.943979000000013</v>
      </c>
      <c r="G88" s="5">
        <v>3</v>
      </c>
      <c r="P88">
        <v>1</v>
      </c>
      <c r="Q88" t="str">
        <f t="shared" si="2"/>
        <v>3</v>
      </c>
      <c r="R88">
        <v>2</v>
      </c>
      <c r="X88" t="s">
        <v>285</v>
      </c>
      <c r="Y88">
        <v>1423</v>
      </c>
      <c r="AB88" t="s">
        <v>285</v>
      </c>
      <c r="AC88" t="str">
        <f>CONCATENATE($R88,$R89,$R90,$R91)</f>
        <v>2314</v>
      </c>
      <c r="BG88">
        <v>2</v>
      </c>
      <c r="BH88">
        <v>672</v>
      </c>
      <c r="BI88">
        <f>($BH$97-$BH$94)/200</f>
        <v>8.5000000000000006E-2</v>
      </c>
    </row>
    <row r="89" spans="1:61" x14ac:dyDescent="0.25">
      <c r="A89">
        <v>88</v>
      </c>
      <c r="B89">
        <v>89.339031000000006</v>
      </c>
      <c r="C89" s="4">
        <v>1</v>
      </c>
      <c r="F89">
        <v>71.943979000000013</v>
      </c>
      <c r="G89" s="5">
        <v>3</v>
      </c>
      <c r="P89">
        <v>2</v>
      </c>
      <c r="Q89" t="str">
        <f t="shared" si="2"/>
        <v>13</v>
      </c>
      <c r="R89">
        <v>3</v>
      </c>
      <c r="X89" t="s">
        <v>285</v>
      </c>
      <c r="Y89">
        <v>4231</v>
      </c>
      <c r="BG89">
        <v>3</v>
      </c>
      <c r="BH89">
        <v>675</v>
      </c>
      <c r="BI89">
        <f>($BH$98-$BH$95)/200</f>
        <v>0.125</v>
      </c>
    </row>
    <row r="90" spans="1:61" x14ac:dyDescent="0.25">
      <c r="A90">
        <v>89</v>
      </c>
      <c r="B90">
        <v>89.396684000000008</v>
      </c>
      <c r="C90" s="4">
        <v>1</v>
      </c>
      <c r="F90">
        <v>71.943979000000013</v>
      </c>
      <c r="G90" s="5">
        <v>3</v>
      </c>
      <c r="P90">
        <v>2</v>
      </c>
      <c r="Q90" t="str">
        <f t="shared" si="2"/>
        <v>13</v>
      </c>
      <c r="R90">
        <v>1</v>
      </c>
      <c r="X90" t="s">
        <v>285</v>
      </c>
      <c r="Y90" t="s">
        <v>268</v>
      </c>
      <c r="BG90">
        <v>1</v>
      </c>
      <c r="BH90">
        <v>688</v>
      </c>
      <c r="BI90">
        <f>($BH$99-$BH$96)/200</f>
        <v>0.105</v>
      </c>
    </row>
    <row r="91" spans="1:61" x14ac:dyDescent="0.25">
      <c r="A91">
        <v>90</v>
      </c>
      <c r="B91">
        <v>89.396684000000008</v>
      </c>
      <c r="C91" s="4">
        <v>1</v>
      </c>
      <c r="F91">
        <v>71.730408000000011</v>
      </c>
      <c r="G91" s="5">
        <v>3</v>
      </c>
      <c r="P91">
        <v>2</v>
      </c>
      <c r="Q91" t="str">
        <f t="shared" si="2"/>
        <v>13</v>
      </c>
      <c r="R91">
        <v>4</v>
      </c>
      <c r="X91" t="s">
        <v>285</v>
      </c>
      <c r="Y91" t="s">
        <v>269</v>
      </c>
      <c r="BG91">
        <v>4</v>
      </c>
      <c r="BH91">
        <v>696</v>
      </c>
      <c r="BI91">
        <f>($BH$100-$BH$97)/200</f>
        <v>0.14499999999999999</v>
      </c>
    </row>
    <row r="92" spans="1:61" x14ac:dyDescent="0.25">
      <c r="A92">
        <v>91</v>
      </c>
      <c r="B92">
        <v>89.396684000000008</v>
      </c>
      <c r="C92" s="4">
        <v>1</v>
      </c>
      <c r="F92">
        <v>71.730408000000011</v>
      </c>
      <c r="G92" s="5">
        <v>3</v>
      </c>
      <c r="H92">
        <v>79.131786000000005</v>
      </c>
      <c r="I92" s="3">
        <v>4</v>
      </c>
      <c r="P92">
        <v>3</v>
      </c>
      <c r="Q92" t="str">
        <f t="shared" si="2"/>
        <v>134</v>
      </c>
      <c r="R92">
        <v>2</v>
      </c>
      <c r="X92" t="s">
        <v>285</v>
      </c>
      <c r="Y92" t="s">
        <v>266</v>
      </c>
      <c r="BG92">
        <v>2</v>
      </c>
      <c r="BH92">
        <v>705</v>
      </c>
      <c r="BI92">
        <f>($BH$101-$BH$98)/200</f>
        <v>8.5000000000000006E-2</v>
      </c>
    </row>
    <row r="93" spans="1:61" x14ac:dyDescent="0.25">
      <c r="A93">
        <v>92</v>
      </c>
      <c r="B93">
        <v>89.396684000000008</v>
      </c>
      <c r="C93" s="4">
        <v>1</v>
      </c>
      <c r="H93">
        <v>79.16239800000001</v>
      </c>
      <c r="I93" s="3">
        <v>4</v>
      </c>
      <c r="P93">
        <v>2</v>
      </c>
      <c r="Q93" t="str">
        <f t="shared" si="2"/>
        <v>14</v>
      </c>
      <c r="R93">
        <v>3</v>
      </c>
      <c r="X93" t="s">
        <v>285</v>
      </c>
      <c r="Y93" t="s">
        <v>267</v>
      </c>
      <c r="BG93">
        <v>3</v>
      </c>
      <c r="BH93">
        <v>706</v>
      </c>
      <c r="BI93">
        <f>($BH$102-$BH$99)/200</f>
        <v>0.13</v>
      </c>
    </row>
    <row r="94" spans="1:61" x14ac:dyDescent="0.25">
      <c r="A94">
        <v>93</v>
      </c>
      <c r="B94">
        <v>89.396684000000008</v>
      </c>
      <c r="C94" s="4">
        <v>1</v>
      </c>
      <c r="H94">
        <v>79.16239800000001</v>
      </c>
      <c r="I94" s="3">
        <v>4</v>
      </c>
      <c r="P94">
        <v>2</v>
      </c>
      <c r="Q94" t="str">
        <f t="shared" si="2"/>
        <v>14</v>
      </c>
      <c r="R94">
        <v>1</v>
      </c>
      <c r="X94" t="s">
        <v>285</v>
      </c>
      <c r="Y94">
        <v>2314</v>
      </c>
      <c r="BG94">
        <v>1</v>
      </c>
      <c r="BH94">
        <v>719</v>
      </c>
      <c r="BI94">
        <f>($BH$103-$BH$100)/200</f>
        <v>0.105</v>
      </c>
    </row>
    <row r="95" spans="1:61" x14ac:dyDescent="0.25">
      <c r="A95">
        <v>94</v>
      </c>
      <c r="B95">
        <v>89.396684000000008</v>
      </c>
      <c r="C95" s="4">
        <v>1</v>
      </c>
      <c r="H95">
        <v>79.16239800000001</v>
      </c>
      <c r="I95" s="3">
        <v>4</v>
      </c>
      <c r="P95">
        <v>2</v>
      </c>
      <c r="Q95" t="str">
        <f t="shared" si="2"/>
        <v>14</v>
      </c>
      <c r="R95" t="s">
        <v>233</v>
      </c>
      <c r="X95" t="s">
        <v>285</v>
      </c>
      <c r="Y95">
        <v>3142</v>
      </c>
      <c r="BG95" t="s">
        <v>233</v>
      </c>
      <c r="BH95">
        <v>725</v>
      </c>
      <c r="BI95">
        <f>($BH$104-$BH$101)/200</f>
        <v>0.14499999999999999</v>
      </c>
    </row>
    <row r="96" spans="1:61" x14ac:dyDescent="0.25">
      <c r="A96">
        <v>95</v>
      </c>
      <c r="B96">
        <v>89.396684000000008</v>
      </c>
      <c r="C96" s="4">
        <v>1</v>
      </c>
      <c r="H96">
        <v>79.16239800000001</v>
      </c>
      <c r="I96" s="3">
        <v>4</v>
      </c>
      <c r="P96">
        <v>2</v>
      </c>
      <c r="Q96" t="str">
        <f t="shared" si="2"/>
        <v>14</v>
      </c>
      <c r="R96">
        <v>2</v>
      </c>
      <c r="X96" t="s">
        <v>285</v>
      </c>
      <c r="Y96">
        <v>1423</v>
      </c>
      <c r="AB96" t="s">
        <v>285</v>
      </c>
      <c r="AC96" t="str">
        <f>CONCATENATE($R96,$R97,$R98,$R99)</f>
        <v>2314</v>
      </c>
      <c r="BG96">
        <v>2</v>
      </c>
      <c r="BH96">
        <v>734</v>
      </c>
      <c r="BI96">
        <f>($BH$105-$BH$102)/200</f>
        <v>7.4999999999999997E-2</v>
      </c>
    </row>
    <row r="97" spans="1:61" x14ac:dyDescent="0.25">
      <c r="A97">
        <v>96</v>
      </c>
      <c r="B97">
        <v>89.396684000000008</v>
      </c>
      <c r="C97" s="4">
        <v>1</v>
      </c>
      <c r="H97">
        <v>79.16239800000001</v>
      </c>
      <c r="I97" s="3">
        <v>4</v>
      </c>
      <c r="P97">
        <v>2</v>
      </c>
      <c r="Q97" t="str">
        <f t="shared" si="2"/>
        <v>14</v>
      </c>
      <c r="R97">
        <v>3</v>
      </c>
      <c r="X97" t="s">
        <v>285</v>
      </c>
      <c r="Y97">
        <v>4231</v>
      </c>
      <c r="BG97">
        <v>3</v>
      </c>
      <c r="BH97">
        <v>736</v>
      </c>
      <c r="BI97">
        <f>($BH$106-$BH$103)/200</f>
        <v>0.13</v>
      </c>
    </row>
    <row r="98" spans="1:61" x14ac:dyDescent="0.25">
      <c r="A98">
        <v>97</v>
      </c>
      <c r="B98">
        <v>89.396684000000008</v>
      </c>
      <c r="C98" s="4">
        <v>1</v>
      </c>
      <c r="H98">
        <v>79.16239800000001</v>
      </c>
      <c r="I98" s="3">
        <v>4</v>
      </c>
      <c r="P98">
        <v>2</v>
      </c>
      <c r="Q98" t="str">
        <f t="shared" si="2"/>
        <v>14</v>
      </c>
      <c r="R98">
        <v>1</v>
      </c>
      <c r="X98" t="s">
        <v>285</v>
      </c>
      <c r="Y98" t="s">
        <v>268</v>
      </c>
      <c r="BG98">
        <v>1</v>
      </c>
      <c r="BH98">
        <v>750</v>
      </c>
      <c r="BI98">
        <f>($BH$107-$BH$104)/200</f>
        <v>0.12</v>
      </c>
    </row>
    <row r="99" spans="1:61" x14ac:dyDescent="0.25">
      <c r="A99">
        <v>98</v>
      </c>
      <c r="B99">
        <v>89.396684000000008</v>
      </c>
      <c r="C99" s="4">
        <v>1</v>
      </c>
      <c r="H99">
        <v>79.16239800000001</v>
      </c>
      <c r="I99" s="3">
        <v>4</v>
      </c>
      <c r="P99">
        <v>2</v>
      </c>
      <c r="Q99" t="str">
        <f t="shared" si="2"/>
        <v>14</v>
      </c>
      <c r="R99">
        <v>4</v>
      </c>
      <c r="X99" t="s">
        <v>285</v>
      </c>
      <c r="Y99" t="s">
        <v>269</v>
      </c>
      <c r="BG99">
        <v>4</v>
      </c>
      <c r="BH99">
        <v>755</v>
      </c>
      <c r="BI99">
        <f>($BH$108-$BH$105)/200</f>
        <v>0.17499999999999999</v>
      </c>
    </row>
    <row r="100" spans="1:61" x14ac:dyDescent="0.25">
      <c r="A100">
        <v>99</v>
      </c>
      <c r="B100">
        <v>89.396684000000008</v>
      </c>
      <c r="C100" s="4">
        <v>1</v>
      </c>
      <c r="H100">
        <v>79.16239800000001</v>
      </c>
      <c r="I100" s="3">
        <v>4</v>
      </c>
      <c r="P100">
        <v>2</v>
      </c>
      <c r="Q100" t="str">
        <f t="shared" si="2"/>
        <v>14</v>
      </c>
      <c r="R100">
        <v>2</v>
      </c>
      <c r="X100" t="s">
        <v>285</v>
      </c>
      <c r="Y100">
        <v>1423</v>
      </c>
      <c r="BG100">
        <v>2</v>
      </c>
      <c r="BH100">
        <v>765</v>
      </c>
      <c r="BI100">
        <f>($BH$109-$BH$106)/200</f>
        <v>9.5000000000000001E-2</v>
      </c>
    </row>
    <row r="101" spans="1:61" x14ac:dyDescent="0.25">
      <c r="A101">
        <v>100</v>
      </c>
      <c r="B101">
        <v>89.396684000000008</v>
      </c>
      <c r="C101" s="4">
        <v>1</v>
      </c>
      <c r="H101">
        <v>79.16239800000001</v>
      </c>
      <c r="I101" s="3">
        <v>4</v>
      </c>
      <c r="P101">
        <v>2</v>
      </c>
      <c r="Q101" t="str">
        <f t="shared" si="2"/>
        <v>14</v>
      </c>
      <c r="R101">
        <v>3</v>
      </c>
      <c r="X101" t="s">
        <v>285</v>
      </c>
      <c r="Y101">
        <v>4231</v>
      </c>
      <c r="BG101">
        <v>3</v>
      </c>
      <c r="BH101">
        <v>767</v>
      </c>
      <c r="BI101">
        <f>($BH$110-$BH$107)/200</f>
        <v>0.14000000000000001</v>
      </c>
    </row>
    <row r="102" spans="1:61" x14ac:dyDescent="0.25">
      <c r="A102">
        <v>101</v>
      </c>
      <c r="B102">
        <v>89.396684000000008</v>
      </c>
      <c r="C102" s="4">
        <v>1</v>
      </c>
      <c r="H102">
        <v>79.16239800000001</v>
      </c>
      <c r="I102" s="3">
        <v>4</v>
      </c>
      <c r="P102">
        <v>2</v>
      </c>
      <c r="Q102" t="str">
        <f t="shared" si="2"/>
        <v>14</v>
      </c>
      <c r="R102">
        <v>1</v>
      </c>
      <c r="X102" t="s">
        <v>285</v>
      </c>
      <c r="Y102">
        <v>1423</v>
      </c>
      <c r="BG102">
        <v>1</v>
      </c>
      <c r="BH102">
        <v>781</v>
      </c>
      <c r="BI102">
        <f>($BH$116-$BH$113)/200</f>
        <v>0.105</v>
      </c>
    </row>
    <row r="103" spans="1:61" x14ac:dyDescent="0.25">
      <c r="A103">
        <v>102</v>
      </c>
      <c r="B103">
        <v>89.339031000000006</v>
      </c>
      <c r="C103" s="4">
        <v>1</v>
      </c>
      <c r="D103">
        <v>98.203316999999998</v>
      </c>
      <c r="E103" s="2">
        <v>2</v>
      </c>
      <c r="H103">
        <v>79.16239800000001</v>
      </c>
      <c r="I103" s="3">
        <v>4</v>
      </c>
      <c r="P103">
        <v>3</v>
      </c>
      <c r="Q103" t="str">
        <f t="shared" si="2"/>
        <v>124</v>
      </c>
      <c r="R103" t="s">
        <v>233</v>
      </c>
      <c r="X103" t="s">
        <v>285</v>
      </c>
      <c r="Y103">
        <v>4231</v>
      </c>
      <c r="BG103" t="s">
        <v>233</v>
      </c>
      <c r="BH103">
        <v>786</v>
      </c>
      <c r="BI103">
        <f>($BH$117-$BH$114)/200</f>
        <v>0.14000000000000001</v>
      </c>
    </row>
    <row r="104" spans="1:61" x14ac:dyDescent="0.25">
      <c r="A104">
        <v>103</v>
      </c>
      <c r="D104">
        <v>98.197196000000005</v>
      </c>
      <c r="E104" s="2">
        <v>2</v>
      </c>
      <c r="H104">
        <v>79.16239800000001</v>
      </c>
      <c r="I104" s="3">
        <v>4</v>
      </c>
      <c r="P104">
        <v>2</v>
      </c>
      <c r="Q104" t="str">
        <f t="shared" si="2"/>
        <v>24</v>
      </c>
      <c r="R104">
        <v>2</v>
      </c>
      <c r="X104" t="s">
        <v>285</v>
      </c>
      <c r="Y104">
        <v>2314</v>
      </c>
      <c r="AB104" t="s">
        <v>285</v>
      </c>
      <c r="AC104" t="str">
        <f>CONCATENATE($R104,$R105,$R106,$R107)</f>
        <v>2314</v>
      </c>
      <c r="BG104">
        <v>2</v>
      </c>
      <c r="BH104">
        <v>796</v>
      </c>
      <c r="BI104">
        <f>($BH$118-$BH$115)/200</f>
        <v>0.11</v>
      </c>
    </row>
    <row r="105" spans="1:61" x14ac:dyDescent="0.25">
      <c r="A105">
        <v>104</v>
      </c>
      <c r="D105">
        <v>98.197196000000005</v>
      </c>
      <c r="E105" s="2">
        <v>2</v>
      </c>
      <c r="H105">
        <v>79.16239800000001</v>
      </c>
      <c r="I105" s="3">
        <v>4</v>
      </c>
      <c r="P105">
        <v>2</v>
      </c>
      <c r="Q105" t="str">
        <f t="shared" si="2"/>
        <v>24</v>
      </c>
      <c r="R105">
        <v>3</v>
      </c>
      <c r="X105" t="s">
        <v>285</v>
      </c>
      <c r="Y105">
        <v>3142</v>
      </c>
      <c r="BG105">
        <v>3</v>
      </c>
      <c r="BH105">
        <v>796</v>
      </c>
      <c r="BI105">
        <f>($BH$119-$BH$116)/200</f>
        <v>0.125</v>
      </c>
    </row>
    <row r="106" spans="1:61" x14ac:dyDescent="0.25">
      <c r="A106">
        <v>105</v>
      </c>
      <c r="D106">
        <v>98.197196000000005</v>
      </c>
      <c r="E106" s="2">
        <v>2</v>
      </c>
      <c r="F106">
        <v>88.633827000000011</v>
      </c>
      <c r="G106" s="5">
        <v>3</v>
      </c>
      <c r="H106">
        <v>79.16239800000001</v>
      </c>
      <c r="I106" s="3">
        <v>4</v>
      </c>
      <c r="P106">
        <v>3</v>
      </c>
      <c r="Q106" t="str">
        <f t="shared" si="2"/>
        <v>234</v>
      </c>
      <c r="R106">
        <v>1</v>
      </c>
      <c r="X106" t="s">
        <v>285</v>
      </c>
      <c r="Y106" t="s">
        <v>266</v>
      </c>
      <c r="BG106">
        <v>1</v>
      </c>
      <c r="BH106">
        <v>812</v>
      </c>
      <c r="BI106">
        <f>($BH$120-$BH$117)/200</f>
        <v>0.115</v>
      </c>
    </row>
    <row r="107" spans="1:61" x14ac:dyDescent="0.25">
      <c r="A107">
        <v>106</v>
      </c>
      <c r="D107">
        <v>98.197196000000005</v>
      </c>
      <c r="E107" s="2">
        <v>2</v>
      </c>
      <c r="F107">
        <v>88.852857</v>
      </c>
      <c r="G107" s="5">
        <v>3</v>
      </c>
      <c r="H107">
        <v>79.131786000000005</v>
      </c>
      <c r="I107" s="3">
        <v>4</v>
      </c>
      <c r="P107">
        <v>3</v>
      </c>
      <c r="Q107" t="str">
        <f t="shared" si="2"/>
        <v>234</v>
      </c>
      <c r="R107">
        <v>4</v>
      </c>
      <c r="X107" t="s">
        <v>285</v>
      </c>
      <c r="Y107" t="s">
        <v>267</v>
      </c>
      <c r="BG107">
        <v>4</v>
      </c>
      <c r="BH107">
        <v>820</v>
      </c>
      <c r="BI107">
        <f>($BH$121-$BH$118)/200</f>
        <v>0.125</v>
      </c>
    </row>
    <row r="108" spans="1:61" x14ac:dyDescent="0.25">
      <c r="A108">
        <v>107</v>
      </c>
      <c r="D108">
        <v>98.197196000000005</v>
      </c>
      <c r="E108" s="2">
        <v>2</v>
      </c>
      <c r="F108">
        <v>88.852857</v>
      </c>
      <c r="G108" s="5">
        <v>3</v>
      </c>
      <c r="P108">
        <v>2</v>
      </c>
      <c r="Q108" t="str">
        <f t="shared" si="2"/>
        <v>23</v>
      </c>
      <c r="R108">
        <v>2</v>
      </c>
      <c r="X108" t="s">
        <v>285</v>
      </c>
      <c r="Y108">
        <v>2314</v>
      </c>
      <c r="BG108">
        <v>2</v>
      </c>
      <c r="BH108">
        <v>831</v>
      </c>
      <c r="BI108">
        <f>($BH$122-$BH$119)/200</f>
        <v>0.115</v>
      </c>
    </row>
    <row r="109" spans="1:61" x14ac:dyDescent="0.25">
      <c r="A109">
        <v>108</v>
      </c>
      <c r="D109">
        <v>98.197196000000005</v>
      </c>
      <c r="E109" s="2">
        <v>2</v>
      </c>
      <c r="F109">
        <v>88.852857</v>
      </c>
      <c r="G109" s="5">
        <v>3</v>
      </c>
      <c r="P109">
        <v>2</v>
      </c>
      <c r="Q109" t="str">
        <f t="shared" si="2"/>
        <v>23</v>
      </c>
      <c r="R109" t="s">
        <v>234</v>
      </c>
      <c r="X109" t="s">
        <v>285</v>
      </c>
      <c r="Y109">
        <v>3142</v>
      </c>
      <c r="BG109" t="s">
        <v>234</v>
      </c>
      <c r="BH109">
        <v>831</v>
      </c>
      <c r="BI109">
        <f>($BH$123-$BH$120)/200</f>
        <v>0.09</v>
      </c>
    </row>
    <row r="110" spans="1:61" x14ac:dyDescent="0.25">
      <c r="A110">
        <v>109</v>
      </c>
      <c r="D110">
        <v>98.197196000000005</v>
      </c>
      <c r="E110" s="2">
        <v>2</v>
      </c>
      <c r="F110">
        <v>88.852857</v>
      </c>
      <c r="G110" s="5">
        <v>3</v>
      </c>
      <c r="P110">
        <v>2</v>
      </c>
      <c r="Q110" t="str">
        <f t="shared" si="2"/>
        <v>23</v>
      </c>
      <c r="R110">
        <v>1</v>
      </c>
      <c r="X110" t="s">
        <v>285</v>
      </c>
      <c r="Y110">
        <v>1423</v>
      </c>
      <c r="BG110">
        <v>1</v>
      </c>
      <c r="BH110">
        <v>848</v>
      </c>
      <c r="BI110">
        <f>($BH$124-$BH$121)/200</f>
        <v>0.105</v>
      </c>
    </row>
    <row r="111" spans="1:61" x14ac:dyDescent="0.25">
      <c r="A111">
        <v>110</v>
      </c>
      <c r="D111">
        <v>98.197196000000005</v>
      </c>
      <c r="E111" s="2">
        <v>2</v>
      </c>
      <c r="F111">
        <v>88.852857</v>
      </c>
      <c r="G111" s="5">
        <v>3</v>
      </c>
      <c r="P111">
        <v>2</v>
      </c>
      <c r="Q111" t="str">
        <f t="shared" si="2"/>
        <v>23</v>
      </c>
      <c r="R111" t="s">
        <v>22</v>
      </c>
      <c r="X111" t="s">
        <v>285</v>
      </c>
      <c r="Y111">
        <v>4231</v>
      </c>
      <c r="BG111" t="s">
        <v>22</v>
      </c>
      <c r="BH111">
        <v>855</v>
      </c>
      <c r="BI111">
        <f>($BH$125-$BH$122)/200</f>
        <v>0.1</v>
      </c>
    </row>
    <row r="112" spans="1:61" x14ac:dyDescent="0.25">
      <c r="A112">
        <v>111</v>
      </c>
      <c r="D112">
        <v>98.197196000000005</v>
      </c>
      <c r="E112" s="2">
        <v>2</v>
      </c>
      <c r="F112">
        <v>88.852857</v>
      </c>
      <c r="G112" s="5">
        <v>3</v>
      </c>
      <c r="P112">
        <v>2</v>
      </c>
      <c r="Q112" t="str">
        <f t="shared" si="2"/>
        <v>23</v>
      </c>
      <c r="R112" t="s">
        <v>22</v>
      </c>
      <c r="X112" t="s">
        <v>285</v>
      </c>
      <c r="Y112" t="s">
        <v>268</v>
      </c>
      <c r="BG112" t="s">
        <v>22</v>
      </c>
      <c r="BH112">
        <v>857</v>
      </c>
      <c r="BI112">
        <f>($BH$126-$BH$123)/200</f>
        <v>0.13</v>
      </c>
    </row>
    <row r="113" spans="1:61" x14ac:dyDescent="0.25">
      <c r="A113">
        <v>112</v>
      </c>
      <c r="D113">
        <v>98.197196000000005</v>
      </c>
      <c r="E113" s="2">
        <v>2</v>
      </c>
      <c r="F113">
        <v>88.852857</v>
      </c>
      <c r="G113" s="5">
        <v>3</v>
      </c>
      <c r="P113">
        <v>2</v>
      </c>
      <c r="Q113" t="str">
        <f t="shared" si="2"/>
        <v>23</v>
      </c>
      <c r="R113">
        <v>1</v>
      </c>
      <c r="X113" t="s">
        <v>285</v>
      </c>
      <c r="Y113" t="s">
        <v>269</v>
      </c>
      <c r="BG113">
        <v>1</v>
      </c>
      <c r="BH113">
        <v>858</v>
      </c>
      <c r="BI113">
        <f>($BH$127-$BH$124)/200</f>
        <v>0.08</v>
      </c>
    </row>
    <row r="114" spans="1:61" x14ac:dyDescent="0.25">
      <c r="A114">
        <v>113</v>
      </c>
      <c r="D114">
        <v>98.197196000000005</v>
      </c>
      <c r="E114" s="2">
        <v>2</v>
      </c>
      <c r="F114">
        <v>88.852857</v>
      </c>
      <c r="G114" s="5">
        <v>3</v>
      </c>
      <c r="P114">
        <v>2</v>
      </c>
      <c r="Q114" t="str">
        <f t="shared" si="2"/>
        <v>23</v>
      </c>
      <c r="R114" t="s">
        <v>233</v>
      </c>
      <c r="X114" t="s">
        <v>285</v>
      </c>
      <c r="Y114" t="s">
        <v>266</v>
      </c>
      <c r="BG114" t="s">
        <v>233</v>
      </c>
      <c r="BH114">
        <v>861</v>
      </c>
      <c r="BI114">
        <f>($BH$128-$BH$125)/200</f>
        <v>0.125</v>
      </c>
    </row>
    <row r="115" spans="1:61" x14ac:dyDescent="0.25">
      <c r="A115">
        <v>114</v>
      </c>
      <c r="D115">
        <v>98.203316999999998</v>
      </c>
      <c r="E115" s="2">
        <v>2</v>
      </c>
      <c r="F115">
        <v>88.852857</v>
      </c>
      <c r="G115" s="5">
        <v>3</v>
      </c>
      <c r="P115">
        <v>2</v>
      </c>
      <c r="Q115" t="str">
        <f t="shared" si="2"/>
        <v>23</v>
      </c>
      <c r="R115">
        <v>2</v>
      </c>
      <c r="X115" t="s">
        <v>285</v>
      </c>
      <c r="Y115" t="s">
        <v>267</v>
      </c>
      <c r="BG115">
        <v>2</v>
      </c>
      <c r="BH115">
        <v>873</v>
      </c>
      <c r="BI115">
        <f>($BH$129-$BH$126)/200</f>
        <v>8.5000000000000006E-2</v>
      </c>
    </row>
    <row r="116" spans="1:61" x14ac:dyDescent="0.25">
      <c r="A116">
        <v>115</v>
      </c>
      <c r="F116">
        <v>88.852857</v>
      </c>
      <c r="G116" s="5">
        <v>3</v>
      </c>
      <c r="P116">
        <v>1</v>
      </c>
      <c r="Q116" t="str">
        <f t="shared" si="2"/>
        <v>3</v>
      </c>
      <c r="R116" t="s">
        <v>234</v>
      </c>
      <c r="X116" t="s">
        <v>283</v>
      </c>
      <c r="Y116" t="s">
        <v>270</v>
      </c>
      <c r="BG116" t="s">
        <v>234</v>
      </c>
      <c r="BH116">
        <v>879</v>
      </c>
      <c r="BI116">
        <f>($BH$130-$BH$127)/200</f>
        <v>0.14000000000000001</v>
      </c>
    </row>
    <row r="117" spans="1:61" x14ac:dyDescent="0.25">
      <c r="A117">
        <v>116</v>
      </c>
      <c r="F117">
        <v>88.852857</v>
      </c>
      <c r="G117" s="5">
        <v>3</v>
      </c>
      <c r="P117">
        <v>1</v>
      </c>
      <c r="Q117" t="str">
        <f t="shared" si="2"/>
        <v>3</v>
      </c>
      <c r="R117">
        <v>1</v>
      </c>
      <c r="X117" t="s">
        <v>286</v>
      </c>
      <c r="Y117" t="s">
        <v>273</v>
      </c>
      <c r="AB117" t="s">
        <v>285</v>
      </c>
      <c r="AC117" t="str">
        <f>CONCATENATE($R117,$R118,$R119,$R120)</f>
        <v>1423</v>
      </c>
      <c r="BG117">
        <v>1</v>
      </c>
      <c r="BH117">
        <v>889</v>
      </c>
      <c r="BI117">
        <f>($BH$131-$BH$128)/200</f>
        <v>0.08</v>
      </c>
    </row>
    <row r="118" spans="1:61" x14ac:dyDescent="0.25">
      <c r="A118">
        <v>117</v>
      </c>
      <c r="B118">
        <v>109.939187</v>
      </c>
      <c r="C118" s="4">
        <v>1</v>
      </c>
      <c r="F118">
        <v>88.852857</v>
      </c>
      <c r="G118" s="5">
        <v>3</v>
      </c>
      <c r="P118">
        <v>2</v>
      </c>
      <c r="Q118" t="str">
        <f t="shared" si="2"/>
        <v>13</v>
      </c>
      <c r="R118">
        <v>4</v>
      </c>
      <c r="X118" t="s">
        <v>283</v>
      </c>
      <c r="Y118" t="s">
        <v>274</v>
      </c>
      <c r="BG118">
        <v>4</v>
      </c>
      <c r="BH118">
        <v>895</v>
      </c>
      <c r="BI118">
        <f>($BH$132-$BH$129)/200</f>
        <v>0.14000000000000001</v>
      </c>
    </row>
    <row r="119" spans="1:61" x14ac:dyDescent="0.25">
      <c r="A119">
        <v>118</v>
      </c>
      <c r="B119">
        <v>109.96418500000001</v>
      </c>
      <c r="C119" s="4">
        <v>1</v>
      </c>
      <c r="F119">
        <v>88.852857</v>
      </c>
      <c r="G119" s="5">
        <v>3</v>
      </c>
      <c r="P119">
        <v>2</v>
      </c>
      <c r="Q119" t="str">
        <f t="shared" si="2"/>
        <v>13</v>
      </c>
      <c r="R119">
        <v>2</v>
      </c>
      <c r="X119" t="s">
        <v>282</v>
      </c>
      <c r="Y119" t="s">
        <v>261</v>
      </c>
      <c r="BG119">
        <v>2</v>
      </c>
      <c r="BH119">
        <v>904</v>
      </c>
      <c r="BI119">
        <f>($BH$133-$BH$130)/200</f>
        <v>0.105</v>
      </c>
    </row>
    <row r="120" spans="1:61" x14ac:dyDescent="0.25">
      <c r="A120">
        <v>119</v>
      </c>
      <c r="B120">
        <v>109.96418500000001</v>
      </c>
      <c r="C120" s="4">
        <v>1</v>
      </c>
      <c r="F120">
        <v>88.852857</v>
      </c>
      <c r="G120" s="5">
        <v>3</v>
      </c>
      <c r="P120">
        <v>2</v>
      </c>
      <c r="Q120" t="str">
        <f t="shared" si="2"/>
        <v>13</v>
      </c>
      <c r="R120">
        <v>3</v>
      </c>
      <c r="X120" t="s">
        <v>282</v>
      </c>
      <c r="Y120" t="s">
        <v>262</v>
      </c>
      <c r="BG120">
        <v>3</v>
      </c>
      <c r="BH120">
        <v>912</v>
      </c>
      <c r="BI120">
        <f>($BH$134-$BH$131)/200</f>
        <v>0.125</v>
      </c>
    </row>
    <row r="121" spans="1:61" x14ac:dyDescent="0.25">
      <c r="A121">
        <v>120</v>
      </c>
      <c r="B121">
        <v>109.96418500000001</v>
      </c>
      <c r="C121" s="4">
        <v>1</v>
      </c>
      <c r="F121">
        <v>88.633827000000011</v>
      </c>
      <c r="G121" s="5">
        <v>3</v>
      </c>
      <c r="H121">
        <v>98.791021000000001</v>
      </c>
      <c r="I121" s="3">
        <v>4</v>
      </c>
      <c r="P121">
        <v>3</v>
      </c>
      <c r="Q121" t="str">
        <f t="shared" si="2"/>
        <v>134</v>
      </c>
      <c r="R121">
        <v>1</v>
      </c>
      <c r="X121" t="s">
        <v>282</v>
      </c>
      <c r="Y121" t="s">
        <v>275</v>
      </c>
      <c r="BG121">
        <v>1</v>
      </c>
      <c r="BH121">
        <v>920</v>
      </c>
      <c r="BI121">
        <f>($BH$135-$BH$132)/200</f>
        <v>0.105</v>
      </c>
    </row>
    <row r="122" spans="1:61" x14ac:dyDescent="0.25">
      <c r="A122">
        <v>121</v>
      </c>
      <c r="B122">
        <v>109.96418500000001</v>
      </c>
      <c r="C122" s="4">
        <v>1</v>
      </c>
      <c r="H122">
        <v>98.988267000000008</v>
      </c>
      <c r="I122" s="3">
        <v>4</v>
      </c>
      <c r="P122">
        <v>2</v>
      </c>
      <c r="Q122" t="str">
        <f t="shared" si="2"/>
        <v>14</v>
      </c>
      <c r="R122" t="s">
        <v>233</v>
      </c>
      <c r="X122" t="s">
        <v>282</v>
      </c>
      <c r="Y122" t="s">
        <v>276</v>
      </c>
      <c r="BG122" t="s">
        <v>233</v>
      </c>
      <c r="BH122">
        <v>927</v>
      </c>
      <c r="BI122">
        <f>($BH$136-$BH$133)/200</f>
        <v>0.1</v>
      </c>
    </row>
    <row r="123" spans="1:61" x14ac:dyDescent="0.25">
      <c r="A123">
        <v>122</v>
      </c>
      <c r="B123">
        <v>109.96418500000001</v>
      </c>
      <c r="C123" s="4">
        <v>1</v>
      </c>
      <c r="H123">
        <v>98.988267000000008</v>
      </c>
      <c r="I123" s="3">
        <v>4</v>
      </c>
      <c r="P123">
        <v>2</v>
      </c>
      <c r="Q123" t="str">
        <f t="shared" si="2"/>
        <v>14</v>
      </c>
      <c r="R123">
        <v>2</v>
      </c>
      <c r="X123" t="s">
        <v>282</v>
      </c>
      <c r="Y123">
        <v>2413</v>
      </c>
      <c r="AB123" t="s">
        <v>285</v>
      </c>
      <c r="AC123" t="str">
        <f>CONCATENATE($R123,$R124,$R125,$R126)</f>
        <v>2314</v>
      </c>
      <c r="BG123">
        <v>2</v>
      </c>
      <c r="BH123">
        <v>930</v>
      </c>
      <c r="BI123">
        <f>($BH$137-$BH$134)/200</f>
        <v>0.12</v>
      </c>
    </row>
    <row r="124" spans="1:61" x14ac:dyDescent="0.25">
      <c r="A124">
        <v>123</v>
      </c>
      <c r="B124">
        <v>109.96418500000001</v>
      </c>
      <c r="C124" s="4">
        <v>1</v>
      </c>
      <c r="H124">
        <v>98.988267000000008</v>
      </c>
      <c r="I124" s="3">
        <v>4</v>
      </c>
      <c r="P124">
        <v>2</v>
      </c>
      <c r="Q124" t="str">
        <f t="shared" si="2"/>
        <v>14</v>
      </c>
      <c r="R124">
        <v>3</v>
      </c>
      <c r="X124" t="s">
        <v>282</v>
      </c>
      <c r="Y124">
        <v>4132</v>
      </c>
      <c r="BG124">
        <v>3</v>
      </c>
      <c r="BH124">
        <v>941</v>
      </c>
      <c r="BI124">
        <f>($BH$138-$BH$135)/200</f>
        <v>0.09</v>
      </c>
    </row>
    <row r="125" spans="1:61" x14ac:dyDescent="0.25">
      <c r="A125">
        <v>124</v>
      </c>
      <c r="B125">
        <v>109.96418500000001</v>
      </c>
      <c r="C125" s="4">
        <v>1</v>
      </c>
      <c r="H125">
        <v>98.988267000000008</v>
      </c>
      <c r="I125" s="3">
        <v>4</v>
      </c>
      <c r="P125">
        <v>2</v>
      </c>
      <c r="Q125" t="str">
        <f t="shared" si="2"/>
        <v>14</v>
      </c>
      <c r="R125">
        <v>1</v>
      </c>
      <c r="X125" t="s">
        <v>283</v>
      </c>
      <c r="Y125">
        <v>1321</v>
      </c>
      <c r="BG125">
        <v>1</v>
      </c>
      <c r="BH125">
        <v>947</v>
      </c>
      <c r="BI125">
        <f>($BH$139-$BH$136)/200</f>
        <v>0.13</v>
      </c>
    </row>
    <row r="126" spans="1:61" x14ac:dyDescent="0.25">
      <c r="A126">
        <v>125</v>
      </c>
      <c r="B126">
        <v>109.96418500000001</v>
      </c>
      <c r="C126" s="4">
        <v>1</v>
      </c>
      <c r="H126">
        <v>98.988267000000008</v>
      </c>
      <c r="I126" s="3">
        <v>4</v>
      </c>
      <c r="P126">
        <v>2</v>
      </c>
      <c r="Q126" t="str">
        <f t="shared" si="2"/>
        <v>14</v>
      </c>
      <c r="R126">
        <v>4</v>
      </c>
      <c r="X126" t="s">
        <v>284</v>
      </c>
      <c r="Y126">
        <v>3214</v>
      </c>
      <c r="BG126">
        <v>4</v>
      </c>
      <c r="BH126">
        <v>956</v>
      </c>
      <c r="BI126">
        <f>($BH$140-$BH$137)/200</f>
        <v>0.09</v>
      </c>
    </row>
    <row r="127" spans="1:61" x14ac:dyDescent="0.25">
      <c r="A127">
        <v>126</v>
      </c>
      <c r="B127">
        <v>109.96418500000001</v>
      </c>
      <c r="C127" s="4">
        <v>1</v>
      </c>
      <c r="H127">
        <v>98.988267000000008</v>
      </c>
      <c r="I127" s="3">
        <v>4</v>
      </c>
      <c r="P127">
        <v>2</v>
      </c>
      <c r="Q127" t="str">
        <f t="shared" si="2"/>
        <v>14</v>
      </c>
      <c r="R127">
        <v>2</v>
      </c>
      <c r="X127" t="s">
        <v>283</v>
      </c>
      <c r="Y127">
        <v>2142</v>
      </c>
      <c r="BG127">
        <v>2</v>
      </c>
      <c r="BH127">
        <v>957</v>
      </c>
      <c r="BI127">
        <f>($BH$141-$BH$138)/200</f>
        <v>0.13</v>
      </c>
    </row>
    <row r="128" spans="1:61" x14ac:dyDescent="0.25">
      <c r="A128">
        <v>127</v>
      </c>
      <c r="B128">
        <v>109.96418500000001</v>
      </c>
      <c r="C128" s="4">
        <v>1</v>
      </c>
      <c r="H128">
        <v>98.988267000000008</v>
      </c>
      <c r="I128" s="3">
        <v>4</v>
      </c>
      <c r="P128">
        <v>2</v>
      </c>
      <c r="Q128" t="str">
        <f t="shared" si="2"/>
        <v>14</v>
      </c>
      <c r="R128">
        <v>3</v>
      </c>
      <c r="X128" t="s">
        <v>285</v>
      </c>
      <c r="Y128">
        <v>1423</v>
      </c>
      <c r="AB128" t="s">
        <v>286</v>
      </c>
      <c r="AC128" t="str">
        <f>CONCATENATE($R128,$R129,$R130,$R131)</f>
        <v>3124</v>
      </c>
      <c r="BG128">
        <v>3</v>
      </c>
      <c r="BH128">
        <v>972</v>
      </c>
      <c r="BI128">
        <f>($BH$142-$BH$139)/200</f>
        <v>8.5000000000000006E-2</v>
      </c>
    </row>
    <row r="129" spans="1:61" x14ac:dyDescent="0.25">
      <c r="A129">
        <v>128</v>
      </c>
      <c r="B129">
        <v>109.96418500000001</v>
      </c>
      <c r="C129" s="4">
        <v>1</v>
      </c>
      <c r="H129">
        <v>98.988267000000008</v>
      </c>
      <c r="I129" s="3">
        <v>4</v>
      </c>
      <c r="P129">
        <v>2</v>
      </c>
      <c r="Q129" t="str">
        <f t="shared" si="2"/>
        <v>14</v>
      </c>
      <c r="R129">
        <v>1</v>
      </c>
      <c r="X129" t="s">
        <v>285</v>
      </c>
      <c r="Y129">
        <v>4231</v>
      </c>
      <c r="BG129">
        <v>1</v>
      </c>
      <c r="BH129">
        <v>973</v>
      </c>
      <c r="BI129">
        <f>($BH$143-$BH$140)/200</f>
        <v>0.13500000000000001</v>
      </c>
    </row>
    <row r="130" spans="1:61" x14ac:dyDescent="0.25">
      <c r="A130">
        <v>129</v>
      </c>
      <c r="B130">
        <v>109.96418500000001</v>
      </c>
      <c r="C130" s="4">
        <v>1</v>
      </c>
      <c r="H130">
        <v>98.988267000000008</v>
      </c>
      <c r="I130" s="3">
        <v>4</v>
      </c>
      <c r="P130">
        <v>2</v>
      </c>
      <c r="Q130" t="str">
        <f t="shared" ref="Q130:Q193" si="3">CONCATENATE(C130,E130,G130,I130)</f>
        <v>14</v>
      </c>
      <c r="R130">
        <v>2</v>
      </c>
      <c r="X130" t="s">
        <v>285</v>
      </c>
      <c r="Y130" t="s">
        <v>268</v>
      </c>
      <c r="BG130">
        <v>2</v>
      </c>
      <c r="BH130">
        <v>985</v>
      </c>
      <c r="BI130">
        <f>($BH$144-$BH$141)/200</f>
        <v>0.115</v>
      </c>
    </row>
    <row r="131" spans="1:61" x14ac:dyDescent="0.25">
      <c r="A131">
        <v>130</v>
      </c>
      <c r="B131">
        <v>109.96418500000001</v>
      </c>
      <c r="C131" s="4">
        <v>1</v>
      </c>
      <c r="D131">
        <v>118.493165</v>
      </c>
      <c r="E131" s="2">
        <v>2</v>
      </c>
      <c r="H131">
        <v>98.988267000000008</v>
      </c>
      <c r="I131" s="3">
        <v>4</v>
      </c>
      <c r="P131">
        <v>3</v>
      </c>
      <c r="Q131" t="str">
        <f t="shared" si="3"/>
        <v>124</v>
      </c>
      <c r="R131">
        <v>4</v>
      </c>
      <c r="X131" t="s">
        <v>285</v>
      </c>
      <c r="Y131" t="s">
        <v>269</v>
      </c>
      <c r="BG131">
        <v>4</v>
      </c>
      <c r="BH131">
        <v>988</v>
      </c>
      <c r="BI131">
        <f>($BH$145-$BH$142)/200</f>
        <v>0.14000000000000001</v>
      </c>
    </row>
    <row r="132" spans="1:61" x14ac:dyDescent="0.25">
      <c r="A132">
        <v>131</v>
      </c>
      <c r="B132">
        <v>109.939187</v>
      </c>
      <c r="C132" s="4">
        <v>1</v>
      </c>
      <c r="D132">
        <v>118.61632700000001</v>
      </c>
      <c r="E132" s="2">
        <v>2</v>
      </c>
      <c r="H132">
        <v>98.988267000000008</v>
      </c>
      <c r="I132" s="3">
        <v>4</v>
      </c>
      <c r="P132">
        <v>3</v>
      </c>
      <c r="Q132" t="str">
        <f t="shared" si="3"/>
        <v>124</v>
      </c>
      <c r="R132">
        <v>1</v>
      </c>
      <c r="X132" t="s">
        <v>285</v>
      </c>
      <c r="Y132" t="s">
        <v>266</v>
      </c>
      <c r="AB132" t="s">
        <v>282</v>
      </c>
      <c r="AC132" t="str">
        <f>CONCATENATE($R132,$R133,$R134,$R135)</f>
        <v>1324</v>
      </c>
      <c r="BG132">
        <v>1</v>
      </c>
      <c r="BH132">
        <v>1001</v>
      </c>
      <c r="BI132">
        <f>($BH$146-$BH$143)/200</f>
        <v>0.105</v>
      </c>
    </row>
    <row r="133" spans="1:61" x14ac:dyDescent="0.25">
      <c r="A133">
        <v>132</v>
      </c>
      <c r="D133">
        <v>118.61632700000001</v>
      </c>
      <c r="E133" s="2">
        <v>2</v>
      </c>
      <c r="H133">
        <v>98.988267000000008</v>
      </c>
      <c r="I133" s="3">
        <v>4</v>
      </c>
      <c r="P133">
        <v>2</v>
      </c>
      <c r="Q133" t="str">
        <f t="shared" si="3"/>
        <v>24</v>
      </c>
      <c r="R133">
        <v>3</v>
      </c>
      <c r="X133" t="s">
        <v>285</v>
      </c>
      <c r="Y133" t="s">
        <v>267</v>
      </c>
      <c r="BG133">
        <v>3</v>
      </c>
      <c r="BH133">
        <v>1006</v>
      </c>
      <c r="BI133">
        <f>($BH$147-$BH$144)/200</f>
        <v>0.125</v>
      </c>
    </row>
    <row r="134" spans="1:61" x14ac:dyDescent="0.25">
      <c r="A134">
        <v>133</v>
      </c>
      <c r="D134">
        <v>118.61632700000001</v>
      </c>
      <c r="E134" s="2">
        <v>2</v>
      </c>
      <c r="H134">
        <v>98.988267000000008</v>
      </c>
      <c r="I134" s="3">
        <v>4</v>
      </c>
      <c r="P134">
        <v>2</v>
      </c>
      <c r="Q134" t="str">
        <f t="shared" si="3"/>
        <v>24</v>
      </c>
      <c r="R134">
        <v>2</v>
      </c>
      <c r="X134" t="s">
        <v>285</v>
      </c>
      <c r="Y134" t="s">
        <v>268</v>
      </c>
      <c r="BG134">
        <v>2</v>
      </c>
      <c r="BH134">
        <v>1013</v>
      </c>
      <c r="BI134">
        <f>($BH$148-$BH$145)/200</f>
        <v>0.115</v>
      </c>
    </row>
    <row r="135" spans="1:61" x14ac:dyDescent="0.25">
      <c r="A135">
        <v>134</v>
      </c>
      <c r="D135">
        <v>118.61632700000001</v>
      </c>
      <c r="E135" s="2">
        <v>2</v>
      </c>
      <c r="H135">
        <v>98.988267000000008</v>
      </c>
      <c r="I135" s="3">
        <v>4</v>
      </c>
      <c r="P135">
        <v>2</v>
      </c>
      <c r="Q135" t="str">
        <f t="shared" si="3"/>
        <v>24</v>
      </c>
      <c r="R135">
        <v>4</v>
      </c>
      <c r="X135" t="s">
        <v>285</v>
      </c>
      <c r="Y135" t="s">
        <v>269</v>
      </c>
      <c r="BG135">
        <v>4</v>
      </c>
      <c r="BH135">
        <v>1022</v>
      </c>
      <c r="BI135">
        <f>($BH$149-$BH$146)/200</f>
        <v>0.125</v>
      </c>
    </row>
    <row r="136" spans="1:61" x14ac:dyDescent="0.25">
      <c r="A136">
        <v>135</v>
      </c>
      <c r="D136">
        <v>118.61632700000001</v>
      </c>
      <c r="E136" s="2">
        <v>2</v>
      </c>
      <c r="F136">
        <v>108.752706</v>
      </c>
      <c r="G136" s="5">
        <v>3</v>
      </c>
      <c r="H136">
        <v>98.988267000000008</v>
      </c>
      <c r="I136" s="3">
        <v>4</v>
      </c>
      <c r="P136">
        <v>3</v>
      </c>
      <c r="Q136" t="str">
        <f t="shared" si="3"/>
        <v>234</v>
      </c>
      <c r="R136">
        <v>1</v>
      </c>
      <c r="X136" t="s">
        <v>285</v>
      </c>
      <c r="Y136" t="s">
        <v>266</v>
      </c>
      <c r="BG136">
        <v>1</v>
      </c>
      <c r="BH136">
        <v>1026</v>
      </c>
      <c r="BI136">
        <f>($BH$150-$BH$147)/200</f>
        <v>9.5000000000000001E-2</v>
      </c>
    </row>
    <row r="137" spans="1:61" x14ac:dyDescent="0.25">
      <c r="A137">
        <v>136</v>
      </c>
      <c r="D137">
        <v>118.61632700000001</v>
      </c>
      <c r="E137" s="2">
        <v>2</v>
      </c>
      <c r="F137">
        <v>109.02479700000001</v>
      </c>
      <c r="G137" s="5">
        <v>3</v>
      </c>
      <c r="H137">
        <v>98.791021000000001</v>
      </c>
      <c r="I137" s="3">
        <v>4</v>
      </c>
      <c r="P137">
        <v>3</v>
      </c>
      <c r="Q137" t="str">
        <f t="shared" si="3"/>
        <v>234</v>
      </c>
      <c r="R137" t="s">
        <v>234</v>
      </c>
      <c r="X137" t="s">
        <v>285</v>
      </c>
      <c r="Y137" t="s">
        <v>267</v>
      </c>
      <c r="BG137" t="s">
        <v>234</v>
      </c>
      <c r="BH137">
        <v>1037</v>
      </c>
      <c r="BI137">
        <f>($BH$151-$BH$148)/200</f>
        <v>0.125</v>
      </c>
    </row>
    <row r="138" spans="1:61" x14ac:dyDescent="0.25">
      <c r="A138">
        <v>137</v>
      </c>
      <c r="D138">
        <v>118.61632700000001</v>
      </c>
      <c r="E138" s="2">
        <v>2</v>
      </c>
      <c r="F138">
        <v>109.02479700000001</v>
      </c>
      <c r="G138" s="5">
        <v>3</v>
      </c>
      <c r="H138">
        <v>98.791021000000001</v>
      </c>
      <c r="I138" s="3">
        <v>4</v>
      </c>
      <c r="P138">
        <v>3</v>
      </c>
      <c r="Q138" t="str">
        <f t="shared" si="3"/>
        <v>234</v>
      </c>
      <c r="R138">
        <v>2</v>
      </c>
      <c r="X138" t="s">
        <v>285</v>
      </c>
      <c r="Y138" t="s">
        <v>268</v>
      </c>
      <c r="BG138">
        <v>2</v>
      </c>
      <c r="BH138">
        <v>1040</v>
      </c>
      <c r="BI138">
        <f>($BH$152-$BH$149)/200</f>
        <v>0.13</v>
      </c>
    </row>
    <row r="139" spans="1:61" x14ac:dyDescent="0.25">
      <c r="A139">
        <v>138</v>
      </c>
      <c r="D139">
        <v>118.61632700000001</v>
      </c>
      <c r="E139" s="2">
        <v>2</v>
      </c>
      <c r="F139">
        <v>109.02479700000001</v>
      </c>
      <c r="G139" s="5">
        <v>3</v>
      </c>
      <c r="P139">
        <v>2</v>
      </c>
      <c r="Q139" t="str">
        <f t="shared" si="3"/>
        <v>23</v>
      </c>
      <c r="R139">
        <v>1</v>
      </c>
      <c r="X139" t="s">
        <v>285</v>
      </c>
      <c r="Y139" t="s">
        <v>269</v>
      </c>
      <c r="BG139">
        <v>1</v>
      </c>
      <c r="BH139">
        <v>1052</v>
      </c>
      <c r="BI139">
        <f>($BH$153-$BH$150)/200</f>
        <v>0.14000000000000001</v>
      </c>
    </row>
    <row r="140" spans="1:61" x14ac:dyDescent="0.25">
      <c r="A140">
        <v>139</v>
      </c>
      <c r="D140">
        <v>118.61632700000001</v>
      </c>
      <c r="E140" s="2">
        <v>2</v>
      </c>
      <c r="F140">
        <v>109.02479700000001</v>
      </c>
      <c r="G140" s="5">
        <v>3</v>
      </c>
      <c r="P140">
        <v>2</v>
      </c>
      <c r="Q140" t="str">
        <f t="shared" si="3"/>
        <v>23</v>
      </c>
      <c r="R140" t="s">
        <v>233</v>
      </c>
      <c r="X140" t="s">
        <v>285</v>
      </c>
      <c r="Y140" t="s">
        <v>266</v>
      </c>
      <c r="BG140" t="s">
        <v>233</v>
      </c>
      <c r="BH140">
        <v>1055</v>
      </c>
      <c r="BI140">
        <f>($BH$154-$BH$151)/200</f>
        <v>0.105</v>
      </c>
    </row>
    <row r="141" spans="1:61" x14ac:dyDescent="0.25">
      <c r="A141">
        <v>140</v>
      </c>
      <c r="D141">
        <v>118.61632700000001</v>
      </c>
      <c r="E141" s="2">
        <v>2</v>
      </c>
      <c r="F141">
        <v>109.02479700000001</v>
      </c>
      <c r="G141" s="5">
        <v>3</v>
      </c>
      <c r="P141">
        <v>2</v>
      </c>
      <c r="Q141" t="str">
        <f t="shared" si="3"/>
        <v>23</v>
      </c>
      <c r="R141">
        <v>2</v>
      </c>
      <c r="X141" t="s">
        <v>285</v>
      </c>
      <c r="Y141" t="s">
        <v>267</v>
      </c>
      <c r="AB141" t="s">
        <v>285</v>
      </c>
      <c r="AC141" t="str">
        <f>CONCATENATE($R141,$R142,$R143,$R144)</f>
        <v>2314</v>
      </c>
      <c r="BG141">
        <v>2</v>
      </c>
      <c r="BH141">
        <v>1066</v>
      </c>
      <c r="BI141">
        <f>($BH$155-$BH$152)/200</f>
        <v>0.115</v>
      </c>
    </row>
    <row r="142" spans="1:61" x14ac:dyDescent="0.25">
      <c r="A142">
        <v>141</v>
      </c>
      <c r="D142">
        <v>118.61632700000001</v>
      </c>
      <c r="E142" s="2">
        <v>2</v>
      </c>
      <c r="F142">
        <v>109.02479700000001</v>
      </c>
      <c r="G142" s="5">
        <v>3</v>
      </c>
      <c r="P142">
        <v>2</v>
      </c>
      <c r="Q142" t="str">
        <f t="shared" si="3"/>
        <v>23</v>
      </c>
      <c r="R142">
        <v>3</v>
      </c>
      <c r="X142" t="s">
        <v>285</v>
      </c>
      <c r="Y142" t="s">
        <v>268</v>
      </c>
      <c r="BG142">
        <v>3</v>
      </c>
      <c r="BH142">
        <v>1069</v>
      </c>
      <c r="BI142">
        <f>($BH$156-$BH$153)/200</f>
        <v>0.125</v>
      </c>
    </row>
    <row r="143" spans="1:61" x14ac:dyDescent="0.25">
      <c r="A143">
        <v>142</v>
      </c>
      <c r="D143">
        <v>118.61632700000001</v>
      </c>
      <c r="E143" s="2">
        <v>2</v>
      </c>
      <c r="F143">
        <v>109.02479700000001</v>
      </c>
      <c r="G143" s="5">
        <v>3</v>
      </c>
      <c r="P143">
        <v>2</v>
      </c>
      <c r="Q143" t="str">
        <f t="shared" si="3"/>
        <v>23</v>
      </c>
      <c r="R143">
        <v>1</v>
      </c>
      <c r="X143" t="s">
        <v>285</v>
      </c>
      <c r="Y143" t="s">
        <v>269</v>
      </c>
      <c r="BG143">
        <v>1</v>
      </c>
      <c r="BH143">
        <v>1082</v>
      </c>
      <c r="BI143">
        <f>($BH$157-$BH$154)/200</f>
        <v>0.15</v>
      </c>
    </row>
    <row r="144" spans="1:61" x14ac:dyDescent="0.25">
      <c r="A144">
        <v>143</v>
      </c>
      <c r="D144">
        <v>118.61632700000001</v>
      </c>
      <c r="E144" s="2">
        <v>2</v>
      </c>
      <c r="F144">
        <v>109.02479700000001</v>
      </c>
      <c r="G144" s="5">
        <v>3</v>
      </c>
      <c r="P144">
        <v>2</v>
      </c>
      <c r="Q144" t="str">
        <f t="shared" si="3"/>
        <v>23</v>
      </c>
      <c r="R144">
        <v>4</v>
      </c>
      <c r="X144" t="s">
        <v>285</v>
      </c>
      <c r="Y144" t="s">
        <v>266</v>
      </c>
      <c r="BG144">
        <v>4</v>
      </c>
      <c r="BH144">
        <v>1089</v>
      </c>
      <c r="BI144">
        <f>($BH$158-$BH$155)/200</f>
        <v>0.125</v>
      </c>
    </row>
    <row r="145" spans="1:61" x14ac:dyDescent="0.25">
      <c r="A145">
        <v>144</v>
      </c>
      <c r="D145">
        <v>118.493165</v>
      </c>
      <c r="E145" s="2">
        <v>2</v>
      </c>
      <c r="F145">
        <v>109.02479700000001</v>
      </c>
      <c r="G145" s="5">
        <v>3</v>
      </c>
      <c r="P145">
        <v>2</v>
      </c>
      <c r="Q145" t="str">
        <f t="shared" si="3"/>
        <v>23</v>
      </c>
      <c r="R145">
        <v>2</v>
      </c>
      <c r="X145" t="s">
        <v>285</v>
      </c>
      <c r="Y145" t="s">
        <v>267</v>
      </c>
      <c r="AB145" t="s">
        <v>285</v>
      </c>
      <c r="AC145" t="str">
        <f>CONCATENATE($R145,$R146,$R147,$R148)</f>
        <v>2314</v>
      </c>
      <c r="BG145">
        <v>2</v>
      </c>
      <c r="BH145">
        <v>1097</v>
      </c>
      <c r="BI145">
        <f>($BH$159-$BH$156)/200</f>
        <v>0.155</v>
      </c>
    </row>
    <row r="146" spans="1:61" x14ac:dyDescent="0.25">
      <c r="A146">
        <v>145</v>
      </c>
      <c r="F146">
        <v>109.02479700000001</v>
      </c>
      <c r="G146" s="5">
        <v>3</v>
      </c>
      <c r="P146">
        <v>1</v>
      </c>
      <c r="Q146" t="str">
        <f t="shared" si="3"/>
        <v>3</v>
      </c>
      <c r="R146">
        <v>3</v>
      </c>
      <c r="X146" t="s">
        <v>285</v>
      </c>
      <c r="Y146">
        <v>2314</v>
      </c>
      <c r="BG146">
        <v>3</v>
      </c>
      <c r="BH146">
        <v>1103</v>
      </c>
      <c r="BI146">
        <f>($BH$160-$BH$157)/200</f>
        <v>0.14000000000000001</v>
      </c>
    </row>
    <row r="147" spans="1:61" x14ac:dyDescent="0.25">
      <c r="A147">
        <v>146</v>
      </c>
      <c r="B147">
        <v>128.58143000000001</v>
      </c>
      <c r="C147" s="4">
        <v>1</v>
      </c>
      <c r="F147">
        <v>109.02479700000001</v>
      </c>
      <c r="G147" s="5">
        <v>3</v>
      </c>
      <c r="P147">
        <v>2</v>
      </c>
      <c r="Q147" t="str">
        <f t="shared" si="3"/>
        <v>13</v>
      </c>
      <c r="R147">
        <v>1</v>
      </c>
      <c r="X147" t="s">
        <v>285</v>
      </c>
      <c r="Y147">
        <v>3142</v>
      </c>
      <c r="BG147">
        <v>1</v>
      </c>
      <c r="BH147">
        <v>1114</v>
      </c>
      <c r="BI147">
        <f>($BH$161-$BH$158)/200</f>
        <v>0.17</v>
      </c>
    </row>
    <row r="148" spans="1:61" x14ac:dyDescent="0.25">
      <c r="A148">
        <v>147</v>
      </c>
      <c r="B148">
        <v>128.60342200000002</v>
      </c>
      <c r="C148" s="4">
        <v>1</v>
      </c>
      <c r="F148">
        <v>109.02479700000001</v>
      </c>
      <c r="G148" s="5">
        <v>3</v>
      </c>
      <c r="P148">
        <v>2</v>
      </c>
      <c r="Q148" t="str">
        <f t="shared" si="3"/>
        <v>13</v>
      </c>
      <c r="R148">
        <v>4</v>
      </c>
      <c r="X148" t="s">
        <v>285</v>
      </c>
      <c r="Y148">
        <v>1423</v>
      </c>
      <c r="BG148">
        <v>4</v>
      </c>
      <c r="BH148">
        <v>1120</v>
      </c>
      <c r="BI148">
        <f>($BH$162-$BH$159)/200</f>
        <v>0.12</v>
      </c>
    </row>
    <row r="149" spans="1:61" x14ac:dyDescent="0.25">
      <c r="A149">
        <v>148</v>
      </c>
      <c r="B149">
        <v>128.60342200000002</v>
      </c>
      <c r="C149" s="4">
        <v>1</v>
      </c>
      <c r="F149">
        <v>109.02479700000001</v>
      </c>
      <c r="G149" s="5">
        <v>3</v>
      </c>
      <c r="P149">
        <v>2</v>
      </c>
      <c r="Q149" t="str">
        <f t="shared" si="3"/>
        <v>13</v>
      </c>
      <c r="R149">
        <v>2</v>
      </c>
      <c r="X149" t="s">
        <v>285</v>
      </c>
      <c r="Y149">
        <v>4231</v>
      </c>
      <c r="AB149" t="s">
        <v>285</v>
      </c>
      <c r="AC149" t="str">
        <f>CONCATENATE($R149,$R150,$R151,$R152)</f>
        <v>2314</v>
      </c>
      <c r="BG149">
        <v>2</v>
      </c>
      <c r="BH149">
        <v>1128</v>
      </c>
      <c r="BI149">
        <f>($BH$163-$BH$160)/200</f>
        <v>0.17499999999999999</v>
      </c>
    </row>
    <row r="150" spans="1:61" x14ac:dyDescent="0.25">
      <c r="A150">
        <v>149</v>
      </c>
      <c r="B150">
        <v>128.60342200000002</v>
      </c>
      <c r="C150" s="4">
        <v>1</v>
      </c>
      <c r="F150">
        <v>109.02479700000001</v>
      </c>
      <c r="G150" s="5">
        <v>3</v>
      </c>
      <c r="P150">
        <v>2</v>
      </c>
      <c r="Q150" t="str">
        <f t="shared" si="3"/>
        <v>13</v>
      </c>
      <c r="R150">
        <v>3</v>
      </c>
      <c r="X150" t="s">
        <v>283</v>
      </c>
      <c r="Y150">
        <v>2412</v>
      </c>
      <c r="BG150">
        <v>3</v>
      </c>
      <c r="BH150">
        <v>1133</v>
      </c>
      <c r="BI150">
        <f>($BH$169-$BH$166)/200</f>
        <v>0.12</v>
      </c>
    </row>
    <row r="151" spans="1:61" x14ac:dyDescent="0.25">
      <c r="A151">
        <v>150</v>
      </c>
      <c r="B151">
        <v>128.60342200000002</v>
      </c>
      <c r="C151" s="4">
        <v>1</v>
      </c>
      <c r="F151">
        <v>109.02479700000001</v>
      </c>
      <c r="G151" s="5">
        <v>3</v>
      </c>
      <c r="P151">
        <v>2</v>
      </c>
      <c r="Q151" t="str">
        <f t="shared" si="3"/>
        <v>13</v>
      </c>
      <c r="R151">
        <v>1</v>
      </c>
      <c r="X151" t="s">
        <v>288</v>
      </c>
      <c r="Y151">
        <v>4123</v>
      </c>
      <c r="BG151">
        <v>1</v>
      </c>
      <c r="BH151">
        <v>1145</v>
      </c>
      <c r="BI151">
        <f>($BH$170-$BH$167)/200</f>
        <v>8.5000000000000006E-2</v>
      </c>
    </row>
    <row r="152" spans="1:61" x14ac:dyDescent="0.25">
      <c r="A152">
        <v>151</v>
      </c>
      <c r="B152">
        <v>128.60342200000002</v>
      </c>
      <c r="C152" s="4">
        <v>1</v>
      </c>
      <c r="F152">
        <v>109.02479700000001</v>
      </c>
      <c r="G152" s="5">
        <v>3</v>
      </c>
      <c r="I152" s="3" t="s">
        <v>233</v>
      </c>
      <c r="N152">
        <v>118.19244900000001</v>
      </c>
      <c r="O152">
        <v>151</v>
      </c>
      <c r="P152">
        <v>3</v>
      </c>
      <c r="Q152" t="str">
        <f t="shared" si="3"/>
        <v>134D</v>
      </c>
      <c r="R152">
        <v>4</v>
      </c>
      <c r="X152" t="s">
        <v>283</v>
      </c>
      <c r="Y152" t="s">
        <v>277</v>
      </c>
      <c r="BG152">
        <v>4</v>
      </c>
      <c r="BH152">
        <v>1154</v>
      </c>
      <c r="BI152">
        <f>($BH$171-$BH$168)/200</f>
        <v>0.14000000000000001</v>
      </c>
    </row>
    <row r="153" spans="1:61" x14ac:dyDescent="0.25">
      <c r="A153">
        <v>152</v>
      </c>
      <c r="B153">
        <v>128.60342200000002</v>
      </c>
      <c r="C153" s="4">
        <v>1</v>
      </c>
      <c r="F153">
        <v>108.752706</v>
      </c>
      <c r="G153" s="5">
        <v>3</v>
      </c>
      <c r="I153" s="3" t="s">
        <v>233</v>
      </c>
      <c r="N153">
        <v>118.22081500000002</v>
      </c>
      <c r="P153">
        <v>3</v>
      </c>
      <c r="Q153" t="str">
        <f t="shared" si="3"/>
        <v>134D</v>
      </c>
      <c r="R153">
        <v>2</v>
      </c>
      <c r="X153" t="s">
        <v>285</v>
      </c>
      <c r="Y153" t="s">
        <v>268</v>
      </c>
      <c r="AB153" t="s">
        <v>285</v>
      </c>
      <c r="AC153" t="str">
        <f>CONCATENATE($R153,$R154,$R155,$R156)</f>
        <v>2314</v>
      </c>
      <c r="BG153">
        <v>2</v>
      </c>
      <c r="BH153">
        <v>1161</v>
      </c>
      <c r="BI153">
        <f>($BH$172-$BH$169)/200</f>
        <v>0.1</v>
      </c>
    </row>
    <row r="154" spans="1:61" x14ac:dyDescent="0.25">
      <c r="A154">
        <v>153</v>
      </c>
      <c r="B154">
        <v>128.60342200000002</v>
      </c>
      <c r="C154" s="4">
        <v>1</v>
      </c>
      <c r="I154" s="3" t="s">
        <v>233</v>
      </c>
      <c r="N154">
        <v>118.22081500000002</v>
      </c>
      <c r="P154">
        <v>2</v>
      </c>
      <c r="Q154" t="str">
        <f t="shared" si="3"/>
        <v>14D</v>
      </c>
      <c r="R154">
        <v>3</v>
      </c>
      <c r="X154" t="s">
        <v>285</v>
      </c>
      <c r="Y154" t="s">
        <v>269</v>
      </c>
      <c r="BG154">
        <v>3</v>
      </c>
      <c r="BH154">
        <v>1166</v>
      </c>
      <c r="BI154">
        <f>($BH$173-$BH$170)/200</f>
        <v>0.13</v>
      </c>
    </row>
    <row r="155" spans="1:61" x14ac:dyDescent="0.25">
      <c r="A155">
        <v>154</v>
      </c>
      <c r="B155">
        <v>128.60342200000002</v>
      </c>
      <c r="C155" s="4">
        <v>1</v>
      </c>
      <c r="I155" s="3" t="s">
        <v>233</v>
      </c>
      <c r="N155">
        <v>118.22081500000002</v>
      </c>
      <c r="P155">
        <v>2</v>
      </c>
      <c r="Q155" t="str">
        <f t="shared" si="3"/>
        <v>14D</v>
      </c>
      <c r="R155">
        <v>1</v>
      </c>
      <c r="X155" t="s">
        <v>285</v>
      </c>
      <c r="Y155" t="s">
        <v>266</v>
      </c>
      <c r="BG155">
        <v>1</v>
      </c>
      <c r="BH155">
        <v>1177</v>
      </c>
      <c r="BI155">
        <f>($BH$174-$BH$171)/200</f>
        <v>9.5000000000000001E-2</v>
      </c>
    </row>
    <row r="156" spans="1:61" x14ac:dyDescent="0.25">
      <c r="A156">
        <v>155</v>
      </c>
      <c r="B156">
        <v>128.60342200000002</v>
      </c>
      <c r="C156" s="4">
        <v>1</v>
      </c>
      <c r="I156" s="3" t="s">
        <v>233</v>
      </c>
      <c r="N156">
        <v>118.22081500000002</v>
      </c>
      <c r="P156">
        <v>2</v>
      </c>
      <c r="Q156" t="str">
        <f t="shared" si="3"/>
        <v>14D</v>
      </c>
      <c r="R156">
        <v>4</v>
      </c>
      <c r="X156" t="s">
        <v>285</v>
      </c>
      <c r="Y156" t="s">
        <v>267</v>
      </c>
      <c r="BG156">
        <v>4</v>
      </c>
      <c r="BH156">
        <v>1186</v>
      </c>
      <c r="BI156">
        <f>($BH$175-$BH$172)/200</f>
        <v>0.13500000000000001</v>
      </c>
    </row>
    <row r="157" spans="1:61" x14ac:dyDescent="0.25">
      <c r="A157">
        <v>156</v>
      </c>
      <c r="B157">
        <v>128.60342200000002</v>
      </c>
      <c r="C157" s="4">
        <v>1</v>
      </c>
      <c r="I157" s="3" t="s">
        <v>233</v>
      </c>
      <c r="N157">
        <v>118.22081500000002</v>
      </c>
      <c r="P157">
        <v>2</v>
      </c>
      <c r="Q157" t="str">
        <f t="shared" si="3"/>
        <v>14D</v>
      </c>
      <c r="R157">
        <v>2</v>
      </c>
      <c r="X157" t="s">
        <v>285</v>
      </c>
      <c r="Y157" t="s">
        <v>268</v>
      </c>
      <c r="BG157">
        <v>2</v>
      </c>
      <c r="BH157">
        <v>1196</v>
      </c>
      <c r="BI157">
        <f>($BH$176-$BH$173)/200</f>
        <v>0.105</v>
      </c>
    </row>
    <row r="158" spans="1:61" x14ac:dyDescent="0.25">
      <c r="A158">
        <v>157</v>
      </c>
      <c r="B158">
        <v>128.60342200000002</v>
      </c>
      <c r="C158" s="4">
        <v>1</v>
      </c>
      <c r="I158" s="3" t="s">
        <v>233</v>
      </c>
      <c r="N158">
        <v>118.22081500000002</v>
      </c>
      <c r="P158">
        <v>2</v>
      </c>
      <c r="Q158" t="str">
        <f t="shared" si="3"/>
        <v>14D</v>
      </c>
      <c r="R158">
        <v>3</v>
      </c>
      <c r="X158" t="s">
        <v>285</v>
      </c>
      <c r="Y158" t="s">
        <v>269</v>
      </c>
      <c r="BG158">
        <v>3</v>
      </c>
      <c r="BH158">
        <v>1202</v>
      </c>
      <c r="BI158">
        <f>($BH$177-$BH$174)/200</f>
        <v>0.125</v>
      </c>
    </row>
    <row r="159" spans="1:61" x14ac:dyDescent="0.25">
      <c r="A159">
        <v>158</v>
      </c>
      <c r="B159">
        <v>128.60342200000002</v>
      </c>
      <c r="C159" s="4">
        <v>1</v>
      </c>
      <c r="D159">
        <v>134.40831900000001</v>
      </c>
      <c r="E159" s="2">
        <v>2</v>
      </c>
      <c r="I159" s="3" t="s">
        <v>233</v>
      </c>
      <c r="N159">
        <v>118.22081500000002</v>
      </c>
      <c r="P159">
        <v>3</v>
      </c>
      <c r="Q159" t="str">
        <f t="shared" si="3"/>
        <v>124D</v>
      </c>
      <c r="R159">
        <v>1</v>
      </c>
      <c r="X159" t="s">
        <v>285</v>
      </c>
      <c r="Y159" t="s">
        <v>266</v>
      </c>
      <c r="BG159">
        <v>1</v>
      </c>
      <c r="BH159">
        <v>1217</v>
      </c>
      <c r="BI159">
        <f>($BH$178-$BH$175)/200</f>
        <v>0.09</v>
      </c>
    </row>
    <row r="160" spans="1:61" x14ac:dyDescent="0.25">
      <c r="A160">
        <v>159</v>
      </c>
      <c r="B160">
        <v>128.60342200000002</v>
      </c>
      <c r="C160" s="4">
        <v>1</v>
      </c>
      <c r="D160">
        <v>134.53637800000001</v>
      </c>
      <c r="E160" s="2">
        <v>2</v>
      </c>
      <c r="I160" s="3" t="s">
        <v>233</v>
      </c>
      <c r="N160">
        <v>118.22081500000002</v>
      </c>
      <c r="P160">
        <v>3</v>
      </c>
      <c r="Q160" t="str">
        <f t="shared" si="3"/>
        <v>124D</v>
      </c>
      <c r="R160" t="s">
        <v>233</v>
      </c>
      <c r="X160" t="s">
        <v>285</v>
      </c>
      <c r="Y160" t="s">
        <v>267</v>
      </c>
      <c r="BG160" t="s">
        <v>233</v>
      </c>
      <c r="BH160">
        <v>1224</v>
      </c>
      <c r="BI160">
        <f>($BH$179-$BH$176)/200</f>
        <v>0.12</v>
      </c>
    </row>
    <row r="161" spans="1:61" x14ac:dyDescent="0.25">
      <c r="A161">
        <v>160</v>
      </c>
      <c r="B161">
        <v>128.60342200000002</v>
      </c>
      <c r="C161" s="4">
        <v>1</v>
      </c>
      <c r="D161">
        <v>134.53637800000001</v>
      </c>
      <c r="E161" s="2">
        <v>2</v>
      </c>
      <c r="I161" s="3" t="s">
        <v>233</v>
      </c>
      <c r="N161">
        <v>118.22081500000002</v>
      </c>
      <c r="P161">
        <v>3</v>
      </c>
      <c r="Q161" t="str">
        <f t="shared" si="3"/>
        <v>124D</v>
      </c>
      <c r="R161">
        <v>2</v>
      </c>
      <c r="X161" t="s">
        <v>285</v>
      </c>
      <c r="Y161" t="s">
        <v>268</v>
      </c>
      <c r="BG161">
        <v>2</v>
      </c>
      <c r="BH161">
        <v>1236</v>
      </c>
      <c r="BI161">
        <f>($BH$180-$BH$177)/200</f>
        <v>0.105</v>
      </c>
    </row>
    <row r="162" spans="1:61" x14ac:dyDescent="0.25">
      <c r="A162">
        <v>161</v>
      </c>
      <c r="B162">
        <v>128.58143000000001</v>
      </c>
      <c r="C162" s="4">
        <v>1</v>
      </c>
      <c r="D162">
        <v>134.53637800000001</v>
      </c>
      <c r="E162" s="2">
        <v>2</v>
      </c>
      <c r="I162" s="3" t="s">
        <v>233</v>
      </c>
      <c r="N162">
        <v>118.22081500000002</v>
      </c>
      <c r="P162">
        <v>3</v>
      </c>
      <c r="Q162" t="str">
        <f t="shared" si="3"/>
        <v>124D</v>
      </c>
      <c r="R162">
        <v>3</v>
      </c>
      <c r="X162" t="s">
        <v>285</v>
      </c>
      <c r="Y162" t="s">
        <v>269</v>
      </c>
      <c r="BG162">
        <v>3</v>
      </c>
      <c r="BH162">
        <v>1241</v>
      </c>
      <c r="BI162">
        <f>($BH$181-$BH$178)/200</f>
        <v>0.12</v>
      </c>
    </row>
    <row r="163" spans="1:61" x14ac:dyDescent="0.25">
      <c r="A163">
        <v>162</v>
      </c>
      <c r="B163">
        <v>128.58143000000001</v>
      </c>
      <c r="C163" s="4">
        <v>1</v>
      </c>
      <c r="D163">
        <v>134.53637800000001</v>
      </c>
      <c r="E163" s="2">
        <v>2</v>
      </c>
      <c r="I163" s="3" t="s">
        <v>233</v>
      </c>
      <c r="N163">
        <v>118.22081500000002</v>
      </c>
      <c r="P163">
        <v>3</v>
      </c>
      <c r="Q163" t="str">
        <f t="shared" si="3"/>
        <v>124D</v>
      </c>
      <c r="R163">
        <v>1</v>
      </c>
      <c r="X163" t="s">
        <v>285</v>
      </c>
      <c r="Y163" t="s">
        <v>266</v>
      </c>
      <c r="BG163">
        <v>1</v>
      </c>
      <c r="BH163">
        <v>1259</v>
      </c>
      <c r="BI163">
        <f>($BH$182-$BH$179)/200</f>
        <v>0.09</v>
      </c>
    </row>
    <row r="164" spans="1:61" x14ac:dyDescent="0.25">
      <c r="A164">
        <v>163</v>
      </c>
      <c r="D164">
        <v>134.53637800000001</v>
      </c>
      <c r="E164" s="2">
        <v>2</v>
      </c>
      <c r="I164" s="3" t="s">
        <v>233</v>
      </c>
      <c r="N164">
        <v>118.22081500000002</v>
      </c>
      <c r="P164">
        <v>2</v>
      </c>
      <c r="Q164" t="str">
        <f t="shared" si="3"/>
        <v>24D</v>
      </c>
      <c r="R164" t="s">
        <v>22</v>
      </c>
      <c r="X164" t="s">
        <v>285</v>
      </c>
      <c r="Y164" t="s">
        <v>267</v>
      </c>
      <c r="BG164" t="s">
        <v>22</v>
      </c>
      <c r="BH164">
        <v>1265</v>
      </c>
      <c r="BI164">
        <f>($BH$183-$BH$180)/200</f>
        <v>0.11</v>
      </c>
    </row>
    <row r="165" spans="1:61" x14ac:dyDescent="0.25">
      <c r="A165">
        <v>164</v>
      </c>
      <c r="D165">
        <v>134.53637800000001</v>
      </c>
      <c r="E165" s="2">
        <v>2</v>
      </c>
      <c r="I165" s="3" t="s">
        <v>233</v>
      </c>
      <c r="N165">
        <v>118.22081500000002</v>
      </c>
      <c r="P165">
        <v>2</v>
      </c>
      <c r="Q165" t="str">
        <f t="shared" si="3"/>
        <v>24D</v>
      </c>
      <c r="R165" t="s">
        <v>22</v>
      </c>
      <c r="X165" t="s">
        <v>285</v>
      </c>
      <c r="Y165" t="s">
        <v>268</v>
      </c>
      <c r="BG165" t="s">
        <v>22</v>
      </c>
      <c r="BH165">
        <v>1267</v>
      </c>
      <c r="BI165">
        <f>($BH$184-$BH$181)/200</f>
        <v>0.105</v>
      </c>
    </row>
    <row r="166" spans="1:61" x14ac:dyDescent="0.25">
      <c r="A166">
        <v>165</v>
      </c>
      <c r="D166">
        <v>134.53637800000001</v>
      </c>
      <c r="E166" s="2">
        <v>2</v>
      </c>
      <c r="F166">
        <v>126.822248</v>
      </c>
      <c r="G166" s="5">
        <v>3</v>
      </c>
      <c r="I166" s="3" t="s">
        <v>233</v>
      </c>
      <c r="N166">
        <v>118.22081500000002</v>
      </c>
      <c r="P166">
        <v>3</v>
      </c>
      <c r="Q166" t="str">
        <f t="shared" si="3"/>
        <v>234D</v>
      </c>
      <c r="R166">
        <v>2</v>
      </c>
      <c r="X166" t="s">
        <v>285</v>
      </c>
      <c r="Y166" t="s">
        <v>269</v>
      </c>
      <c r="BG166">
        <v>2</v>
      </c>
      <c r="BH166">
        <v>1268</v>
      </c>
      <c r="BI166">
        <f>($BH$185-$BH$182)/200</f>
        <v>0.13</v>
      </c>
    </row>
    <row r="167" spans="1:61" x14ac:dyDescent="0.25">
      <c r="A167">
        <v>166</v>
      </c>
      <c r="D167">
        <v>134.53637800000001</v>
      </c>
      <c r="E167" s="2">
        <v>2</v>
      </c>
      <c r="F167">
        <v>127.12020200000001</v>
      </c>
      <c r="G167" s="5">
        <v>3</v>
      </c>
      <c r="I167" s="3" t="s">
        <v>233</v>
      </c>
      <c r="N167">
        <v>118.22081500000002</v>
      </c>
      <c r="P167">
        <v>3</v>
      </c>
      <c r="Q167" t="str">
        <f t="shared" si="3"/>
        <v>234D</v>
      </c>
      <c r="R167" t="s">
        <v>233</v>
      </c>
      <c r="X167" t="s">
        <v>285</v>
      </c>
      <c r="Y167" t="s">
        <v>266</v>
      </c>
      <c r="BG167" t="s">
        <v>233</v>
      </c>
      <c r="BH167">
        <v>1279</v>
      </c>
      <c r="BI167">
        <f>($BH$186-$BH$183)/200</f>
        <v>0.1</v>
      </c>
    </row>
    <row r="168" spans="1:61" x14ac:dyDescent="0.25">
      <c r="A168">
        <v>167</v>
      </c>
      <c r="D168">
        <v>134.53637800000001</v>
      </c>
      <c r="E168" s="2">
        <v>2</v>
      </c>
      <c r="F168">
        <v>127.12020200000001</v>
      </c>
      <c r="G168" s="5">
        <v>3</v>
      </c>
      <c r="I168" s="3" t="s">
        <v>233</v>
      </c>
      <c r="N168">
        <v>118.22081500000002</v>
      </c>
      <c r="P168">
        <v>3</v>
      </c>
      <c r="Q168" t="str">
        <f t="shared" si="3"/>
        <v>234D</v>
      </c>
      <c r="R168">
        <v>1</v>
      </c>
      <c r="X168" t="s">
        <v>285</v>
      </c>
      <c r="Y168" t="s">
        <v>267</v>
      </c>
      <c r="BG168">
        <v>1</v>
      </c>
      <c r="BH168">
        <v>1280</v>
      </c>
      <c r="BI168">
        <f>($BH$187-$BH$184)/200</f>
        <v>0.115</v>
      </c>
    </row>
    <row r="169" spans="1:61" x14ac:dyDescent="0.25">
      <c r="A169">
        <v>168</v>
      </c>
      <c r="D169">
        <v>134.53637800000001</v>
      </c>
      <c r="E169" s="2">
        <v>2</v>
      </c>
      <c r="F169">
        <v>127.12020200000001</v>
      </c>
      <c r="G169" s="5">
        <v>3</v>
      </c>
      <c r="I169" s="3" t="s">
        <v>233</v>
      </c>
      <c r="N169">
        <v>118.19244900000001</v>
      </c>
      <c r="O169">
        <v>168</v>
      </c>
      <c r="P169">
        <v>3</v>
      </c>
      <c r="Q169" t="str">
        <f t="shared" si="3"/>
        <v>234D</v>
      </c>
      <c r="R169">
        <v>2</v>
      </c>
      <c r="X169" t="s">
        <v>285</v>
      </c>
      <c r="Y169">
        <v>2314</v>
      </c>
      <c r="AB169" t="s">
        <v>285</v>
      </c>
      <c r="AC169" t="str">
        <f>CONCATENATE($R169,$R170,$R171,$R172)</f>
        <v>2314</v>
      </c>
      <c r="BG169">
        <v>2</v>
      </c>
      <c r="BH169">
        <v>1292</v>
      </c>
      <c r="BI169">
        <f>($BH$188-$BH$185)/200</f>
        <v>0.105</v>
      </c>
    </row>
    <row r="170" spans="1:61" x14ac:dyDescent="0.25">
      <c r="A170">
        <v>169</v>
      </c>
      <c r="D170">
        <v>134.53637800000001</v>
      </c>
      <c r="E170" s="2">
        <v>2</v>
      </c>
      <c r="F170">
        <v>127.12020200000001</v>
      </c>
      <c r="G170" s="5">
        <v>3</v>
      </c>
      <c r="P170">
        <v>2</v>
      </c>
      <c r="Q170" t="str">
        <f t="shared" si="3"/>
        <v>23</v>
      </c>
      <c r="R170">
        <v>3</v>
      </c>
      <c r="X170" t="s">
        <v>285</v>
      </c>
      <c r="Y170">
        <v>3142</v>
      </c>
      <c r="BG170">
        <v>3</v>
      </c>
      <c r="BH170">
        <v>1296</v>
      </c>
      <c r="BI170">
        <f>($BH$189-$BH$186)/200</f>
        <v>0.125</v>
      </c>
    </row>
    <row r="171" spans="1:61" x14ac:dyDescent="0.25">
      <c r="A171">
        <v>170</v>
      </c>
      <c r="D171">
        <v>134.53637800000001</v>
      </c>
      <c r="E171" s="2">
        <v>2</v>
      </c>
      <c r="F171">
        <v>127.12020200000001</v>
      </c>
      <c r="G171" s="5">
        <v>3</v>
      </c>
      <c r="P171">
        <v>2</v>
      </c>
      <c r="Q171" t="str">
        <f t="shared" si="3"/>
        <v>23</v>
      </c>
      <c r="R171">
        <v>1</v>
      </c>
      <c r="X171" t="s">
        <v>285</v>
      </c>
      <c r="Y171">
        <v>1423</v>
      </c>
      <c r="BG171">
        <v>1</v>
      </c>
      <c r="BH171">
        <v>1308</v>
      </c>
      <c r="BI171">
        <f>($BH$190-$BH$187)/200</f>
        <v>0.1</v>
      </c>
    </row>
    <row r="172" spans="1:61" x14ac:dyDescent="0.25">
      <c r="A172">
        <v>171</v>
      </c>
      <c r="D172">
        <v>134.53637800000001</v>
      </c>
      <c r="E172" s="2">
        <v>2</v>
      </c>
      <c r="F172">
        <v>127.12020200000001</v>
      </c>
      <c r="G172" s="5">
        <v>3</v>
      </c>
      <c r="P172">
        <v>2</v>
      </c>
      <c r="Q172" t="str">
        <f t="shared" si="3"/>
        <v>23</v>
      </c>
      <c r="R172">
        <v>4</v>
      </c>
      <c r="X172" t="s">
        <v>285</v>
      </c>
      <c r="Y172">
        <v>4231</v>
      </c>
      <c r="BG172">
        <v>4</v>
      </c>
      <c r="BH172">
        <v>1312</v>
      </c>
      <c r="BI172">
        <f>($BH$191-$BH$188)/200</f>
        <v>0.13</v>
      </c>
    </row>
    <row r="173" spans="1:61" x14ac:dyDescent="0.25">
      <c r="A173">
        <v>172</v>
      </c>
      <c r="D173">
        <v>134.53637800000001</v>
      </c>
      <c r="E173" s="2">
        <v>2</v>
      </c>
      <c r="F173">
        <v>127.12020200000001</v>
      </c>
      <c r="G173" s="5">
        <v>3</v>
      </c>
      <c r="P173">
        <v>2</v>
      </c>
      <c r="Q173" t="str">
        <f t="shared" si="3"/>
        <v>23</v>
      </c>
      <c r="R173">
        <v>2</v>
      </c>
      <c r="X173" t="s">
        <v>285</v>
      </c>
      <c r="Y173">
        <v>2314</v>
      </c>
      <c r="AB173" t="s">
        <v>285</v>
      </c>
      <c r="AC173" t="str">
        <f>CONCATENATE($R173,$R174,$R175,$R176)</f>
        <v>2314</v>
      </c>
      <c r="BG173">
        <v>2</v>
      </c>
      <c r="BH173">
        <v>1322</v>
      </c>
      <c r="BI173">
        <f>($BH$192-$BH$189)/200</f>
        <v>0.14000000000000001</v>
      </c>
    </row>
    <row r="174" spans="1:61" x14ac:dyDescent="0.25">
      <c r="A174">
        <v>173</v>
      </c>
      <c r="D174">
        <v>134.53637800000001</v>
      </c>
      <c r="E174" s="2">
        <v>2</v>
      </c>
      <c r="F174">
        <v>127.12020200000001</v>
      </c>
      <c r="G174" s="5">
        <v>3</v>
      </c>
      <c r="P174">
        <v>2</v>
      </c>
      <c r="Q174" t="str">
        <f t="shared" si="3"/>
        <v>23</v>
      </c>
      <c r="R174">
        <v>3</v>
      </c>
      <c r="X174" t="s">
        <v>285</v>
      </c>
      <c r="Y174">
        <v>3142</v>
      </c>
      <c r="BG174">
        <v>3</v>
      </c>
      <c r="BH174">
        <v>1327</v>
      </c>
      <c r="BI174">
        <f>($BH$193-$BH$190)/200</f>
        <v>0.17499999999999999</v>
      </c>
    </row>
    <row r="175" spans="1:61" x14ac:dyDescent="0.25">
      <c r="A175">
        <v>174</v>
      </c>
      <c r="D175">
        <v>134.40831900000001</v>
      </c>
      <c r="E175" s="2">
        <v>2</v>
      </c>
      <c r="F175">
        <v>127.12020200000001</v>
      </c>
      <c r="G175" s="5">
        <v>3</v>
      </c>
      <c r="P175">
        <v>2</v>
      </c>
      <c r="Q175" t="str">
        <f t="shared" si="3"/>
        <v>23</v>
      </c>
      <c r="R175">
        <v>1</v>
      </c>
      <c r="X175" t="s">
        <v>285</v>
      </c>
      <c r="Y175" t="s">
        <v>266</v>
      </c>
      <c r="BG175">
        <v>1</v>
      </c>
      <c r="BH175">
        <v>1339</v>
      </c>
      <c r="BI175">
        <f>($BH$194-$BH$191)/200</f>
        <v>0.11</v>
      </c>
    </row>
    <row r="176" spans="1:61" x14ac:dyDescent="0.25">
      <c r="A176">
        <v>175</v>
      </c>
      <c r="D176">
        <v>134.40831900000001</v>
      </c>
      <c r="E176" s="2">
        <v>2</v>
      </c>
      <c r="F176">
        <v>127.12020200000001</v>
      </c>
      <c r="G176" s="5">
        <v>3</v>
      </c>
      <c r="P176">
        <v>2</v>
      </c>
      <c r="Q176" t="str">
        <f t="shared" si="3"/>
        <v>23</v>
      </c>
      <c r="R176">
        <v>4</v>
      </c>
      <c r="X176" t="s">
        <v>285</v>
      </c>
      <c r="Y176" t="s">
        <v>267</v>
      </c>
      <c r="BG176">
        <v>4</v>
      </c>
      <c r="BH176">
        <v>1343</v>
      </c>
      <c r="BI176">
        <f>($BH$195-$BH$192)/200</f>
        <v>0.15</v>
      </c>
    </row>
    <row r="177" spans="1:61" x14ac:dyDescent="0.25">
      <c r="A177">
        <v>176</v>
      </c>
      <c r="B177">
        <v>152.828754</v>
      </c>
      <c r="C177" s="4">
        <v>1</v>
      </c>
      <c r="F177">
        <v>127.12020200000001</v>
      </c>
      <c r="G177" s="5">
        <v>3</v>
      </c>
      <c r="P177">
        <v>2</v>
      </c>
      <c r="Q177" t="str">
        <f t="shared" si="3"/>
        <v>13</v>
      </c>
      <c r="R177">
        <v>2</v>
      </c>
      <c r="X177" t="s">
        <v>285</v>
      </c>
      <c r="Y177">
        <v>2314</v>
      </c>
      <c r="AB177" t="s">
        <v>285</v>
      </c>
      <c r="AC177" t="str">
        <f>CONCATENATE($R177,$R178,$R179,$R180)</f>
        <v>2314</v>
      </c>
      <c r="BG177">
        <v>2</v>
      </c>
      <c r="BH177">
        <v>1352</v>
      </c>
      <c r="BI177">
        <f>($BH$196-$BH$193)/200</f>
        <v>0.11</v>
      </c>
    </row>
    <row r="178" spans="1:61" x14ac:dyDescent="0.25">
      <c r="A178">
        <v>177</v>
      </c>
      <c r="B178">
        <v>152.90455800000001</v>
      </c>
      <c r="C178" s="4">
        <v>1</v>
      </c>
      <c r="F178">
        <v>127.12020200000001</v>
      </c>
      <c r="G178" s="5">
        <v>3</v>
      </c>
      <c r="P178">
        <v>2</v>
      </c>
      <c r="Q178" t="str">
        <f t="shared" si="3"/>
        <v>13</v>
      </c>
      <c r="R178">
        <v>3</v>
      </c>
      <c r="X178" t="s">
        <v>285</v>
      </c>
      <c r="Y178">
        <v>3142</v>
      </c>
      <c r="BG178">
        <v>3</v>
      </c>
      <c r="BH178">
        <v>1357</v>
      </c>
      <c r="BI178">
        <f>($BH$197-$BH$194)/200</f>
        <v>0.155</v>
      </c>
    </row>
    <row r="179" spans="1:61" x14ac:dyDescent="0.25">
      <c r="A179">
        <v>178</v>
      </c>
      <c r="B179">
        <v>152.90455800000001</v>
      </c>
      <c r="C179" s="4">
        <v>1</v>
      </c>
      <c r="F179">
        <v>127.12020200000001</v>
      </c>
      <c r="G179" s="5">
        <v>3</v>
      </c>
      <c r="P179">
        <v>2</v>
      </c>
      <c r="Q179" t="str">
        <f t="shared" si="3"/>
        <v>13</v>
      </c>
      <c r="R179">
        <v>1</v>
      </c>
      <c r="X179" t="s">
        <v>285</v>
      </c>
      <c r="Y179">
        <v>1423</v>
      </c>
      <c r="BG179">
        <v>1</v>
      </c>
      <c r="BH179">
        <v>1367</v>
      </c>
      <c r="BI179">
        <f>($BH$198-$BH$195)/200</f>
        <v>7.4999999999999997E-2</v>
      </c>
    </row>
    <row r="180" spans="1:61" x14ac:dyDescent="0.25">
      <c r="A180">
        <v>179</v>
      </c>
      <c r="B180">
        <v>152.90455800000001</v>
      </c>
      <c r="C180" s="4">
        <v>1</v>
      </c>
      <c r="F180">
        <v>127.12020200000001</v>
      </c>
      <c r="G180" s="5">
        <v>3</v>
      </c>
      <c r="P180">
        <v>2</v>
      </c>
      <c r="Q180" t="str">
        <f t="shared" si="3"/>
        <v>13</v>
      </c>
      <c r="R180">
        <v>4</v>
      </c>
      <c r="X180" t="s">
        <v>285</v>
      </c>
      <c r="Y180">
        <v>4231</v>
      </c>
      <c r="BG180">
        <v>4</v>
      </c>
      <c r="BH180">
        <v>1373</v>
      </c>
      <c r="BI180">
        <f>($BH$199-$BH$196)/200</f>
        <v>0.125</v>
      </c>
    </row>
    <row r="181" spans="1:61" x14ac:dyDescent="0.25">
      <c r="A181">
        <v>180</v>
      </c>
      <c r="B181">
        <v>152.90455800000001</v>
      </c>
      <c r="C181" s="4">
        <v>1</v>
      </c>
      <c r="F181">
        <v>127.12020200000001</v>
      </c>
      <c r="G181" s="5">
        <v>3</v>
      </c>
      <c r="P181">
        <v>2</v>
      </c>
      <c r="Q181" t="str">
        <f t="shared" si="3"/>
        <v>13</v>
      </c>
      <c r="R181">
        <v>2</v>
      </c>
      <c r="X181" t="s">
        <v>285</v>
      </c>
      <c r="Y181" t="s">
        <v>268</v>
      </c>
      <c r="AB181" t="s">
        <v>285</v>
      </c>
      <c r="AC181" t="str">
        <f>CONCATENATE($R181,$R182,$R183,$R184)</f>
        <v>2314</v>
      </c>
      <c r="BG181">
        <v>2</v>
      </c>
      <c r="BH181">
        <v>1381</v>
      </c>
      <c r="BI181">
        <f>($BH$200-$BH$197)/200</f>
        <v>0.105</v>
      </c>
    </row>
    <row r="182" spans="1:61" x14ac:dyDescent="0.25">
      <c r="A182">
        <v>181</v>
      </c>
      <c r="B182">
        <v>152.90455800000001</v>
      </c>
      <c r="C182" s="4">
        <v>1</v>
      </c>
      <c r="F182">
        <v>127.12020200000001</v>
      </c>
      <c r="G182" s="5">
        <v>3</v>
      </c>
      <c r="P182">
        <v>2</v>
      </c>
      <c r="Q182" t="str">
        <f t="shared" si="3"/>
        <v>13</v>
      </c>
      <c r="R182">
        <v>3</v>
      </c>
      <c r="X182" t="s">
        <v>285</v>
      </c>
      <c r="Y182" t="s">
        <v>269</v>
      </c>
      <c r="BG182">
        <v>3</v>
      </c>
      <c r="BH182">
        <v>1385</v>
      </c>
      <c r="BI182">
        <f>($BH$201-$BH$198)/200</f>
        <v>0.14000000000000001</v>
      </c>
    </row>
    <row r="183" spans="1:61" x14ac:dyDescent="0.25">
      <c r="A183">
        <v>182</v>
      </c>
      <c r="B183">
        <v>152.90455800000001</v>
      </c>
      <c r="C183" s="4">
        <v>1</v>
      </c>
      <c r="F183">
        <v>127.12020200000001</v>
      </c>
      <c r="G183" s="5">
        <v>3</v>
      </c>
      <c r="P183">
        <v>2</v>
      </c>
      <c r="Q183" t="str">
        <f t="shared" si="3"/>
        <v>13</v>
      </c>
      <c r="R183">
        <v>1</v>
      </c>
      <c r="X183" t="s">
        <v>285</v>
      </c>
      <c r="Y183" t="s">
        <v>266</v>
      </c>
      <c r="BG183">
        <v>1</v>
      </c>
      <c r="BH183">
        <v>1395</v>
      </c>
      <c r="BI183">
        <f>($BH$202-$BH$199)/200</f>
        <v>0.09</v>
      </c>
    </row>
    <row r="184" spans="1:61" x14ac:dyDescent="0.25">
      <c r="A184">
        <v>183</v>
      </c>
      <c r="B184">
        <v>152.90455800000001</v>
      </c>
      <c r="C184" s="4">
        <v>1</v>
      </c>
      <c r="F184">
        <v>127.12020200000001</v>
      </c>
      <c r="G184" s="5">
        <v>3</v>
      </c>
      <c r="P184">
        <v>2</v>
      </c>
      <c r="Q184" t="str">
        <f t="shared" si="3"/>
        <v>13</v>
      </c>
      <c r="R184">
        <v>4</v>
      </c>
      <c r="X184" t="s">
        <v>285</v>
      </c>
      <c r="Y184" t="s">
        <v>267</v>
      </c>
      <c r="BG184">
        <v>4</v>
      </c>
      <c r="BH184">
        <v>1402</v>
      </c>
      <c r="BI184">
        <f>($BH$203-$BH$200)/200</f>
        <v>0.12</v>
      </c>
    </row>
    <row r="185" spans="1:61" x14ac:dyDescent="0.25">
      <c r="A185">
        <v>184</v>
      </c>
      <c r="B185">
        <v>152.90455800000001</v>
      </c>
      <c r="C185" s="4">
        <v>1</v>
      </c>
      <c r="F185">
        <v>127.12020200000001</v>
      </c>
      <c r="G185" s="5">
        <v>3</v>
      </c>
      <c r="P185">
        <v>2</v>
      </c>
      <c r="Q185" t="str">
        <f t="shared" si="3"/>
        <v>13</v>
      </c>
      <c r="R185">
        <v>2</v>
      </c>
      <c r="X185" t="s">
        <v>285</v>
      </c>
      <c r="Y185" t="s">
        <v>268</v>
      </c>
      <c r="BG185">
        <v>2</v>
      </c>
      <c r="BH185">
        <v>1411</v>
      </c>
      <c r="BI185">
        <f>($BH$204-$BH$201)/200</f>
        <v>0.11</v>
      </c>
    </row>
    <row r="186" spans="1:61" x14ac:dyDescent="0.25">
      <c r="A186">
        <v>185</v>
      </c>
      <c r="B186">
        <v>152.90455800000001</v>
      </c>
      <c r="C186" s="4">
        <v>1</v>
      </c>
      <c r="F186">
        <v>127.12020200000001</v>
      </c>
      <c r="G186" s="5">
        <v>3</v>
      </c>
      <c r="P186">
        <v>2</v>
      </c>
      <c r="Q186" t="str">
        <f t="shared" si="3"/>
        <v>13</v>
      </c>
      <c r="R186">
        <v>3</v>
      </c>
      <c r="X186" t="s">
        <v>285</v>
      </c>
      <c r="Y186" t="s">
        <v>269</v>
      </c>
      <c r="BG186">
        <v>3</v>
      </c>
      <c r="BH186">
        <v>1415</v>
      </c>
      <c r="BI186">
        <f>($BH$205-$BH$202)/200</f>
        <v>0.125</v>
      </c>
    </row>
    <row r="187" spans="1:61" x14ac:dyDescent="0.25">
      <c r="A187">
        <v>186</v>
      </c>
      <c r="B187">
        <v>152.90455800000001</v>
      </c>
      <c r="C187" s="4">
        <v>1</v>
      </c>
      <c r="F187">
        <v>127.12020200000001</v>
      </c>
      <c r="G187" s="5">
        <v>3</v>
      </c>
      <c r="H187">
        <v>136.31199000000001</v>
      </c>
      <c r="I187" s="3">
        <v>4</v>
      </c>
      <c r="P187">
        <v>3</v>
      </c>
      <c r="Q187" t="str">
        <f t="shared" si="3"/>
        <v>134</v>
      </c>
      <c r="R187">
        <v>1</v>
      </c>
      <c r="X187" t="s">
        <v>285</v>
      </c>
      <c r="Y187" t="s">
        <v>266</v>
      </c>
      <c r="BG187">
        <v>1</v>
      </c>
      <c r="BH187">
        <v>1425</v>
      </c>
      <c r="BI187">
        <f>($BH$206-$BH$203)/200</f>
        <v>0.09</v>
      </c>
    </row>
    <row r="188" spans="1:61" x14ac:dyDescent="0.25">
      <c r="A188">
        <v>187</v>
      </c>
      <c r="B188">
        <v>152.90455800000001</v>
      </c>
      <c r="C188" s="4">
        <v>1</v>
      </c>
      <c r="F188">
        <v>126.822248</v>
      </c>
      <c r="G188" s="5">
        <v>3</v>
      </c>
      <c r="H188">
        <v>136.31199000000001</v>
      </c>
      <c r="I188" s="3">
        <v>4</v>
      </c>
      <c r="P188">
        <v>3</v>
      </c>
      <c r="Q188" t="str">
        <f t="shared" si="3"/>
        <v>134</v>
      </c>
      <c r="R188" t="s">
        <v>233</v>
      </c>
      <c r="X188" t="s">
        <v>285</v>
      </c>
      <c r="Y188" t="s">
        <v>267</v>
      </c>
      <c r="BG188" t="s">
        <v>233</v>
      </c>
      <c r="BH188">
        <v>1432</v>
      </c>
      <c r="BI188">
        <f>($BH$207-$BH$204)/200</f>
        <v>0.11</v>
      </c>
    </row>
    <row r="189" spans="1:61" x14ac:dyDescent="0.25">
      <c r="A189">
        <v>188</v>
      </c>
      <c r="B189">
        <v>152.90455800000001</v>
      </c>
      <c r="C189" s="4">
        <v>1</v>
      </c>
      <c r="H189">
        <v>136.31199000000001</v>
      </c>
      <c r="I189" s="3">
        <v>4</v>
      </c>
      <c r="P189">
        <v>2</v>
      </c>
      <c r="Q189" t="str">
        <f t="shared" si="3"/>
        <v>14</v>
      </c>
      <c r="R189">
        <v>2</v>
      </c>
      <c r="X189" t="s">
        <v>285</v>
      </c>
      <c r="Y189" t="s">
        <v>268</v>
      </c>
      <c r="BG189">
        <v>2</v>
      </c>
      <c r="BH189">
        <v>1440</v>
      </c>
      <c r="BI189">
        <f>($BH$208-$BH$205)/200</f>
        <v>0.125</v>
      </c>
    </row>
    <row r="190" spans="1:61" x14ac:dyDescent="0.25">
      <c r="A190">
        <v>189</v>
      </c>
      <c r="B190">
        <v>152.90455800000001</v>
      </c>
      <c r="C190" s="4">
        <v>1</v>
      </c>
      <c r="H190">
        <v>136.31199000000001</v>
      </c>
      <c r="I190" s="3">
        <v>4</v>
      </c>
      <c r="P190">
        <v>2</v>
      </c>
      <c r="Q190" t="str">
        <f t="shared" si="3"/>
        <v>14</v>
      </c>
      <c r="R190" t="s">
        <v>234</v>
      </c>
      <c r="X190" t="s">
        <v>285</v>
      </c>
      <c r="Y190" t="s">
        <v>269</v>
      </c>
      <c r="BG190" t="s">
        <v>234</v>
      </c>
      <c r="BH190">
        <v>1445</v>
      </c>
      <c r="BI190">
        <f>($BH$209-$BH$206)/200</f>
        <v>0.13</v>
      </c>
    </row>
    <row r="191" spans="1:61" x14ac:dyDescent="0.25">
      <c r="A191">
        <v>190</v>
      </c>
      <c r="B191">
        <v>152.90455800000001</v>
      </c>
      <c r="C191" s="4">
        <v>1</v>
      </c>
      <c r="H191">
        <v>136.31199000000001</v>
      </c>
      <c r="I191" s="3">
        <v>4</v>
      </c>
      <c r="P191">
        <v>2</v>
      </c>
      <c r="Q191" t="str">
        <f t="shared" si="3"/>
        <v>14</v>
      </c>
      <c r="R191">
        <v>1</v>
      </c>
      <c r="X191" t="s">
        <v>285</v>
      </c>
      <c r="Y191" t="s">
        <v>266</v>
      </c>
      <c r="AB191" t="s">
        <v>285</v>
      </c>
      <c r="AC191" t="str">
        <f>CONCATENATE($R191,$R192,$R193,$R194)</f>
        <v>1423</v>
      </c>
      <c r="BG191">
        <v>1</v>
      </c>
      <c r="BH191">
        <v>1458</v>
      </c>
      <c r="BI191">
        <f>($BH$210-$BH$207)/200</f>
        <v>0.1</v>
      </c>
    </row>
    <row r="192" spans="1:61" x14ac:dyDescent="0.25">
      <c r="A192">
        <v>191</v>
      </c>
      <c r="B192">
        <v>152.90455800000001</v>
      </c>
      <c r="C192" s="4">
        <v>1</v>
      </c>
      <c r="D192">
        <v>159.01854</v>
      </c>
      <c r="E192" s="2">
        <v>2</v>
      </c>
      <c r="H192">
        <v>136.31199000000001</v>
      </c>
      <c r="I192" s="3">
        <v>4</v>
      </c>
      <c r="P192">
        <v>3</v>
      </c>
      <c r="Q192" t="str">
        <f t="shared" si="3"/>
        <v>124</v>
      </c>
      <c r="R192">
        <v>4</v>
      </c>
      <c r="X192" t="s">
        <v>285</v>
      </c>
      <c r="Y192" t="s">
        <v>267</v>
      </c>
      <c r="BG192">
        <v>4</v>
      </c>
      <c r="BH192">
        <v>1468</v>
      </c>
      <c r="BI192">
        <f>($BH$211-$BH$208)/200</f>
        <v>0.11</v>
      </c>
    </row>
    <row r="193" spans="1:61" x14ac:dyDescent="0.25">
      <c r="A193">
        <v>192</v>
      </c>
      <c r="B193">
        <v>152.828754</v>
      </c>
      <c r="C193" s="4">
        <v>1</v>
      </c>
      <c r="D193">
        <v>159.02192300000002</v>
      </c>
      <c r="E193" s="2">
        <v>2</v>
      </c>
      <c r="H193">
        <v>136.31199000000001</v>
      </c>
      <c r="I193" s="3">
        <v>4</v>
      </c>
      <c r="P193">
        <v>3</v>
      </c>
      <c r="Q193" t="str">
        <f t="shared" si="3"/>
        <v>124</v>
      </c>
      <c r="R193">
        <v>2</v>
      </c>
      <c r="X193" t="s">
        <v>285</v>
      </c>
      <c r="Y193" t="s">
        <v>268</v>
      </c>
      <c r="BG193">
        <v>2</v>
      </c>
      <c r="BH193">
        <v>1480</v>
      </c>
      <c r="BI193">
        <f>($BH$212-$BH$209)/200</f>
        <v>0.13500000000000001</v>
      </c>
    </row>
    <row r="194" spans="1:61" x14ac:dyDescent="0.25">
      <c r="A194">
        <v>193</v>
      </c>
      <c r="D194">
        <v>159.02192300000002</v>
      </c>
      <c r="E194" s="2">
        <v>2</v>
      </c>
      <c r="H194">
        <v>136.31199000000001</v>
      </c>
      <c r="I194" s="3">
        <v>4</v>
      </c>
      <c r="P194">
        <v>2</v>
      </c>
      <c r="Q194" t="str">
        <f t="shared" ref="Q194:Q257" si="4">CONCATENATE(C194,E194,G194,I194)</f>
        <v>24</v>
      </c>
      <c r="R194">
        <v>3</v>
      </c>
      <c r="X194" t="s">
        <v>285</v>
      </c>
      <c r="Y194" t="s">
        <v>269</v>
      </c>
      <c r="BG194">
        <v>3</v>
      </c>
      <c r="BH194">
        <v>1480</v>
      </c>
      <c r="BI194">
        <f>($BH$213-$BH$210)/200</f>
        <v>0.14000000000000001</v>
      </c>
    </row>
    <row r="195" spans="1:61" x14ac:dyDescent="0.25">
      <c r="A195">
        <v>194</v>
      </c>
      <c r="D195">
        <v>159.02192300000002</v>
      </c>
      <c r="E195" s="2">
        <v>2</v>
      </c>
      <c r="H195">
        <v>136.31199000000001</v>
      </c>
      <c r="I195" s="3">
        <v>4</v>
      </c>
      <c r="P195">
        <v>2</v>
      </c>
      <c r="Q195" t="str">
        <f t="shared" si="4"/>
        <v>24</v>
      </c>
      <c r="R195">
        <v>1</v>
      </c>
      <c r="X195" t="s">
        <v>285</v>
      </c>
      <c r="Y195" t="s">
        <v>266</v>
      </c>
      <c r="BG195">
        <v>1</v>
      </c>
      <c r="BH195">
        <v>1498</v>
      </c>
      <c r="BI195">
        <f>($BH$214-$BH$211)/200</f>
        <v>0.115</v>
      </c>
    </row>
    <row r="196" spans="1:61" x14ac:dyDescent="0.25">
      <c r="A196">
        <v>195</v>
      </c>
      <c r="D196">
        <v>159.02192300000002</v>
      </c>
      <c r="E196" s="2">
        <v>2</v>
      </c>
      <c r="H196">
        <v>136.31199000000001</v>
      </c>
      <c r="I196" s="3">
        <v>4</v>
      </c>
      <c r="P196">
        <v>2</v>
      </c>
      <c r="Q196" t="str">
        <f t="shared" si="4"/>
        <v>24</v>
      </c>
      <c r="R196" t="s">
        <v>233</v>
      </c>
      <c r="X196" t="s">
        <v>285</v>
      </c>
      <c r="Y196" t="s">
        <v>267</v>
      </c>
      <c r="BG196" t="s">
        <v>233</v>
      </c>
      <c r="BH196">
        <v>1502</v>
      </c>
      <c r="BI196">
        <f>($BH$215-$BH$212)/200</f>
        <v>0.12</v>
      </c>
    </row>
    <row r="197" spans="1:61" x14ac:dyDescent="0.25">
      <c r="A197">
        <v>196</v>
      </c>
      <c r="D197">
        <v>159.02192300000002</v>
      </c>
      <c r="E197" s="2">
        <v>2</v>
      </c>
      <c r="H197">
        <v>136.31199000000001</v>
      </c>
      <c r="I197" s="3">
        <v>4</v>
      </c>
      <c r="P197">
        <v>2</v>
      </c>
      <c r="Q197" t="str">
        <f t="shared" si="4"/>
        <v>24</v>
      </c>
      <c r="R197">
        <v>2</v>
      </c>
      <c r="X197" t="s">
        <v>284</v>
      </c>
      <c r="Y197" t="s">
        <v>278</v>
      </c>
      <c r="AB197" t="s">
        <v>285</v>
      </c>
      <c r="AC197" t="str">
        <f>CONCATENATE($R197,$R198,$R199,$R200)</f>
        <v>2314</v>
      </c>
      <c r="BG197">
        <v>2</v>
      </c>
      <c r="BH197">
        <v>1511</v>
      </c>
      <c r="BI197">
        <f>($BH$221-$BH$218)/200</f>
        <v>0.09</v>
      </c>
    </row>
    <row r="198" spans="1:61" x14ac:dyDescent="0.25">
      <c r="A198">
        <v>197</v>
      </c>
      <c r="D198">
        <v>159.02192300000002</v>
      </c>
      <c r="E198" s="2">
        <v>2</v>
      </c>
      <c r="H198">
        <v>136.31199000000001</v>
      </c>
      <c r="I198" s="3">
        <v>4</v>
      </c>
      <c r="P198">
        <v>2</v>
      </c>
      <c r="Q198" t="str">
        <f t="shared" si="4"/>
        <v>24</v>
      </c>
      <c r="R198">
        <v>3</v>
      </c>
      <c r="X198" t="s">
        <v>283</v>
      </c>
      <c r="Y198" t="s">
        <v>279</v>
      </c>
      <c r="BG198">
        <v>3</v>
      </c>
      <c r="BH198">
        <v>1513</v>
      </c>
      <c r="BI198">
        <f>($BH$222-$BH$219)/200</f>
        <v>0.17</v>
      </c>
    </row>
    <row r="199" spans="1:61" x14ac:dyDescent="0.25">
      <c r="A199">
        <v>198</v>
      </c>
      <c r="D199">
        <v>159.02192300000002</v>
      </c>
      <c r="E199" s="2">
        <v>2</v>
      </c>
      <c r="H199">
        <v>136.31199000000001</v>
      </c>
      <c r="I199" s="3">
        <v>4</v>
      </c>
      <c r="P199">
        <v>2</v>
      </c>
      <c r="Q199" t="str">
        <f t="shared" si="4"/>
        <v>24</v>
      </c>
      <c r="R199">
        <v>1</v>
      </c>
      <c r="X199" t="s">
        <v>282</v>
      </c>
      <c r="Y199" t="s">
        <v>276</v>
      </c>
      <c r="BG199">
        <v>1</v>
      </c>
      <c r="BH199">
        <v>1527</v>
      </c>
      <c r="BI199">
        <f>($BH$223-$BH$220)/200</f>
        <v>0.115</v>
      </c>
    </row>
    <row r="200" spans="1:61" x14ac:dyDescent="0.25">
      <c r="A200">
        <v>199</v>
      </c>
      <c r="D200">
        <v>159.02192300000002</v>
      </c>
      <c r="E200" s="2">
        <v>2</v>
      </c>
      <c r="F200">
        <v>153.61073500000001</v>
      </c>
      <c r="G200" s="5">
        <v>3</v>
      </c>
      <c r="H200">
        <v>136.31199000000001</v>
      </c>
      <c r="I200" s="3">
        <v>4</v>
      </c>
      <c r="P200">
        <v>3</v>
      </c>
      <c r="Q200" t="str">
        <f t="shared" si="4"/>
        <v>234</v>
      </c>
      <c r="R200">
        <v>4</v>
      </c>
      <c r="X200" t="s">
        <v>283</v>
      </c>
      <c r="Y200" t="s">
        <v>280</v>
      </c>
      <c r="BG200">
        <v>4</v>
      </c>
      <c r="BH200">
        <v>1532</v>
      </c>
      <c r="BI200">
        <f>($BH$224-$BH$221)/200</f>
        <v>0.16500000000000001</v>
      </c>
    </row>
    <row r="201" spans="1:61" x14ac:dyDescent="0.25">
      <c r="A201">
        <v>200</v>
      </c>
      <c r="D201">
        <v>159.02192300000002</v>
      </c>
      <c r="E201" s="2">
        <v>2</v>
      </c>
      <c r="F201">
        <v>153.68759900000001</v>
      </c>
      <c r="G201" s="5">
        <v>3</v>
      </c>
      <c r="H201">
        <v>136.31199000000001</v>
      </c>
      <c r="I201" s="3">
        <v>4</v>
      </c>
      <c r="P201">
        <v>3</v>
      </c>
      <c r="Q201" t="str">
        <f t="shared" si="4"/>
        <v>234</v>
      </c>
      <c r="R201">
        <v>2</v>
      </c>
      <c r="X201" t="s">
        <v>288</v>
      </c>
      <c r="Y201" t="s">
        <v>281</v>
      </c>
      <c r="AB201" t="s">
        <v>285</v>
      </c>
      <c r="AC201" t="str">
        <f>CONCATENATE($R201,$R202,$R203,$R204)</f>
        <v>2314</v>
      </c>
      <c r="BG201">
        <v>2</v>
      </c>
      <c r="BH201">
        <v>1541</v>
      </c>
      <c r="BI201">
        <f>($BH$225-$BH$222)/200</f>
        <v>9.5000000000000001E-2</v>
      </c>
    </row>
    <row r="202" spans="1:61" x14ac:dyDescent="0.25">
      <c r="A202">
        <v>201</v>
      </c>
      <c r="D202">
        <v>159.02192300000002</v>
      </c>
      <c r="E202" s="2">
        <v>2</v>
      </c>
      <c r="F202">
        <v>153.68759900000001</v>
      </c>
      <c r="G202" s="5">
        <v>3</v>
      </c>
      <c r="H202">
        <v>136.31199000000001</v>
      </c>
      <c r="I202" s="3">
        <v>4</v>
      </c>
      <c r="P202">
        <v>3</v>
      </c>
      <c r="Q202" t="str">
        <f t="shared" si="4"/>
        <v>234</v>
      </c>
      <c r="R202">
        <v>3</v>
      </c>
      <c r="X202" t="s">
        <v>283</v>
      </c>
      <c r="Y202" t="s">
        <v>277</v>
      </c>
      <c r="BG202">
        <v>3</v>
      </c>
      <c r="BH202">
        <v>1545</v>
      </c>
      <c r="BI202">
        <f>($BH$226-$BH$223)/200</f>
        <v>0.16</v>
      </c>
    </row>
    <row r="203" spans="1:61" x14ac:dyDescent="0.25">
      <c r="A203">
        <v>202</v>
      </c>
      <c r="D203">
        <v>159.02192300000002</v>
      </c>
      <c r="E203" s="2">
        <v>2</v>
      </c>
      <c r="F203">
        <v>153.68759900000001</v>
      </c>
      <c r="G203" s="5">
        <v>3</v>
      </c>
      <c r="H203">
        <v>136.31199000000001</v>
      </c>
      <c r="I203" s="3">
        <v>4</v>
      </c>
      <c r="P203">
        <v>3</v>
      </c>
      <c r="Q203" t="str">
        <f t="shared" si="4"/>
        <v>234</v>
      </c>
      <c r="R203">
        <v>1</v>
      </c>
      <c r="X203" t="s">
        <v>285</v>
      </c>
      <c r="Y203" t="s">
        <v>268</v>
      </c>
      <c r="BG203">
        <v>1</v>
      </c>
      <c r="BH203">
        <v>1556</v>
      </c>
      <c r="BI203">
        <f>($BH$227-$BH$224)/200</f>
        <v>0.09</v>
      </c>
    </row>
    <row r="204" spans="1:61" x14ac:dyDescent="0.25">
      <c r="A204">
        <v>203</v>
      </c>
      <c r="D204">
        <v>159.02192300000002</v>
      </c>
      <c r="E204" s="2">
        <v>2</v>
      </c>
      <c r="F204">
        <v>153.68759900000001</v>
      </c>
      <c r="G204" s="5">
        <v>3</v>
      </c>
      <c r="H204">
        <v>136.31199000000001</v>
      </c>
      <c r="I204" s="3">
        <v>4</v>
      </c>
      <c r="P204">
        <v>3</v>
      </c>
      <c r="Q204" t="str">
        <f t="shared" si="4"/>
        <v>234</v>
      </c>
      <c r="R204">
        <v>4</v>
      </c>
      <c r="X204" t="s">
        <v>285</v>
      </c>
      <c r="Y204" t="s">
        <v>269</v>
      </c>
      <c r="BG204">
        <v>4</v>
      </c>
      <c r="BH204">
        <v>1563</v>
      </c>
      <c r="BI204">
        <f>($BH$228-$BH$225)/200</f>
        <v>0.14000000000000001</v>
      </c>
    </row>
    <row r="205" spans="1:61" x14ac:dyDescent="0.25">
      <c r="A205">
        <v>204</v>
      </c>
      <c r="D205">
        <v>159.02192300000002</v>
      </c>
      <c r="E205" s="2">
        <v>2</v>
      </c>
      <c r="F205">
        <v>153.68759900000001</v>
      </c>
      <c r="G205" s="5">
        <v>3</v>
      </c>
      <c r="H205">
        <v>136.31199000000001</v>
      </c>
      <c r="I205" s="3">
        <v>4</v>
      </c>
      <c r="P205">
        <v>3</v>
      </c>
      <c r="Q205" t="str">
        <f t="shared" si="4"/>
        <v>234</v>
      </c>
      <c r="R205">
        <v>2</v>
      </c>
      <c r="X205" t="s">
        <v>285</v>
      </c>
      <c r="Y205" t="s">
        <v>266</v>
      </c>
      <c r="AB205" t="s">
        <v>285</v>
      </c>
      <c r="AC205" t="str">
        <f>CONCATENATE($R205,$R206,$R207,$R208)</f>
        <v>2314</v>
      </c>
      <c r="BG205">
        <v>2</v>
      </c>
      <c r="BH205">
        <v>1570</v>
      </c>
      <c r="BI205">
        <f>($BH$229-$BH$226)/200</f>
        <v>8.5000000000000006E-2</v>
      </c>
    </row>
    <row r="206" spans="1:61" x14ac:dyDescent="0.25">
      <c r="A206">
        <v>205</v>
      </c>
      <c r="D206">
        <v>159.02192300000002</v>
      </c>
      <c r="E206" s="2">
        <v>2</v>
      </c>
      <c r="F206">
        <v>153.68759900000001</v>
      </c>
      <c r="G206" s="5">
        <v>3</v>
      </c>
      <c r="H206">
        <v>136.31199000000001</v>
      </c>
      <c r="I206" s="3">
        <v>4</v>
      </c>
      <c r="P206">
        <v>3</v>
      </c>
      <c r="Q206" t="str">
        <f t="shared" si="4"/>
        <v>234</v>
      </c>
      <c r="R206">
        <v>3</v>
      </c>
      <c r="X206" t="s">
        <v>285</v>
      </c>
      <c r="Y206" t="s">
        <v>267</v>
      </c>
      <c r="BG206">
        <v>3</v>
      </c>
      <c r="BH206">
        <v>1574</v>
      </c>
      <c r="BI206">
        <f>($BH$230-$BH$227)/200</f>
        <v>0.13</v>
      </c>
    </row>
    <row r="207" spans="1:61" x14ac:dyDescent="0.25">
      <c r="A207">
        <v>206</v>
      </c>
      <c r="D207">
        <v>159.02192300000002</v>
      </c>
      <c r="E207" s="2">
        <v>2</v>
      </c>
      <c r="F207">
        <v>153.68759900000001</v>
      </c>
      <c r="G207" s="5">
        <v>3</v>
      </c>
      <c r="P207">
        <v>2</v>
      </c>
      <c r="Q207" t="str">
        <f t="shared" si="4"/>
        <v>23</v>
      </c>
      <c r="R207">
        <v>1</v>
      </c>
      <c r="X207" t="s">
        <v>285</v>
      </c>
      <c r="Y207">
        <v>2314</v>
      </c>
      <c r="BG207">
        <v>1</v>
      </c>
      <c r="BH207">
        <v>1585</v>
      </c>
      <c r="BI207">
        <f>($BH$231-$BH$228)/200</f>
        <v>8.5000000000000006E-2</v>
      </c>
    </row>
    <row r="208" spans="1:61" x14ac:dyDescent="0.25">
      <c r="A208">
        <v>207</v>
      </c>
      <c r="D208">
        <v>159.02192300000002</v>
      </c>
      <c r="E208" s="2">
        <v>2</v>
      </c>
      <c r="F208">
        <v>153.68759900000001</v>
      </c>
      <c r="G208" s="5">
        <v>3</v>
      </c>
      <c r="P208">
        <v>2</v>
      </c>
      <c r="Q208" t="str">
        <f t="shared" si="4"/>
        <v>23</v>
      </c>
      <c r="R208">
        <v>4</v>
      </c>
      <c r="X208" t="s">
        <v>285</v>
      </c>
      <c r="Y208">
        <v>3142</v>
      </c>
      <c r="BG208">
        <v>4</v>
      </c>
      <c r="BH208">
        <v>1595</v>
      </c>
      <c r="BI208">
        <f>($BH$232-$BH$229)/200</f>
        <v>0.11</v>
      </c>
    </row>
    <row r="209" spans="1:61" x14ac:dyDescent="0.25">
      <c r="A209">
        <v>208</v>
      </c>
      <c r="D209">
        <v>159.01854</v>
      </c>
      <c r="E209" s="2">
        <v>2</v>
      </c>
      <c r="F209">
        <v>153.68759900000001</v>
      </c>
      <c r="G209" s="5">
        <v>3</v>
      </c>
      <c r="P209">
        <v>2</v>
      </c>
      <c r="Q209" t="str">
        <f t="shared" si="4"/>
        <v>23</v>
      </c>
      <c r="R209">
        <v>2</v>
      </c>
      <c r="X209" t="s">
        <v>285</v>
      </c>
      <c r="Y209">
        <v>1423</v>
      </c>
      <c r="AB209" t="s">
        <v>285</v>
      </c>
      <c r="AC209" t="str">
        <f>CONCATENATE($R209,$R210,$R211,$R212)</f>
        <v>2314</v>
      </c>
      <c r="BG209">
        <v>2</v>
      </c>
      <c r="BH209">
        <v>1600</v>
      </c>
      <c r="BI209">
        <f>($BH$233-$BH$230)/200</f>
        <v>0.08</v>
      </c>
    </row>
    <row r="210" spans="1:61" x14ac:dyDescent="0.25">
      <c r="A210">
        <v>209</v>
      </c>
      <c r="B210">
        <v>167.433818</v>
      </c>
      <c r="C210" s="4">
        <v>1</v>
      </c>
      <c r="F210">
        <v>153.68759900000001</v>
      </c>
      <c r="G210" s="5">
        <v>3</v>
      </c>
      <c r="P210">
        <v>2</v>
      </c>
      <c r="Q210" t="str">
        <f t="shared" si="4"/>
        <v>13</v>
      </c>
      <c r="R210">
        <v>3</v>
      </c>
      <c r="X210" t="s">
        <v>285</v>
      </c>
      <c r="Y210">
        <v>4231</v>
      </c>
      <c r="BG210">
        <v>3</v>
      </c>
      <c r="BH210">
        <v>1605</v>
      </c>
      <c r="BI210">
        <f>($BH$234-$BH$231)/200</f>
        <v>0.12</v>
      </c>
    </row>
    <row r="211" spans="1:61" x14ac:dyDescent="0.25">
      <c r="A211">
        <v>210</v>
      </c>
      <c r="B211">
        <v>167.43947300000002</v>
      </c>
      <c r="C211" s="4">
        <v>1</v>
      </c>
      <c r="F211">
        <v>153.68759900000001</v>
      </c>
      <c r="G211" s="5">
        <v>3</v>
      </c>
      <c r="P211">
        <v>2</v>
      </c>
      <c r="Q211" t="str">
        <f t="shared" si="4"/>
        <v>13</v>
      </c>
      <c r="R211">
        <v>1</v>
      </c>
      <c r="X211" t="s">
        <v>285</v>
      </c>
      <c r="Y211" t="s">
        <v>268</v>
      </c>
      <c r="BG211">
        <v>1</v>
      </c>
      <c r="BH211">
        <v>1617</v>
      </c>
      <c r="BI211">
        <f>($BH$235-$BH$232)/200</f>
        <v>0.11</v>
      </c>
    </row>
    <row r="212" spans="1:61" x14ac:dyDescent="0.25">
      <c r="A212">
        <v>211</v>
      </c>
      <c r="B212">
        <v>167.43947300000002</v>
      </c>
      <c r="C212" s="4">
        <v>1</v>
      </c>
      <c r="F212">
        <v>153.68759900000001</v>
      </c>
      <c r="G212" s="5">
        <v>3</v>
      </c>
      <c r="P212">
        <v>2</v>
      </c>
      <c r="Q212" t="str">
        <f t="shared" si="4"/>
        <v>13</v>
      </c>
      <c r="R212">
        <v>4</v>
      </c>
      <c r="X212" t="s">
        <v>285</v>
      </c>
      <c r="Y212" t="s">
        <v>269</v>
      </c>
      <c r="BG212">
        <v>4</v>
      </c>
      <c r="BH212">
        <v>1627</v>
      </c>
      <c r="BI212">
        <f>($BH$236-$BH$233)/200</f>
        <v>0.13</v>
      </c>
    </row>
    <row r="213" spans="1:61" x14ac:dyDescent="0.25">
      <c r="A213">
        <v>212</v>
      </c>
      <c r="B213">
        <v>167.43947300000002</v>
      </c>
      <c r="C213" s="4">
        <v>1</v>
      </c>
      <c r="F213">
        <v>153.68759900000001</v>
      </c>
      <c r="G213" s="5">
        <v>3</v>
      </c>
      <c r="P213">
        <v>2</v>
      </c>
      <c r="Q213" t="str">
        <f t="shared" si="4"/>
        <v>13</v>
      </c>
      <c r="R213">
        <v>2</v>
      </c>
      <c r="X213" t="s">
        <v>285</v>
      </c>
      <c r="Y213" t="s">
        <v>266</v>
      </c>
      <c r="BG213">
        <v>2</v>
      </c>
      <c r="BH213">
        <v>1633</v>
      </c>
      <c r="BI213">
        <f>($BH$237-$BH$234)/200</f>
        <v>0.11</v>
      </c>
    </row>
    <row r="214" spans="1:61" x14ac:dyDescent="0.25">
      <c r="A214">
        <v>213</v>
      </c>
      <c r="B214">
        <v>167.43947300000002</v>
      </c>
      <c r="C214" s="4">
        <v>1</v>
      </c>
      <c r="F214">
        <v>153.68759900000001</v>
      </c>
      <c r="G214" s="5">
        <v>3</v>
      </c>
      <c r="P214">
        <v>2</v>
      </c>
      <c r="Q214" t="str">
        <f t="shared" si="4"/>
        <v>13</v>
      </c>
      <c r="R214">
        <v>3</v>
      </c>
      <c r="X214" t="s">
        <v>285</v>
      </c>
      <c r="Y214" t="s">
        <v>267</v>
      </c>
      <c r="BG214">
        <v>3</v>
      </c>
      <c r="BH214">
        <v>1640</v>
      </c>
      <c r="BI214">
        <f>($BH$238-$BH$235)/200</f>
        <v>0.115</v>
      </c>
    </row>
    <row r="215" spans="1:61" x14ac:dyDescent="0.25">
      <c r="A215">
        <v>214</v>
      </c>
      <c r="B215">
        <v>167.43947300000002</v>
      </c>
      <c r="C215" s="4">
        <v>1</v>
      </c>
      <c r="F215">
        <v>153.68759900000001</v>
      </c>
      <c r="G215" s="5">
        <v>3</v>
      </c>
      <c r="P215">
        <v>2</v>
      </c>
      <c r="Q215" t="str">
        <f t="shared" si="4"/>
        <v>13</v>
      </c>
      <c r="R215">
        <v>1</v>
      </c>
      <c r="X215" t="s">
        <v>285</v>
      </c>
      <c r="Y215" t="s">
        <v>268</v>
      </c>
      <c r="BG215">
        <v>1</v>
      </c>
      <c r="BH215">
        <v>1651</v>
      </c>
      <c r="BI215">
        <f>($BH$239-$BH$236)/200</f>
        <v>0.115</v>
      </c>
    </row>
    <row r="216" spans="1:61" x14ac:dyDescent="0.25">
      <c r="A216">
        <v>215</v>
      </c>
      <c r="B216">
        <v>167.43947300000002</v>
      </c>
      <c r="C216" s="4">
        <v>1</v>
      </c>
      <c r="F216">
        <v>153.68759900000001</v>
      </c>
      <c r="G216" s="5">
        <v>3</v>
      </c>
      <c r="P216">
        <v>2</v>
      </c>
      <c r="Q216" t="str">
        <f t="shared" si="4"/>
        <v>13</v>
      </c>
      <c r="R216" t="s">
        <v>22</v>
      </c>
      <c r="X216" t="s">
        <v>285</v>
      </c>
      <c r="Y216" t="s">
        <v>269</v>
      </c>
      <c r="BG216" t="s">
        <v>22</v>
      </c>
      <c r="BH216">
        <v>1656</v>
      </c>
      <c r="BI216">
        <f>($BH$240-$BH$237)/200</f>
        <v>0.115</v>
      </c>
    </row>
    <row r="217" spans="1:61" x14ac:dyDescent="0.25">
      <c r="A217">
        <v>216</v>
      </c>
      <c r="B217">
        <v>167.43947300000002</v>
      </c>
      <c r="C217" s="4">
        <v>1</v>
      </c>
      <c r="F217">
        <v>153.68759900000001</v>
      </c>
      <c r="G217" s="5">
        <v>3</v>
      </c>
      <c r="P217">
        <v>2</v>
      </c>
      <c r="Q217" t="str">
        <f t="shared" si="4"/>
        <v>13</v>
      </c>
      <c r="R217" t="s">
        <v>22</v>
      </c>
      <c r="X217" t="s">
        <v>285</v>
      </c>
      <c r="Y217" t="s">
        <v>266</v>
      </c>
      <c r="BG217" t="s">
        <v>22</v>
      </c>
      <c r="BH217">
        <v>1658</v>
      </c>
      <c r="BI217">
        <f>($BH$241-$BH$238)/200</f>
        <v>0.115</v>
      </c>
    </row>
    <row r="218" spans="1:61" x14ac:dyDescent="0.25">
      <c r="A218">
        <v>217</v>
      </c>
      <c r="B218">
        <v>167.43947300000002</v>
      </c>
      <c r="C218" s="4">
        <v>1</v>
      </c>
      <c r="F218">
        <v>153.68759900000001</v>
      </c>
      <c r="G218" s="5">
        <v>3</v>
      </c>
      <c r="P218">
        <v>2</v>
      </c>
      <c r="Q218" t="str">
        <f t="shared" si="4"/>
        <v>13</v>
      </c>
      <c r="R218">
        <v>1</v>
      </c>
      <c r="X218" t="s">
        <v>285</v>
      </c>
      <c r="Y218" t="s">
        <v>267</v>
      </c>
      <c r="AB218" t="s">
        <v>284</v>
      </c>
      <c r="AC218" t="str">
        <f>CONCATENATE($R218,$R219,$R220,$R221)</f>
        <v>1432</v>
      </c>
      <c r="BG218">
        <v>1</v>
      </c>
      <c r="BH218">
        <v>1659</v>
      </c>
      <c r="BI218">
        <f>($BH$242-$BH$239)/200</f>
        <v>0.115</v>
      </c>
    </row>
    <row r="219" spans="1:61" x14ac:dyDescent="0.25">
      <c r="A219">
        <v>218</v>
      </c>
      <c r="B219">
        <v>167.43947300000002</v>
      </c>
      <c r="C219" s="4">
        <v>1</v>
      </c>
      <c r="F219">
        <v>153.61073500000001</v>
      </c>
      <c r="G219" s="5">
        <v>3</v>
      </c>
      <c r="P219">
        <v>2</v>
      </c>
      <c r="Q219" t="str">
        <f t="shared" si="4"/>
        <v>13</v>
      </c>
      <c r="R219">
        <v>4</v>
      </c>
      <c r="X219" t="s">
        <v>285</v>
      </c>
      <c r="Y219">
        <v>2314</v>
      </c>
      <c r="BG219">
        <v>4</v>
      </c>
      <c r="BH219">
        <v>1659</v>
      </c>
      <c r="BI219">
        <f>($BH$243-$BH$240)/200</f>
        <v>0.125</v>
      </c>
    </row>
    <row r="220" spans="1:61" x14ac:dyDescent="0.25">
      <c r="A220">
        <v>219</v>
      </c>
      <c r="B220">
        <v>167.43947300000002</v>
      </c>
      <c r="C220" s="4">
        <v>1</v>
      </c>
      <c r="F220">
        <v>153.61073500000001</v>
      </c>
      <c r="G220" s="5">
        <v>3</v>
      </c>
      <c r="P220">
        <v>2</v>
      </c>
      <c r="Q220" t="str">
        <f t="shared" si="4"/>
        <v>13</v>
      </c>
      <c r="R220">
        <v>3</v>
      </c>
      <c r="X220" t="s">
        <v>285</v>
      </c>
      <c r="Y220">
        <v>3142</v>
      </c>
      <c r="BG220">
        <v>3</v>
      </c>
      <c r="BH220">
        <v>1672</v>
      </c>
      <c r="BI220">
        <f>($BH$244-$BH$241)/200</f>
        <v>0.11</v>
      </c>
    </row>
    <row r="221" spans="1:61" x14ac:dyDescent="0.25">
      <c r="A221">
        <v>220</v>
      </c>
      <c r="B221">
        <v>167.43947300000002</v>
      </c>
      <c r="C221" s="4">
        <v>1</v>
      </c>
      <c r="F221">
        <v>153.61073500000001</v>
      </c>
      <c r="G221" s="5">
        <v>3</v>
      </c>
      <c r="P221">
        <v>2</v>
      </c>
      <c r="Q221" t="str">
        <f t="shared" si="4"/>
        <v>13</v>
      </c>
      <c r="R221">
        <v>2</v>
      </c>
      <c r="X221" t="s">
        <v>285</v>
      </c>
      <c r="Y221">
        <v>1423</v>
      </c>
      <c r="BG221">
        <v>2</v>
      </c>
      <c r="BH221">
        <v>1677</v>
      </c>
      <c r="BI221">
        <f>($BH$245-$BH$242)/200</f>
        <v>0.105</v>
      </c>
    </row>
    <row r="222" spans="1:61" x14ac:dyDescent="0.25">
      <c r="A222">
        <v>221</v>
      </c>
      <c r="B222">
        <v>167.43947300000002</v>
      </c>
      <c r="C222" s="4">
        <v>1</v>
      </c>
      <c r="H222">
        <v>162.53916700000002</v>
      </c>
      <c r="I222" s="3">
        <v>4</v>
      </c>
      <c r="P222">
        <v>2</v>
      </c>
      <c r="Q222" t="str">
        <f t="shared" si="4"/>
        <v>14</v>
      </c>
      <c r="R222">
        <v>4</v>
      </c>
      <c r="X222" t="s">
        <v>285</v>
      </c>
      <c r="Y222">
        <v>4231</v>
      </c>
      <c r="AB222" t="s">
        <v>288</v>
      </c>
      <c r="AC222" t="str">
        <f>CONCATENATE($R222,$R223,$R224,$R225)</f>
        <v>4123</v>
      </c>
      <c r="BG222">
        <v>4</v>
      </c>
      <c r="BH222">
        <v>1693</v>
      </c>
      <c r="BI222">
        <f>($BH$246-$BH$243)/200</f>
        <v>0.115</v>
      </c>
    </row>
    <row r="223" spans="1:61" x14ac:dyDescent="0.25">
      <c r="A223">
        <v>222</v>
      </c>
      <c r="B223">
        <v>167.43947300000002</v>
      </c>
      <c r="C223" s="4">
        <v>1</v>
      </c>
      <c r="H223">
        <v>162.545582</v>
      </c>
      <c r="I223" s="3">
        <v>4</v>
      </c>
      <c r="P223">
        <v>2</v>
      </c>
      <c r="Q223" t="str">
        <f t="shared" si="4"/>
        <v>14</v>
      </c>
      <c r="R223">
        <v>1</v>
      </c>
      <c r="X223" t="s">
        <v>285</v>
      </c>
      <c r="Y223" t="s">
        <v>268</v>
      </c>
      <c r="BG223">
        <v>1</v>
      </c>
      <c r="BH223">
        <v>1695</v>
      </c>
      <c r="BI223">
        <f>($BH$247-$BH$244)/200</f>
        <v>0.13</v>
      </c>
    </row>
    <row r="224" spans="1:61" x14ac:dyDescent="0.25">
      <c r="A224">
        <v>223</v>
      </c>
      <c r="B224">
        <v>167.43947300000002</v>
      </c>
      <c r="C224" s="4">
        <v>1</v>
      </c>
      <c r="H224">
        <v>162.545582</v>
      </c>
      <c r="I224" s="3">
        <v>4</v>
      </c>
      <c r="P224">
        <v>2</v>
      </c>
      <c r="Q224" t="str">
        <f t="shared" si="4"/>
        <v>14</v>
      </c>
      <c r="R224">
        <v>2</v>
      </c>
      <c r="X224" t="s">
        <v>285</v>
      </c>
      <c r="Y224" t="s">
        <v>269</v>
      </c>
      <c r="BG224">
        <v>2</v>
      </c>
      <c r="BH224">
        <v>1710</v>
      </c>
      <c r="BI224">
        <f>($BH$248-$BH$245)/200</f>
        <v>0.13</v>
      </c>
    </row>
    <row r="225" spans="1:61" x14ac:dyDescent="0.25">
      <c r="A225">
        <v>224</v>
      </c>
      <c r="B225">
        <v>167.43947300000002</v>
      </c>
      <c r="C225" s="4">
        <v>1</v>
      </c>
      <c r="H225">
        <v>162.545582</v>
      </c>
      <c r="I225" s="3">
        <v>4</v>
      </c>
      <c r="P225">
        <v>2</v>
      </c>
      <c r="Q225" t="str">
        <f t="shared" si="4"/>
        <v>14</v>
      </c>
      <c r="R225">
        <v>3</v>
      </c>
      <c r="X225" t="s">
        <v>285</v>
      </c>
      <c r="Y225" t="s">
        <v>266</v>
      </c>
      <c r="BG225">
        <v>3</v>
      </c>
      <c r="BH225">
        <v>1712</v>
      </c>
      <c r="BI225">
        <f>($BH$249-$BH$246)/200</f>
        <v>0.1</v>
      </c>
    </row>
    <row r="226" spans="1:61" x14ac:dyDescent="0.25">
      <c r="A226">
        <v>225</v>
      </c>
      <c r="B226">
        <v>167.433818</v>
      </c>
      <c r="C226" s="4">
        <v>1</v>
      </c>
      <c r="D226">
        <v>176.17842000000002</v>
      </c>
      <c r="E226" s="2">
        <v>2</v>
      </c>
      <c r="H226">
        <v>162.545582</v>
      </c>
      <c r="I226" s="3">
        <v>4</v>
      </c>
      <c r="P226">
        <v>3</v>
      </c>
      <c r="Q226" t="str">
        <f t="shared" si="4"/>
        <v>124</v>
      </c>
      <c r="R226">
        <v>1</v>
      </c>
      <c r="X226" t="s">
        <v>285</v>
      </c>
      <c r="Y226" t="s">
        <v>267</v>
      </c>
      <c r="AB226" t="s">
        <v>285</v>
      </c>
      <c r="AC226" t="str">
        <f>CONCATENATE($R226,$R227,$R228,$R229)</f>
        <v>1423</v>
      </c>
      <c r="BG226">
        <v>1</v>
      </c>
      <c r="BH226">
        <v>1727</v>
      </c>
      <c r="BI226">
        <f>($BH$250-$BH$247)/200</f>
        <v>0.105</v>
      </c>
    </row>
    <row r="227" spans="1:61" x14ac:dyDescent="0.25">
      <c r="A227">
        <v>226</v>
      </c>
      <c r="D227">
        <v>176.19958200000002</v>
      </c>
      <c r="E227" s="2">
        <v>2</v>
      </c>
      <c r="H227">
        <v>162.545582</v>
      </c>
      <c r="I227" s="3">
        <v>4</v>
      </c>
      <c r="P227">
        <v>2</v>
      </c>
      <c r="Q227" t="str">
        <f t="shared" si="4"/>
        <v>24</v>
      </c>
      <c r="R227">
        <v>4</v>
      </c>
      <c r="X227" t="s">
        <v>285</v>
      </c>
      <c r="Y227">
        <v>2314</v>
      </c>
      <c r="BG227">
        <v>4</v>
      </c>
      <c r="BH227">
        <v>1728</v>
      </c>
      <c r="BI227">
        <f>($BH$251-$BH$248)/200</f>
        <v>0.115</v>
      </c>
    </row>
    <row r="228" spans="1:61" x14ac:dyDescent="0.25">
      <c r="A228">
        <v>227</v>
      </c>
      <c r="D228">
        <v>176.19958200000002</v>
      </c>
      <c r="E228" s="2">
        <v>2</v>
      </c>
      <c r="H228">
        <v>162.545582</v>
      </c>
      <c r="I228" s="3">
        <v>4</v>
      </c>
      <c r="P228">
        <v>2</v>
      </c>
      <c r="Q228" t="str">
        <f t="shared" si="4"/>
        <v>24</v>
      </c>
      <c r="R228">
        <v>2</v>
      </c>
      <c r="X228" t="s">
        <v>285</v>
      </c>
      <c r="Y228">
        <v>3142</v>
      </c>
      <c r="BG228">
        <v>2</v>
      </c>
      <c r="BH228">
        <v>1740</v>
      </c>
      <c r="BI228">
        <f>($BH$252-$BH$249)/200</f>
        <v>0.12</v>
      </c>
    </row>
    <row r="229" spans="1:61" x14ac:dyDescent="0.25">
      <c r="A229">
        <v>228</v>
      </c>
      <c r="D229">
        <v>176.19958200000002</v>
      </c>
      <c r="E229" s="2">
        <v>2</v>
      </c>
      <c r="H229">
        <v>162.545582</v>
      </c>
      <c r="I229" s="3">
        <v>4</v>
      </c>
      <c r="P229">
        <v>2</v>
      </c>
      <c r="Q229" t="str">
        <f t="shared" si="4"/>
        <v>24</v>
      </c>
      <c r="R229">
        <v>3</v>
      </c>
      <c r="X229" t="s">
        <v>285</v>
      </c>
      <c r="Y229">
        <v>1423</v>
      </c>
      <c r="BG229">
        <v>3</v>
      </c>
      <c r="BH229">
        <v>1744</v>
      </c>
      <c r="BI229">
        <f>($BH$253-$BH$250)/200</f>
        <v>0.105</v>
      </c>
    </row>
    <row r="230" spans="1:61" x14ac:dyDescent="0.25">
      <c r="A230">
        <v>229</v>
      </c>
      <c r="D230">
        <v>176.19958200000002</v>
      </c>
      <c r="E230" s="2">
        <v>2</v>
      </c>
      <c r="H230">
        <v>162.545582</v>
      </c>
      <c r="I230" s="3">
        <v>4</v>
      </c>
      <c r="P230">
        <v>2</v>
      </c>
      <c r="Q230" t="str">
        <f t="shared" si="4"/>
        <v>24</v>
      </c>
      <c r="R230">
        <v>1</v>
      </c>
      <c r="X230" t="s">
        <v>285</v>
      </c>
      <c r="Y230">
        <v>4231</v>
      </c>
      <c r="BG230">
        <v>1</v>
      </c>
      <c r="BH230">
        <v>1754</v>
      </c>
      <c r="BI230">
        <f>($BH$254-$BH$251)/200</f>
        <v>0.11</v>
      </c>
    </row>
    <row r="231" spans="1:61" x14ac:dyDescent="0.25">
      <c r="A231">
        <v>230</v>
      </c>
      <c r="D231">
        <v>176.19958200000002</v>
      </c>
      <c r="E231" s="2">
        <v>2</v>
      </c>
      <c r="H231">
        <v>162.545582</v>
      </c>
      <c r="I231" s="3">
        <v>4</v>
      </c>
      <c r="P231">
        <v>2</v>
      </c>
      <c r="Q231" t="str">
        <f t="shared" si="4"/>
        <v>24</v>
      </c>
      <c r="R231" t="s">
        <v>233</v>
      </c>
      <c r="X231" t="s">
        <v>285</v>
      </c>
      <c r="Y231" t="s">
        <v>268</v>
      </c>
      <c r="BG231" t="s">
        <v>233</v>
      </c>
      <c r="BH231">
        <v>1757</v>
      </c>
      <c r="BI231">
        <f>($BH$255-$BH$252)/200</f>
        <v>0.13</v>
      </c>
    </row>
    <row r="232" spans="1:61" x14ac:dyDescent="0.25">
      <c r="A232">
        <v>231</v>
      </c>
      <c r="D232">
        <v>176.19958200000002</v>
      </c>
      <c r="E232" s="2">
        <v>2</v>
      </c>
      <c r="H232">
        <v>162.545582</v>
      </c>
      <c r="I232" s="3">
        <v>4</v>
      </c>
      <c r="P232">
        <v>2</v>
      </c>
      <c r="Q232" t="str">
        <f t="shared" si="4"/>
        <v>24</v>
      </c>
      <c r="R232">
        <v>2</v>
      </c>
      <c r="X232" t="s">
        <v>285</v>
      </c>
      <c r="Y232" t="s">
        <v>269</v>
      </c>
      <c r="AB232" t="s">
        <v>285</v>
      </c>
      <c r="AC232" t="str">
        <f>CONCATENATE($R232,$R233,$R234,$R235)</f>
        <v>2314</v>
      </c>
      <c r="BG232">
        <v>2</v>
      </c>
      <c r="BH232">
        <v>1766</v>
      </c>
      <c r="BI232">
        <f>($BH$256-$BH$253)/200</f>
        <v>0.14000000000000001</v>
      </c>
    </row>
    <row r="233" spans="1:61" x14ac:dyDescent="0.25">
      <c r="A233">
        <v>232</v>
      </c>
      <c r="D233">
        <v>176.19958200000002</v>
      </c>
      <c r="E233" s="2">
        <v>2</v>
      </c>
      <c r="F233">
        <v>168.89763199999999</v>
      </c>
      <c r="G233" s="5">
        <v>3</v>
      </c>
      <c r="H233">
        <v>162.545582</v>
      </c>
      <c r="I233" s="3">
        <v>4</v>
      </c>
      <c r="P233">
        <v>3</v>
      </c>
      <c r="Q233" t="str">
        <f t="shared" si="4"/>
        <v>234</v>
      </c>
      <c r="R233">
        <v>3</v>
      </c>
      <c r="X233" t="s">
        <v>285</v>
      </c>
      <c r="Y233" t="s">
        <v>266</v>
      </c>
      <c r="BG233">
        <v>3</v>
      </c>
      <c r="BH233">
        <v>1770</v>
      </c>
      <c r="BI233">
        <f>($BH$257-$BH$254)/200</f>
        <v>0.11</v>
      </c>
    </row>
    <row r="234" spans="1:61" x14ac:dyDescent="0.25">
      <c r="A234">
        <v>233</v>
      </c>
      <c r="D234">
        <v>176.19958200000002</v>
      </c>
      <c r="E234" s="2">
        <v>2</v>
      </c>
      <c r="F234">
        <v>169.005506</v>
      </c>
      <c r="G234" s="5">
        <v>3</v>
      </c>
      <c r="H234">
        <v>162.545582</v>
      </c>
      <c r="I234" s="3">
        <v>4</v>
      </c>
      <c r="P234">
        <v>3</v>
      </c>
      <c r="Q234" t="str">
        <f t="shared" si="4"/>
        <v>234</v>
      </c>
      <c r="R234">
        <v>1</v>
      </c>
      <c r="X234" t="s">
        <v>285</v>
      </c>
      <c r="Y234" t="s">
        <v>267</v>
      </c>
      <c r="BG234">
        <v>1</v>
      </c>
      <c r="BH234">
        <v>1781</v>
      </c>
      <c r="BI234">
        <f>($BH$258-$BH$255)/200</f>
        <v>0.12</v>
      </c>
    </row>
    <row r="235" spans="1:61" x14ac:dyDescent="0.25">
      <c r="A235">
        <v>234</v>
      </c>
      <c r="D235">
        <v>176.19958200000002</v>
      </c>
      <c r="E235" s="2">
        <v>2</v>
      </c>
      <c r="F235">
        <v>169.005506</v>
      </c>
      <c r="G235" s="5">
        <v>3</v>
      </c>
      <c r="H235">
        <v>162.545582</v>
      </c>
      <c r="I235" s="3">
        <v>4</v>
      </c>
      <c r="P235">
        <v>3</v>
      </c>
      <c r="Q235" t="str">
        <f t="shared" si="4"/>
        <v>234</v>
      </c>
      <c r="R235">
        <v>4</v>
      </c>
      <c r="X235" t="s">
        <v>285</v>
      </c>
      <c r="Y235" t="s">
        <v>268</v>
      </c>
      <c r="BG235">
        <v>4</v>
      </c>
      <c r="BH235">
        <v>1788</v>
      </c>
      <c r="BI235">
        <f>($BH$259-$BH$256)/200</f>
        <v>0.12</v>
      </c>
    </row>
    <row r="236" spans="1:61" x14ac:dyDescent="0.25">
      <c r="A236">
        <v>235</v>
      </c>
      <c r="D236">
        <v>176.19958200000002</v>
      </c>
      <c r="E236" s="2">
        <v>2</v>
      </c>
      <c r="F236">
        <v>169.005506</v>
      </c>
      <c r="G236" s="5">
        <v>3</v>
      </c>
      <c r="H236">
        <v>162.545582</v>
      </c>
      <c r="I236" s="3">
        <v>4</v>
      </c>
      <c r="P236">
        <v>3</v>
      </c>
      <c r="Q236" t="str">
        <f t="shared" si="4"/>
        <v>234</v>
      </c>
      <c r="R236">
        <v>2</v>
      </c>
      <c r="X236" t="s">
        <v>285</v>
      </c>
      <c r="Y236" t="s">
        <v>269</v>
      </c>
      <c r="AB236" t="s">
        <v>285</v>
      </c>
      <c r="AC236" t="str">
        <f>CONCATENATE($R236,$R237,$R238,$R239)</f>
        <v>2314</v>
      </c>
      <c r="BG236">
        <v>2</v>
      </c>
      <c r="BH236">
        <v>1796</v>
      </c>
      <c r="BI236">
        <f>($BH$260-$BH$257)/200</f>
        <v>0.14000000000000001</v>
      </c>
    </row>
    <row r="237" spans="1:61" x14ac:dyDescent="0.25">
      <c r="A237">
        <v>236</v>
      </c>
      <c r="D237">
        <v>176.19958200000002</v>
      </c>
      <c r="E237" s="2">
        <v>2</v>
      </c>
      <c r="F237">
        <v>169.005506</v>
      </c>
      <c r="G237" s="5">
        <v>3</v>
      </c>
      <c r="H237">
        <v>162.53916700000002</v>
      </c>
      <c r="I237" s="3">
        <v>4</v>
      </c>
      <c r="P237">
        <v>3</v>
      </c>
      <c r="Q237" t="str">
        <f t="shared" si="4"/>
        <v>234</v>
      </c>
      <c r="R237">
        <v>3</v>
      </c>
      <c r="X237" t="s">
        <v>285</v>
      </c>
      <c r="Y237" t="s">
        <v>266</v>
      </c>
      <c r="BG237">
        <v>3</v>
      </c>
      <c r="BH237">
        <v>1803</v>
      </c>
      <c r="BI237">
        <f>($BH$261-$BH$258)/200</f>
        <v>0.115</v>
      </c>
    </row>
    <row r="238" spans="1:61" x14ac:dyDescent="0.25">
      <c r="A238">
        <v>237</v>
      </c>
      <c r="D238">
        <v>176.19958200000002</v>
      </c>
      <c r="E238" s="2">
        <v>2</v>
      </c>
      <c r="F238">
        <v>169.005506</v>
      </c>
      <c r="G238" s="5">
        <v>3</v>
      </c>
      <c r="H238">
        <v>162.53916700000002</v>
      </c>
      <c r="I238" s="3">
        <v>4</v>
      </c>
      <c r="P238">
        <v>3</v>
      </c>
      <c r="Q238" t="str">
        <f t="shared" si="4"/>
        <v>234</v>
      </c>
      <c r="R238">
        <v>1</v>
      </c>
      <c r="X238" t="s">
        <v>285</v>
      </c>
      <c r="Y238" t="s">
        <v>267</v>
      </c>
      <c r="BG238">
        <v>1</v>
      </c>
      <c r="BH238">
        <v>1811</v>
      </c>
      <c r="BI238">
        <f>($BH$262-$BH$259)/200</f>
        <v>0.125</v>
      </c>
    </row>
    <row r="239" spans="1:61" x14ac:dyDescent="0.25">
      <c r="A239">
        <v>238</v>
      </c>
      <c r="D239">
        <v>176.19958200000002</v>
      </c>
      <c r="E239" s="2">
        <v>2</v>
      </c>
      <c r="F239">
        <v>169.005506</v>
      </c>
      <c r="G239" s="5">
        <v>3</v>
      </c>
      <c r="P239">
        <v>2</v>
      </c>
      <c r="Q239" t="str">
        <f t="shared" si="4"/>
        <v>23</v>
      </c>
      <c r="R239">
        <v>4</v>
      </c>
      <c r="X239" t="s">
        <v>285</v>
      </c>
      <c r="Y239">
        <v>2314</v>
      </c>
      <c r="BG239">
        <v>4</v>
      </c>
      <c r="BH239">
        <v>1819</v>
      </c>
      <c r="BI239">
        <f>($BH$263-$BH$260)/200</f>
        <v>0.13</v>
      </c>
    </row>
    <row r="240" spans="1:61" x14ac:dyDescent="0.25">
      <c r="A240">
        <v>239</v>
      </c>
      <c r="D240">
        <v>176.17842000000002</v>
      </c>
      <c r="E240" s="2">
        <v>2</v>
      </c>
      <c r="F240">
        <v>169.005506</v>
      </c>
      <c r="G240" s="5">
        <v>3</v>
      </c>
      <c r="P240">
        <v>2</v>
      </c>
      <c r="Q240" t="str">
        <f t="shared" si="4"/>
        <v>23</v>
      </c>
      <c r="R240">
        <v>2</v>
      </c>
      <c r="X240" t="s">
        <v>285</v>
      </c>
      <c r="Y240">
        <v>3142</v>
      </c>
      <c r="BG240">
        <v>2</v>
      </c>
      <c r="BH240">
        <v>1826</v>
      </c>
      <c r="BI240">
        <f>($BH$264-$BH$261)/200</f>
        <v>0.13</v>
      </c>
    </row>
    <row r="241" spans="1:61" x14ac:dyDescent="0.25">
      <c r="A241">
        <v>240</v>
      </c>
      <c r="B241">
        <v>185.73712800000001</v>
      </c>
      <c r="C241" s="4">
        <v>1</v>
      </c>
      <c r="F241">
        <v>169.005506</v>
      </c>
      <c r="G241" s="5">
        <v>3</v>
      </c>
      <c r="P241">
        <v>2</v>
      </c>
      <c r="Q241" t="str">
        <f t="shared" si="4"/>
        <v>13</v>
      </c>
      <c r="R241">
        <v>3</v>
      </c>
      <c r="X241" t="s">
        <v>285</v>
      </c>
      <c r="Y241">
        <v>1423</v>
      </c>
      <c r="BG241">
        <v>3</v>
      </c>
      <c r="BH241">
        <v>1834</v>
      </c>
      <c r="BI241">
        <f>($BH$265-$BH$262)/200</f>
        <v>0.115</v>
      </c>
    </row>
    <row r="242" spans="1:61" x14ac:dyDescent="0.25">
      <c r="A242">
        <v>241</v>
      </c>
      <c r="B242">
        <v>185.84060600000001</v>
      </c>
      <c r="C242" s="4">
        <v>1</v>
      </c>
      <c r="F242">
        <v>169.005506</v>
      </c>
      <c r="G242" s="5">
        <v>3</v>
      </c>
      <c r="P242">
        <v>2</v>
      </c>
      <c r="Q242" t="str">
        <f t="shared" si="4"/>
        <v>13</v>
      </c>
      <c r="R242">
        <v>1</v>
      </c>
      <c r="X242" t="s">
        <v>285</v>
      </c>
      <c r="Y242">
        <v>4231</v>
      </c>
      <c r="BG242">
        <v>1</v>
      </c>
      <c r="BH242">
        <v>1842</v>
      </c>
      <c r="BI242">
        <f>($BH$266-$BH$263)/200</f>
        <v>0.125</v>
      </c>
    </row>
    <row r="243" spans="1:61" x14ac:dyDescent="0.25">
      <c r="A243">
        <v>242</v>
      </c>
      <c r="B243">
        <v>185.84060600000001</v>
      </c>
      <c r="C243" s="4">
        <v>1</v>
      </c>
      <c r="F243">
        <v>169.005506</v>
      </c>
      <c r="G243" s="5">
        <v>3</v>
      </c>
      <c r="P243">
        <v>2</v>
      </c>
      <c r="Q243" t="str">
        <f t="shared" si="4"/>
        <v>13</v>
      </c>
      <c r="R243" t="s">
        <v>233</v>
      </c>
      <c r="X243" t="s">
        <v>285</v>
      </c>
      <c r="Y243">
        <v>2314</v>
      </c>
      <c r="BG243" t="s">
        <v>233</v>
      </c>
      <c r="BH243">
        <v>1851</v>
      </c>
      <c r="BI243">
        <f>($BH$267-$BH$264)/200</f>
        <v>0.14000000000000001</v>
      </c>
    </row>
    <row r="244" spans="1:61" x14ac:dyDescent="0.25">
      <c r="A244">
        <v>243</v>
      </c>
      <c r="B244">
        <v>185.84060600000001</v>
      </c>
      <c r="C244" s="4">
        <v>1</v>
      </c>
      <c r="F244">
        <v>169.005506</v>
      </c>
      <c r="G244" s="5">
        <v>3</v>
      </c>
      <c r="P244">
        <v>2</v>
      </c>
      <c r="Q244" t="str">
        <f t="shared" si="4"/>
        <v>13</v>
      </c>
      <c r="R244">
        <v>2</v>
      </c>
      <c r="X244" t="s">
        <v>285</v>
      </c>
      <c r="Y244">
        <v>3142</v>
      </c>
      <c r="AB244" t="s">
        <v>285</v>
      </c>
      <c r="AC244" t="str">
        <f>CONCATENATE($R244,$R245,$R246,$R247)</f>
        <v>2314</v>
      </c>
      <c r="BG244">
        <v>2</v>
      </c>
      <c r="BH244">
        <v>1856</v>
      </c>
      <c r="BI244">
        <f>($BH$268-$BH$265)/200</f>
        <v>0.14499999999999999</v>
      </c>
    </row>
    <row r="245" spans="1:61" x14ac:dyDescent="0.25">
      <c r="A245">
        <v>244</v>
      </c>
      <c r="B245">
        <v>185.84060600000001</v>
      </c>
      <c r="C245" s="4">
        <v>1</v>
      </c>
      <c r="F245">
        <v>169.005506</v>
      </c>
      <c r="G245" s="5">
        <v>3</v>
      </c>
      <c r="P245">
        <v>2</v>
      </c>
      <c r="Q245" t="str">
        <f t="shared" si="4"/>
        <v>13</v>
      </c>
      <c r="R245">
        <v>3</v>
      </c>
      <c r="X245" t="s">
        <v>285</v>
      </c>
      <c r="Y245" t="s">
        <v>266</v>
      </c>
      <c r="BG245">
        <v>3</v>
      </c>
      <c r="BH245">
        <v>1863</v>
      </c>
      <c r="BI245">
        <f>($BH$269-$BH$266)/200</f>
        <v>0.15</v>
      </c>
    </row>
    <row r="246" spans="1:61" x14ac:dyDescent="0.25">
      <c r="A246">
        <v>245</v>
      </c>
      <c r="B246">
        <v>185.84060600000001</v>
      </c>
      <c r="C246" s="4">
        <v>1</v>
      </c>
      <c r="F246">
        <v>169.005506</v>
      </c>
      <c r="G246" s="5">
        <v>3</v>
      </c>
      <c r="P246">
        <v>2</v>
      </c>
      <c r="Q246" t="str">
        <f t="shared" si="4"/>
        <v>13</v>
      </c>
      <c r="R246">
        <v>1</v>
      </c>
      <c r="X246" t="s">
        <v>285</v>
      </c>
      <c r="Y246" t="s">
        <v>267</v>
      </c>
      <c r="BG246">
        <v>1</v>
      </c>
      <c r="BH246">
        <v>1874</v>
      </c>
      <c r="BI246">
        <f>($BH$270-$BH$267)/200</f>
        <v>0.16500000000000001</v>
      </c>
    </row>
    <row r="247" spans="1:61" x14ac:dyDescent="0.25">
      <c r="A247">
        <v>246</v>
      </c>
      <c r="B247">
        <v>185.84060600000001</v>
      </c>
      <c r="C247" s="4">
        <v>1</v>
      </c>
      <c r="F247">
        <v>169.005506</v>
      </c>
      <c r="G247" s="5">
        <v>3</v>
      </c>
      <c r="P247">
        <v>2</v>
      </c>
      <c r="Q247" t="str">
        <f t="shared" si="4"/>
        <v>13</v>
      </c>
      <c r="R247">
        <v>4</v>
      </c>
      <c r="BG247">
        <v>4</v>
      </c>
      <c r="BH247">
        <v>1882</v>
      </c>
    </row>
    <row r="248" spans="1:61" x14ac:dyDescent="0.25">
      <c r="A248">
        <v>247</v>
      </c>
      <c r="B248">
        <v>185.84060600000001</v>
      </c>
      <c r="C248" s="4">
        <v>1</v>
      </c>
      <c r="F248">
        <v>169.005506</v>
      </c>
      <c r="G248" s="5">
        <v>3</v>
      </c>
      <c r="P248">
        <v>2</v>
      </c>
      <c r="Q248" t="str">
        <f t="shared" si="4"/>
        <v>13</v>
      </c>
      <c r="R248">
        <v>2</v>
      </c>
      <c r="BG248">
        <v>2</v>
      </c>
      <c r="BH248">
        <v>1889</v>
      </c>
    </row>
    <row r="249" spans="1:61" x14ac:dyDescent="0.25">
      <c r="A249">
        <v>248</v>
      </c>
      <c r="B249">
        <v>185.84060600000001</v>
      </c>
      <c r="C249" s="4">
        <v>1</v>
      </c>
      <c r="F249">
        <v>169.005506</v>
      </c>
      <c r="G249" s="5">
        <v>3</v>
      </c>
      <c r="P249">
        <v>2</v>
      </c>
      <c r="Q249" t="str">
        <f t="shared" si="4"/>
        <v>13</v>
      </c>
      <c r="R249">
        <v>3</v>
      </c>
      <c r="BG249">
        <v>3</v>
      </c>
      <c r="BH249">
        <v>1894</v>
      </c>
    </row>
    <row r="250" spans="1:61" x14ac:dyDescent="0.25">
      <c r="A250">
        <v>249</v>
      </c>
      <c r="B250">
        <v>185.84060600000001</v>
      </c>
      <c r="C250" s="4">
        <v>1</v>
      </c>
      <c r="F250">
        <v>169.005506</v>
      </c>
      <c r="G250" s="5">
        <v>3</v>
      </c>
      <c r="P250">
        <v>2</v>
      </c>
      <c r="Q250" t="str">
        <f t="shared" si="4"/>
        <v>13</v>
      </c>
      <c r="R250">
        <v>1</v>
      </c>
      <c r="BG250">
        <v>1</v>
      </c>
      <c r="BH250">
        <v>1903</v>
      </c>
    </row>
    <row r="251" spans="1:61" x14ac:dyDescent="0.25">
      <c r="A251">
        <v>250</v>
      </c>
      <c r="B251">
        <v>185.84060600000001</v>
      </c>
      <c r="C251" s="4">
        <v>1</v>
      </c>
      <c r="F251">
        <v>168.89763199999999</v>
      </c>
      <c r="G251" s="5">
        <v>3</v>
      </c>
      <c r="P251">
        <v>2</v>
      </c>
      <c r="Q251" t="str">
        <f t="shared" si="4"/>
        <v>13</v>
      </c>
      <c r="R251" t="s">
        <v>233</v>
      </c>
      <c r="BG251" t="s">
        <v>233</v>
      </c>
      <c r="BH251">
        <v>1912</v>
      </c>
    </row>
    <row r="252" spans="1:61" x14ac:dyDescent="0.25">
      <c r="A252">
        <v>251</v>
      </c>
      <c r="B252">
        <v>185.84060600000001</v>
      </c>
      <c r="C252" s="4">
        <v>1</v>
      </c>
      <c r="F252">
        <v>168.89763199999999</v>
      </c>
      <c r="G252" s="5">
        <v>3</v>
      </c>
      <c r="P252">
        <v>2</v>
      </c>
      <c r="Q252" t="str">
        <f t="shared" si="4"/>
        <v>13</v>
      </c>
      <c r="R252">
        <v>2</v>
      </c>
      <c r="AB252" t="s">
        <v>285</v>
      </c>
      <c r="AC252" t="str">
        <f>CONCATENATE($R252,$R253,$R254,$R255)</f>
        <v>2314</v>
      </c>
      <c r="BG252">
        <v>2</v>
      </c>
      <c r="BH252">
        <v>1918</v>
      </c>
    </row>
    <row r="253" spans="1:61" x14ac:dyDescent="0.25">
      <c r="A253">
        <v>252</v>
      </c>
      <c r="B253">
        <v>185.84060600000001</v>
      </c>
      <c r="C253" s="4">
        <v>1</v>
      </c>
      <c r="P253">
        <v>1</v>
      </c>
      <c r="Q253" t="str">
        <f t="shared" si="4"/>
        <v>1</v>
      </c>
      <c r="R253">
        <v>3</v>
      </c>
      <c r="BG253">
        <v>3</v>
      </c>
      <c r="BH253">
        <v>1924</v>
      </c>
    </row>
    <row r="254" spans="1:61" x14ac:dyDescent="0.25">
      <c r="A254">
        <v>253</v>
      </c>
      <c r="B254">
        <v>185.84060600000001</v>
      </c>
      <c r="C254" s="4">
        <v>1</v>
      </c>
      <c r="H254">
        <v>180.26154600000001</v>
      </c>
      <c r="I254" s="3">
        <v>4</v>
      </c>
      <c r="P254">
        <v>2</v>
      </c>
      <c r="Q254" t="str">
        <f t="shared" si="4"/>
        <v>14</v>
      </c>
      <c r="R254">
        <v>1</v>
      </c>
      <c r="BG254">
        <v>1</v>
      </c>
      <c r="BH254">
        <v>1934</v>
      </c>
    </row>
    <row r="255" spans="1:61" x14ac:dyDescent="0.25">
      <c r="A255">
        <v>254</v>
      </c>
      <c r="B255">
        <v>185.84060600000001</v>
      </c>
      <c r="C255" s="4">
        <v>1</v>
      </c>
      <c r="H255">
        <v>180.276748</v>
      </c>
      <c r="I255" s="3">
        <v>4</v>
      </c>
      <c r="P255">
        <v>2</v>
      </c>
      <c r="Q255" t="str">
        <f t="shared" si="4"/>
        <v>14</v>
      </c>
      <c r="R255">
        <v>4</v>
      </c>
      <c r="BG255">
        <v>4</v>
      </c>
      <c r="BH255">
        <v>1944</v>
      </c>
    </row>
    <row r="256" spans="1:61" x14ac:dyDescent="0.25">
      <c r="A256">
        <v>255</v>
      </c>
      <c r="B256">
        <v>185.73712800000001</v>
      </c>
      <c r="C256" s="4">
        <v>1</v>
      </c>
      <c r="D256">
        <v>195.11427600000002</v>
      </c>
      <c r="E256" s="2">
        <v>2</v>
      </c>
      <c r="H256">
        <v>180.26154600000001</v>
      </c>
      <c r="I256" s="3">
        <v>4</v>
      </c>
      <c r="P256">
        <v>3</v>
      </c>
      <c r="Q256" t="str">
        <f t="shared" si="4"/>
        <v>124</v>
      </c>
      <c r="R256">
        <v>2</v>
      </c>
      <c r="AB256" t="s">
        <v>285</v>
      </c>
      <c r="AC256" t="str">
        <f>CONCATENATE($R256,$R257,$R258,$R259)</f>
        <v>2314</v>
      </c>
      <c r="BG256">
        <v>2</v>
      </c>
      <c r="BH256">
        <v>1952</v>
      </c>
    </row>
    <row r="257" spans="1:60" x14ac:dyDescent="0.25">
      <c r="A257">
        <v>256</v>
      </c>
      <c r="D257">
        <v>195.13902200000001</v>
      </c>
      <c r="E257" s="2">
        <v>2</v>
      </c>
      <c r="H257">
        <v>180.26154600000001</v>
      </c>
      <c r="I257" s="3">
        <v>4</v>
      </c>
      <c r="P257">
        <v>2</v>
      </c>
      <c r="Q257" t="str">
        <f t="shared" si="4"/>
        <v>24</v>
      </c>
      <c r="R257">
        <v>3</v>
      </c>
      <c r="BG257">
        <v>3</v>
      </c>
      <c r="BH257">
        <v>1956</v>
      </c>
    </row>
    <row r="258" spans="1:60" x14ac:dyDescent="0.25">
      <c r="A258">
        <v>257</v>
      </c>
      <c r="D258">
        <v>195.13902200000001</v>
      </c>
      <c r="E258" s="2">
        <v>2</v>
      </c>
      <c r="H258">
        <v>180.26154600000001</v>
      </c>
      <c r="I258" s="3">
        <v>4</v>
      </c>
      <c r="P258">
        <v>2</v>
      </c>
      <c r="Q258" t="str">
        <f t="shared" ref="Q258:Q321" si="5">CONCATENATE(C258,E258,G258,I258)</f>
        <v>24</v>
      </c>
      <c r="R258">
        <v>1</v>
      </c>
      <c r="BG258">
        <v>1</v>
      </c>
      <c r="BH258">
        <v>1968</v>
      </c>
    </row>
    <row r="259" spans="1:60" x14ac:dyDescent="0.25">
      <c r="A259">
        <v>258</v>
      </c>
      <c r="D259">
        <v>195.13902200000001</v>
      </c>
      <c r="E259" s="2">
        <v>2</v>
      </c>
      <c r="H259">
        <v>180.26154600000001</v>
      </c>
      <c r="I259" s="3">
        <v>4</v>
      </c>
      <c r="P259">
        <v>2</v>
      </c>
      <c r="Q259" t="str">
        <f t="shared" si="5"/>
        <v>24</v>
      </c>
      <c r="R259">
        <v>4</v>
      </c>
      <c r="BG259">
        <v>4</v>
      </c>
      <c r="BH259">
        <v>1976</v>
      </c>
    </row>
    <row r="260" spans="1:60" x14ac:dyDescent="0.25">
      <c r="A260">
        <v>259</v>
      </c>
      <c r="D260">
        <v>195.13902200000001</v>
      </c>
      <c r="E260" s="2">
        <v>2</v>
      </c>
      <c r="H260">
        <v>180.26154600000001</v>
      </c>
      <c r="I260" s="3">
        <v>4</v>
      </c>
      <c r="P260">
        <v>2</v>
      </c>
      <c r="Q260" t="str">
        <f t="shared" si="5"/>
        <v>24</v>
      </c>
      <c r="R260">
        <v>2</v>
      </c>
      <c r="BG260">
        <v>2</v>
      </c>
      <c r="BH260">
        <v>1984</v>
      </c>
    </row>
    <row r="261" spans="1:60" x14ac:dyDescent="0.25">
      <c r="A261">
        <v>260</v>
      </c>
      <c r="D261">
        <v>195.13902200000001</v>
      </c>
      <c r="E261" s="2">
        <v>2</v>
      </c>
      <c r="H261">
        <v>180.26154600000001</v>
      </c>
      <c r="I261" s="3">
        <v>4</v>
      </c>
      <c r="P261">
        <v>2</v>
      </c>
      <c r="Q261" t="str">
        <f t="shared" si="5"/>
        <v>24</v>
      </c>
      <c r="R261">
        <v>3</v>
      </c>
      <c r="BG261">
        <v>3</v>
      </c>
      <c r="BH261">
        <v>1991</v>
      </c>
    </row>
    <row r="262" spans="1:60" x14ac:dyDescent="0.25">
      <c r="A262">
        <v>261</v>
      </c>
      <c r="D262">
        <v>195.13902200000001</v>
      </c>
      <c r="E262" s="2">
        <v>2</v>
      </c>
      <c r="H262">
        <v>180.26154600000001</v>
      </c>
      <c r="I262" s="3">
        <v>4</v>
      </c>
      <c r="P262">
        <v>2</v>
      </c>
      <c r="Q262" t="str">
        <f t="shared" si="5"/>
        <v>24</v>
      </c>
      <c r="R262">
        <v>1</v>
      </c>
      <c r="BG262">
        <v>1</v>
      </c>
      <c r="BH262">
        <v>2001</v>
      </c>
    </row>
    <row r="263" spans="1:60" x14ac:dyDescent="0.25">
      <c r="A263">
        <v>262</v>
      </c>
      <c r="D263">
        <v>195.13902200000001</v>
      </c>
      <c r="E263" s="2">
        <v>2</v>
      </c>
      <c r="H263">
        <v>180.26154600000001</v>
      </c>
      <c r="I263" s="3">
        <v>4</v>
      </c>
      <c r="P263">
        <v>2</v>
      </c>
      <c r="Q263" t="str">
        <f t="shared" si="5"/>
        <v>24</v>
      </c>
      <c r="R263" t="s">
        <v>233</v>
      </c>
      <c r="BG263" t="s">
        <v>233</v>
      </c>
      <c r="BH263">
        <v>2010</v>
      </c>
    </row>
    <row r="264" spans="1:60" x14ac:dyDescent="0.25">
      <c r="A264">
        <v>263</v>
      </c>
      <c r="D264">
        <v>195.13902200000001</v>
      </c>
      <c r="E264" s="2">
        <v>2</v>
      </c>
      <c r="H264">
        <v>180.26154600000001</v>
      </c>
      <c r="I264" s="3">
        <v>4</v>
      </c>
      <c r="P264">
        <v>2</v>
      </c>
      <c r="Q264" t="str">
        <f t="shared" si="5"/>
        <v>24</v>
      </c>
      <c r="R264">
        <v>2</v>
      </c>
      <c r="BG264">
        <v>2</v>
      </c>
      <c r="BH264">
        <v>2017</v>
      </c>
    </row>
    <row r="265" spans="1:60" x14ac:dyDescent="0.25">
      <c r="A265">
        <v>264</v>
      </c>
      <c r="D265">
        <v>195.13902200000001</v>
      </c>
      <c r="E265" s="2">
        <v>2</v>
      </c>
      <c r="F265">
        <v>189.150237</v>
      </c>
      <c r="G265" s="5">
        <v>3</v>
      </c>
      <c r="H265">
        <v>180.26154600000001</v>
      </c>
      <c r="I265" s="3">
        <v>4</v>
      </c>
      <c r="P265">
        <v>3</v>
      </c>
      <c r="Q265" t="str">
        <f t="shared" si="5"/>
        <v>234</v>
      </c>
      <c r="R265" t="s">
        <v>234</v>
      </c>
      <c r="BG265" t="s">
        <v>234</v>
      </c>
      <c r="BH265">
        <v>2024</v>
      </c>
    </row>
    <row r="266" spans="1:60" x14ac:dyDescent="0.25">
      <c r="A266">
        <v>265</v>
      </c>
      <c r="D266">
        <v>195.13902200000001</v>
      </c>
      <c r="E266" s="2">
        <v>2</v>
      </c>
      <c r="F266">
        <v>189.364215</v>
      </c>
      <c r="G266" s="5">
        <v>3</v>
      </c>
      <c r="H266">
        <v>180.26154600000001</v>
      </c>
      <c r="I266" s="3">
        <v>4</v>
      </c>
      <c r="P266">
        <v>3</v>
      </c>
      <c r="Q266" t="str">
        <f t="shared" si="5"/>
        <v>234</v>
      </c>
      <c r="R266">
        <v>1</v>
      </c>
      <c r="AB266" t="s">
        <v>285</v>
      </c>
      <c r="AC266" t="str">
        <f>CONCATENATE($R266,$R267,$R268,$R269)</f>
        <v>1423</v>
      </c>
      <c r="BG266">
        <v>1</v>
      </c>
      <c r="BH266">
        <v>2035</v>
      </c>
    </row>
    <row r="267" spans="1:60" x14ac:dyDescent="0.25">
      <c r="A267">
        <v>266</v>
      </c>
      <c r="D267">
        <v>195.13902200000001</v>
      </c>
      <c r="E267" s="2">
        <v>2</v>
      </c>
      <c r="F267">
        <v>189.364215</v>
      </c>
      <c r="G267" s="5">
        <v>3</v>
      </c>
      <c r="H267">
        <v>180.26154600000001</v>
      </c>
      <c r="I267" s="3">
        <v>4</v>
      </c>
      <c r="P267">
        <v>3</v>
      </c>
      <c r="Q267" t="str">
        <f t="shared" si="5"/>
        <v>234</v>
      </c>
      <c r="R267">
        <v>4</v>
      </c>
      <c r="BG267">
        <v>4</v>
      </c>
      <c r="BH267">
        <v>2045</v>
      </c>
    </row>
    <row r="268" spans="1:60" x14ac:dyDescent="0.25">
      <c r="A268">
        <v>267</v>
      </c>
      <c r="D268">
        <v>195.13902200000001</v>
      </c>
      <c r="E268" s="2">
        <v>2</v>
      </c>
      <c r="F268">
        <v>189.41315</v>
      </c>
      <c r="G268" s="5">
        <v>3</v>
      </c>
      <c r="H268">
        <v>180.276748</v>
      </c>
      <c r="I268" s="3">
        <v>4</v>
      </c>
      <c r="P268">
        <v>3</v>
      </c>
      <c r="Q268" t="str">
        <f t="shared" si="5"/>
        <v>234</v>
      </c>
      <c r="R268">
        <v>2</v>
      </c>
      <c r="BG268">
        <v>2</v>
      </c>
      <c r="BH268">
        <v>2053</v>
      </c>
    </row>
    <row r="269" spans="1:60" x14ac:dyDescent="0.25">
      <c r="A269">
        <v>268</v>
      </c>
      <c r="D269">
        <v>195.11427600000002</v>
      </c>
      <c r="E269" s="2">
        <v>2</v>
      </c>
      <c r="F269">
        <v>189.41315</v>
      </c>
      <c r="G269" s="5">
        <v>3</v>
      </c>
      <c r="P269">
        <v>2</v>
      </c>
      <c r="Q269" t="str">
        <f t="shared" si="5"/>
        <v>23</v>
      </c>
      <c r="R269">
        <v>3</v>
      </c>
      <c r="BG269">
        <v>3</v>
      </c>
      <c r="BH269">
        <v>2065</v>
      </c>
    </row>
    <row r="270" spans="1:60" x14ac:dyDescent="0.25">
      <c r="A270">
        <v>269</v>
      </c>
      <c r="F270">
        <v>189.41315</v>
      </c>
      <c r="G270" s="5">
        <v>3</v>
      </c>
      <c r="P270">
        <v>1</v>
      </c>
      <c r="Q270" t="str">
        <f t="shared" si="5"/>
        <v>3</v>
      </c>
      <c r="R270">
        <v>1</v>
      </c>
      <c r="BG270">
        <v>1</v>
      </c>
      <c r="BH270">
        <v>2078</v>
      </c>
    </row>
    <row r="271" spans="1:60" x14ac:dyDescent="0.25">
      <c r="A271">
        <v>270</v>
      </c>
      <c r="F271">
        <v>189.41315</v>
      </c>
      <c r="G271" s="5">
        <v>3</v>
      </c>
      <c r="P271">
        <v>1</v>
      </c>
      <c r="Q271" t="str">
        <f t="shared" si="5"/>
        <v>3</v>
      </c>
      <c r="R271" t="s">
        <v>22</v>
      </c>
      <c r="BG271" t="s">
        <v>22</v>
      </c>
      <c r="BH271">
        <v>2086</v>
      </c>
    </row>
    <row r="272" spans="1:60" x14ac:dyDescent="0.25">
      <c r="A272">
        <v>271</v>
      </c>
      <c r="B272">
        <v>205.08710400000001</v>
      </c>
      <c r="C272" s="4">
        <v>1</v>
      </c>
      <c r="F272">
        <v>189.41315</v>
      </c>
      <c r="G272" s="5">
        <v>3</v>
      </c>
      <c r="P272">
        <v>2</v>
      </c>
      <c r="Q272" t="str">
        <f t="shared" si="5"/>
        <v>13</v>
      </c>
    </row>
    <row r="273" spans="1:17" x14ac:dyDescent="0.25">
      <c r="A273">
        <v>272</v>
      </c>
      <c r="B273">
        <v>205.12260000000001</v>
      </c>
      <c r="C273" s="4">
        <v>1</v>
      </c>
      <c r="F273">
        <v>189.41315</v>
      </c>
      <c r="G273" s="5">
        <v>3</v>
      </c>
      <c r="P273">
        <v>2</v>
      </c>
      <c r="Q273" t="str">
        <f t="shared" si="5"/>
        <v>13</v>
      </c>
    </row>
    <row r="274" spans="1:17" x14ac:dyDescent="0.25">
      <c r="A274">
        <v>273</v>
      </c>
      <c r="B274">
        <v>205.12260000000001</v>
      </c>
      <c r="C274" s="4">
        <v>1</v>
      </c>
      <c r="F274">
        <v>189.41315</v>
      </c>
      <c r="G274" s="5">
        <v>3</v>
      </c>
      <c r="P274">
        <v>2</v>
      </c>
      <c r="Q274" t="str">
        <f t="shared" si="5"/>
        <v>13</v>
      </c>
    </row>
    <row r="275" spans="1:17" x14ac:dyDescent="0.25">
      <c r="A275">
        <v>274</v>
      </c>
      <c r="B275">
        <v>205.12260000000001</v>
      </c>
      <c r="C275" s="4">
        <v>1</v>
      </c>
      <c r="F275">
        <v>189.41315</v>
      </c>
      <c r="G275" s="5">
        <v>3</v>
      </c>
      <c r="P275">
        <v>2</v>
      </c>
      <c r="Q275" t="str">
        <f t="shared" si="5"/>
        <v>13</v>
      </c>
    </row>
    <row r="276" spans="1:17" x14ac:dyDescent="0.25">
      <c r="A276">
        <v>275</v>
      </c>
      <c r="B276">
        <v>205.12260000000001</v>
      </c>
      <c r="C276" s="4">
        <v>1</v>
      </c>
      <c r="F276">
        <v>189.41315</v>
      </c>
      <c r="G276" s="5">
        <v>3</v>
      </c>
      <c r="P276">
        <v>2</v>
      </c>
      <c r="Q276" t="str">
        <f t="shared" si="5"/>
        <v>13</v>
      </c>
    </row>
    <row r="277" spans="1:17" x14ac:dyDescent="0.25">
      <c r="A277">
        <v>276</v>
      </c>
      <c r="B277">
        <v>205.12260000000001</v>
      </c>
      <c r="C277" s="4">
        <v>1</v>
      </c>
      <c r="F277">
        <v>189.41315</v>
      </c>
      <c r="G277" s="5">
        <v>3</v>
      </c>
      <c r="P277">
        <v>2</v>
      </c>
      <c r="Q277" t="str">
        <f t="shared" si="5"/>
        <v>13</v>
      </c>
    </row>
    <row r="278" spans="1:17" x14ac:dyDescent="0.25">
      <c r="A278">
        <v>277</v>
      </c>
      <c r="B278">
        <v>205.12260000000001</v>
      </c>
      <c r="C278" s="4">
        <v>1</v>
      </c>
      <c r="F278">
        <v>189.41315</v>
      </c>
      <c r="G278" s="5">
        <v>3</v>
      </c>
      <c r="P278">
        <v>2</v>
      </c>
      <c r="Q278" t="str">
        <f t="shared" si="5"/>
        <v>13</v>
      </c>
    </row>
    <row r="279" spans="1:17" x14ac:dyDescent="0.25">
      <c r="A279">
        <v>278</v>
      </c>
      <c r="B279">
        <v>205.12260000000001</v>
      </c>
      <c r="C279" s="4">
        <v>1</v>
      </c>
      <c r="F279">
        <v>189.41315</v>
      </c>
      <c r="G279" s="5">
        <v>3</v>
      </c>
      <c r="P279">
        <v>2</v>
      </c>
      <c r="Q279" t="str">
        <f t="shared" si="5"/>
        <v>13</v>
      </c>
    </row>
    <row r="280" spans="1:17" x14ac:dyDescent="0.25">
      <c r="A280">
        <v>279</v>
      </c>
      <c r="B280">
        <v>205.12260000000001</v>
      </c>
      <c r="C280" s="4">
        <v>1</v>
      </c>
      <c r="F280">
        <v>189.41315</v>
      </c>
      <c r="G280" s="5">
        <v>3</v>
      </c>
      <c r="P280">
        <v>2</v>
      </c>
      <c r="Q280" t="str">
        <f t="shared" si="5"/>
        <v>13</v>
      </c>
    </row>
    <row r="281" spans="1:17" x14ac:dyDescent="0.25">
      <c r="A281">
        <v>280</v>
      </c>
      <c r="B281">
        <v>205.12260000000001</v>
      </c>
      <c r="C281" s="4">
        <v>1</v>
      </c>
      <c r="F281">
        <v>189.41315</v>
      </c>
      <c r="G281" s="5">
        <v>3</v>
      </c>
      <c r="P281">
        <v>2</v>
      </c>
      <c r="Q281" t="str">
        <f t="shared" si="5"/>
        <v>13</v>
      </c>
    </row>
    <row r="282" spans="1:17" x14ac:dyDescent="0.25">
      <c r="A282">
        <v>281</v>
      </c>
      <c r="B282">
        <v>205.12260000000001</v>
      </c>
      <c r="C282" s="4">
        <v>1</v>
      </c>
      <c r="F282">
        <v>189.150237</v>
      </c>
      <c r="G282" s="5">
        <v>3</v>
      </c>
      <c r="P282">
        <v>2</v>
      </c>
      <c r="Q282" t="str">
        <f t="shared" si="5"/>
        <v>13</v>
      </c>
    </row>
    <row r="283" spans="1:17" x14ac:dyDescent="0.25">
      <c r="A283">
        <v>282</v>
      </c>
      <c r="B283">
        <v>205.12260000000001</v>
      </c>
      <c r="C283" s="4">
        <v>1</v>
      </c>
      <c r="D283">
        <v>212.78010599999999</v>
      </c>
      <c r="E283" s="2">
        <v>2</v>
      </c>
      <c r="F283">
        <v>189.150237</v>
      </c>
      <c r="G283" s="5">
        <v>3</v>
      </c>
      <c r="P283">
        <v>3</v>
      </c>
      <c r="Q283" t="str">
        <f t="shared" si="5"/>
        <v>123</v>
      </c>
    </row>
    <row r="284" spans="1:17" x14ac:dyDescent="0.25">
      <c r="A284">
        <v>283</v>
      </c>
      <c r="B284">
        <v>205.12260000000001</v>
      </c>
      <c r="C284" s="4">
        <v>1</v>
      </c>
      <c r="D284">
        <v>212.80484000000001</v>
      </c>
      <c r="E284" s="2">
        <v>2</v>
      </c>
      <c r="P284">
        <v>2</v>
      </c>
      <c r="Q284" t="str">
        <f t="shared" si="5"/>
        <v>12</v>
      </c>
    </row>
    <row r="285" spans="1:17" x14ac:dyDescent="0.25">
      <c r="A285">
        <v>284</v>
      </c>
      <c r="B285">
        <v>205.12260000000001</v>
      </c>
      <c r="C285" s="4">
        <v>1</v>
      </c>
      <c r="D285">
        <v>212.80484000000001</v>
      </c>
      <c r="E285" s="2">
        <v>2</v>
      </c>
      <c r="I285" s="3" t="s">
        <v>233</v>
      </c>
      <c r="N285">
        <v>201.08771000000002</v>
      </c>
      <c r="O285">
        <v>284</v>
      </c>
      <c r="P285">
        <v>3</v>
      </c>
      <c r="Q285" t="str">
        <f t="shared" si="5"/>
        <v>124D</v>
      </c>
    </row>
    <row r="286" spans="1:17" x14ac:dyDescent="0.25">
      <c r="A286">
        <v>285</v>
      </c>
      <c r="B286">
        <v>205.08710400000001</v>
      </c>
      <c r="C286" s="4">
        <v>1</v>
      </c>
      <c r="D286">
        <v>212.80484000000001</v>
      </c>
      <c r="E286" s="2">
        <v>2</v>
      </c>
      <c r="I286" s="3" t="s">
        <v>233</v>
      </c>
      <c r="N286">
        <v>201.08771000000002</v>
      </c>
      <c r="P286">
        <v>3</v>
      </c>
      <c r="Q286" t="str">
        <f t="shared" si="5"/>
        <v>124D</v>
      </c>
    </row>
    <row r="287" spans="1:17" x14ac:dyDescent="0.25">
      <c r="A287">
        <v>286</v>
      </c>
      <c r="D287">
        <v>212.80484000000001</v>
      </c>
      <c r="E287" s="2">
        <v>2</v>
      </c>
      <c r="I287" s="3" t="s">
        <v>233</v>
      </c>
      <c r="N287">
        <v>201.060687</v>
      </c>
      <c r="P287">
        <v>2</v>
      </c>
      <c r="Q287" t="str">
        <f t="shared" si="5"/>
        <v>24D</v>
      </c>
    </row>
    <row r="288" spans="1:17" x14ac:dyDescent="0.25">
      <c r="A288">
        <v>287</v>
      </c>
      <c r="D288">
        <v>212.80484000000001</v>
      </c>
      <c r="E288" s="2">
        <v>2</v>
      </c>
      <c r="I288" s="3" t="s">
        <v>233</v>
      </c>
      <c r="N288">
        <v>201.060687</v>
      </c>
      <c r="P288">
        <v>2</v>
      </c>
      <c r="Q288" t="str">
        <f t="shared" si="5"/>
        <v>24D</v>
      </c>
    </row>
    <row r="289" spans="1:17" x14ac:dyDescent="0.25">
      <c r="A289">
        <v>288</v>
      </c>
      <c r="D289">
        <v>212.80484000000001</v>
      </c>
      <c r="E289" s="2">
        <v>2</v>
      </c>
      <c r="I289" s="3" t="s">
        <v>233</v>
      </c>
      <c r="N289">
        <v>201.060687</v>
      </c>
      <c r="P289">
        <v>2</v>
      </c>
      <c r="Q289" t="str">
        <f t="shared" si="5"/>
        <v>24D</v>
      </c>
    </row>
    <row r="290" spans="1:17" x14ac:dyDescent="0.25">
      <c r="A290">
        <v>289</v>
      </c>
      <c r="D290">
        <v>212.80484000000001</v>
      </c>
      <c r="E290" s="2">
        <v>2</v>
      </c>
      <c r="I290" s="3" t="s">
        <v>233</v>
      </c>
      <c r="N290">
        <v>201.060687</v>
      </c>
      <c r="P290">
        <v>2</v>
      </c>
      <c r="Q290" t="str">
        <f t="shared" si="5"/>
        <v>24D</v>
      </c>
    </row>
    <row r="291" spans="1:17" x14ac:dyDescent="0.25">
      <c r="A291">
        <v>290</v>
      </c>
      <c r="D291">
        <v>212.80484000000001</v>
      </c>
      <c r="E291" s="2">
        <v>2</v>
      </c>
      <c r="I291" s="3" t="s">
        <v>233</v>
      </c>
      <c r="N291">
        <v>201.060687</v>
      </c>
      <c r="P291">
        <v>2</v>
      </c>
      <c r="Q291" t="str">
        <f t="shared" si="5"/>
        <v>24D</v>
      </c>
    </row>
    <row r="292" spans="1:17" x14ac:dyDescent="0.25">
      <c r="A292">
        <v>291</v>
      </c>
      <c r="D292">
        <v>212.80484000000001</v>
      </c>
      <c r="E292" s="2">
        <v>2</v>
      </c>
      <c r="I292" s="3" t="s">
        <v>233</v>
      </c>
      <c r="N292">
        <v>201.060687</v>
      </c>
      <c r="P292">
        <v>2</v>
      </c>
      <c r="Q292" t="str">
        <f t="shared" si="5"/>
        <v>24D</v>
      </c>
    </row>
    <row r="293" spans="1:17" x14ac:dyDescent="0.25">
      <c r="A293">
        <v>292</v>
      </c>
      <c r="D293">
        <v>212.80484000000001</v>
      </c>
      <c r="E293" s="2">
        <v>2</v>
      </c>
      <c r="I293" s="3" t="s">
        <v>233</v>
      </c>
      <c r="N293">
        <v>201.060687</v>
      </c>
      <c r="P293">
        <v>2</v>
      </c>
      <c r="Q293" t="str">
        <f t="shared" si="5"/>
        <v>24D</v>
      </c>
    </row>
    <row r="294" spans="1:17" x14ac:dyDescent="0.25">
      <c r="A294">
        <v>293</v>
      </c>
      <c r="D294">
        <v>212.80484000000001</v>
      </c>
      <c r="E294" s="2">
        <v>2</v>
      </c>
      <c r="I294" s="3" t="s">
        <v>233</v>
      </c>
      <c r="N294">
        <v>201.060687</v>
      </c>
      <c r="P294">
        <v>2</v>
      </c>
      <c r="Q294" t="str">
        <f t="shared" si="5"/>
        <v>24D</v>
      </c>
    </row>
    <row r="295" spans="1:17" x14ac:dyDescent="0.25">
      <c r="A295">
        <v>294</v>
      </c>
      <c r="D295">
        <v>212.80484000000001</v>
      </c>
      <c r="E295" s="2">
        <v>2</v>
      </c>
      <c r="I295" s="3" t="s">
        <v>233</v>
      </c>
      <c r="N295">
        <v>201.060687</v>
      </c>
      <c r="P295">
        <v>2</v>
      </c>
      <c r="Q295" t="str">
        <f t="shared" si="5"/>
        <v>24D</v>
      </c>
    </row>
    <row r="296" spans="1:17" x14ac:dyDescent="0.25">
      <c r="A296">
        <v>295</v>
      </c>
      <c r="D296">
        <v>212.80484000000001</v>
      </c>
      <c r="E296" s="2">
        <v>2</v>
      </c>
      <c r="I296" s="3" t="s">
        <v>233</v>
      </c>
      <c r="N296">
        <v>201.10962599999999</v>
      </c>
      <c r="P296">
        <v>2</v>
      </c>
      <c r="Q296" t="str">
        <f t="shared" si="5"/>
        <v>24D</v>
      </c>
    </row>
    <row r="297" spans="1:17" x14ac:dyDescent="0.25">
      <c r="A297">
        <v>296</v>
      </c>
      <c r="D297">
        <v>212.80484000000001</v>
      </c>
      <c r="E297" s="2">
        <v>2</v>
      </c>
      <c r="I297" s="3" t="s">
        <v>233</v>
      </c>
      <c r="N297">
        <v>201.15856100000002</v>
      </c>
      <c r="P297">
        <v>2</v>
      </c>
      <c r="Q297" t="str">
        <f t="shared" si="5"/>
        <v>24D</v>
      </c>
    </row>
    <row r="298" spans="1:17" x14ac:dyDescent="0.25">
      <c r="A298">
        <v>297</v>
      </c>
      <c r="D298">
        <v>212.80484000000001</v>
      </c>
      <c r="E298" s="2">
        <v>2</v>
      </c>
      <c r="I298" s="3" t="s">
        <v>233</v>
      </c>
      <c r="N298">
        <v>201.15856100000002</v>
      </c>
      <c r="P298">
        <v>2</v>
      </c>
      <c r="Q298" t="str">
        <f t="shared" si="5"/>
        <v>24D</v>
      </c>
    </row>
    <row r="299" spans="1:17" x14ac:dyDescent="0.25">
      <c r="A299">
        <v>298</v>
      </c>
      <c r="B299">
        <v>219.03859199999999</v>
      </c>
      <c r="C299" s="4">
        <v>1</v>
      </c>
      <c r="D299">
        <v>212.80484000000001</v>
      </c>
      <c r="E299" s="2">
        <v>2</v>
      </c>
      <c r="G299" s="5" t="s">
        <v>234</v>
      </c>
      <c r="I299" s="3" t="s">
        <v>233</v>
      </c>
      <c r="L299">
        <v>207.17593299999999</v>
      </c>
      <c r="M299">
        <v>298</v>
      </c>
      <c r="N299">
        <v>201.15856100000002</v>
      </c>
      <c r="P299">
        <v>4</v>
      </c>
      <c r="Q299" t="str">
        <f t="shared" si="5"/>
        <v>123D4D</v>
      </c>
    </row>
    <row r="300" spans="1:17" x14ac:dyDescent="0.25">
      <c r="A300">
        <v>299</v>
      </c>
      <c r="B300">
        <v>219.03859199999999</v>
      </c>
      <c r="C300" s="4">
        <v>1</v>
      </c>
      <c r="D300">
        <v>212.80484000000001</v>
      </c>
      <c r="E300" s="2">
        <v>2</v>
      </c>
      <c r="G300" s="5" t="s">
        <v>234</v>
      </c>
      <c r="I300" s="3" t="s">
        <v>233</v>
      </c>
      <c r="L300">
        <v>207.226989</v>
      </c>
      <c r="N300">
        <v>201.08771000000002</v>
      </c>
      <c r="O300">
        <v>299</v>
      </c>
      <c r="P300">
        <v>4</v>
      </c>
      <c r="Q300" t="str">
        <f t="shared" si="5"/>
        <v>123D4D</v>
      </c>
    </row>
    <row r="301" spans="1:17" x14ac:dyDescent="0.25">
      <c r="A301">
        <v>300</v>
      </c>
      <c r="B301">
        <v>219.21324100000001</v>
      </c>
      <c r="C301" s="4">
        <v>1</v>
      </c>
      <c r="D301">
        <v>212.78010599999999</v>
      </c>
      <c r="E301" s="2">
        <v>2</v>
      </c>
      <c r="G301" s="5" t="s">
        <v>234</v>
      </c>
      <c r="L301">
        <v>207.226989</v>
      </c>
      <c r="P301">
        <v>3</v>
      </c>
      <c r="Q301" t="str">
        <f t="shared" si="5"/>
        <v>123D</v>
      </c>
    </row>
    <row r="302" spans="1:17" x14ac:dyDescent="0.25">
      <c r="A302">
        <v>301</v>
      </c>
      <c r="B302">
        <v>219.21324100000001</v>
      </c>
      <c r="C302" s="4">
        <v>1</v>
      </c>
      <c r="G302" s="5" t="s">
        <v>234</v>
      </c>
      <c r="L302">
        <v>207.226989</v>
      </c>
      <c r="P302">
        <v>2</v>
      </c>
      <c r="Q302" t="str">
        <f t="shared" si="5"/>
        <v>13D</v>
      </c>
    </row>
    <row r="303" spans="1:17" x14ac:dyDescent="0.25">
      <c r="A303">
        <v>302</v>
      </c>
      <c r="B303">
        <v>219.21324100000001</v>
      </c>
      <c r="C303" s="4">
        <v>1</v>
      </c>
      <c r="G303" s="5" t="s">
        <v>234</v>
      </c>
      <c r="L303">
        <v>207.226989</v>
      </c>
      <c r="P303">
        <v>2</v>
      </c>
      <c r="Q303" t="str">
        <f t="shared" si="5"/>
        <v>13D</v>
      </c>
    </row>
    <row r="304" spans="1:17" x14ac:dyDescent="0.25">
      <c r="A304">
        <v>303</v>
      </c>
      <c r="B304">
        <v>219.21324100000001</v>
      </c>
      <c r="C304" s="4">
        <v>1</v>
      </c>
      <c r="G304" s="5" t="s">
        <v>234</v>
      </c>
      <c r="L304">
        <v>207.226989</v>
      </c>
      <c r="P304">
        <v>2</v>
      </c>
      <c r="Q304" t="str">
        <f t="shared" si="5"/>
        <v>13D</v>
      </c>
    </row>
    <row r="305" spans="1:17" x14ac:dyDescent="0.25">
      <c r="A305">
        <v>304</v>
      </c>
      <c r="B305">
        <v>219.21324100000001</v>
      </c>
      <c r="C305" s="4">
        <v>1</v>
      </c>
      <c r="G305" s="5" t="s">
        <v>234</v>
      </c>
      <c r="L305">
        <v>207.226989</v>
      </c>
      <c r="P305">
        <v>2</v>
      </c>
      <c r="Q305" t="str">
        <f t="shared" si="5"/>
        <v>13D</v>
      </c>
    </row>
    <row r="306" spans="1:17" x14ac:dyDescent="0.25">
      <c r="A306">
        <v>305</v>
      </c>
      <c r="B306">
        <v>219.21324100000001</v>
      </c>
      <c r="C306" s="4">
        <v>1</v>
      </c>
      <c r="G306" s="5" t="s">
        <v>234</v>
      </c>
      <c r="L306">
        <v>207.226989</v>
      </c>
      <c r="P306">
        <v>2</v>
      </c>
      <c r="Q306" t="str">
        <f t="shared" si="5"/>
        <v>13D</v>
      </c>
    </row>
    <row r="307" spans="1:17" x14ac:dyDescent="0.25">
      <c r="A307">
        <v>306</v>
      </c>
      <c r="B307">
        <v>219.21324100000001</v>
      </c>
      <c r="C307" s="4">
        <v>1</v>
      </c>
      <c r="G307" s="5" t="s">
        <v>234</v>
      </c>
      <c r="L307">
        <v>207.226989</v>
      </c>
      <c r="P307">
        <v>2</v>
      </c>
      <c r="Q307" t="str">
        <f t="shared" si="5"/>
        <v>13D</v>
      </c>
    </row>
    <row r="308" spans="1:17" x14ac:dyDescent="0.25">
      <c r="A308">
        <v>307</v>
      </c>
      <c r="B308">
        <v>219.21324100000001</v>
      </c>
      <c r="C308" s="4">
        <v>1</v>
      </c>
      <c r="G308" s="5" t="s">
        <v>234</v>
      </c>
      <c r="L308">
        <v>207.226989</v>
      </c>
      <c r="P308">
        <v>2</v>
      </c>
      <c r="Q308" t="str">
        <f t="shared" si="5"/>
        <v>13D</v>
      </c>
    </row>
    <row r="309" spans="1:17" x14ac:dyDescent="0.25">
      <c r="A309">
        <v>308</v>
      </c>
      <c r="B309">
        <v>219.21324100000001</v>
      </c>
      <c r="C309" s="4">
        <v>1</v>
      </c>
      <c r="G309" s="5" t="s">
        <v>234</v>
      </c>
      <c r="L309">
        <v>207.226989</v>
      </c>
      <c r="P309">
        <v>2</v>
      </c>
      <c r="Q309" t="str">
        <f t="shared" si="5"/>
        <v>13D</v>
      </c>
    </row>
    <row r="310" spans="1:17" x14ac:dyDescent="0.25">
      <c r="A310">
        <v>309</v>
      </c>
      <c r="B310">
        <v>219.21324100000001</v>
      </c>
      <c r="C310" s="4">
        <v>1</v>
      </c>
      <c r="G310" s="5" t="s">
        <v>234</v>
      </c>
      <c r="L310">
        <v>207.226989</v>
      </c>
      <c r="P310">
        <v>2</v>
      </c>
      <c r="Q310" t="str">
        <f t="shared" si="5"/>
        <v>13D</v>
      </c>
    </row>
    <row r="311" spans="1:17" x14ac:dyDescent="0.25">
      <c r="A311">
        <v>310</v>
      </c>
      <c r="B311">
        <v>219.21324100000001</v>
      </c>
      <c r="C311" s="4">
        <v>1</v>
      </c>
      <c r="G311" s="5" t="s">
        <v>234</v>
      </c>
      <c r="L311">
        <v>207.226989</v>
      </c>
      <c r="P311">
        <v>2</v>
      </c>
      <c r="Q311" t="str">
        <f t="shared" si="5"/>
        <v>13D</v>
      </c>
    </row>
    <row r="312" spans="1:17" x14ac:dyDescent="0.25">
      <c r="A312">
        <v>311</v>
      </c>
      <c r="B312">
        <v>219.21324100000001</v>
      </c>
      <c r="C312" s="4">
        <v>1</v>
      </c>
      <c r="G312" s="5" t="s">
        <v>234</v>
      </c>
      <c r="L312">
        <v>207.226989</v>
      </c>
      <c r="P312">
        <v>2</v>
      </c>
      <c r="Q312" t="str">
        <f t="shared" si="5"/>
        <v>13D</v>
      </c>
    </row>
    <row r="313" spans="1:17" x14ac:dyDescent="0.25">
      <c r="A313">
        <v>312</v>
      </c>
      <c r="B313">
        <v>219.21324100000001</v>
      </c>
      <c r="C313" s="4">
        <v>1</v>
      </c>
      <c r="G313" s="5" t="s">
        <v>234</v>
      </c>
      <c r="L313">
        <v>207.226989</v>
      </c>
      <c r="P313">
        <v>2</v>
      </c>
      <c r="Q313" t="str">
        <f t="shared" si="5"/>
        <v>13D</v>
      </c>
    </row>
    <row r="314" spans="1:17" x14ac:dyDescent="0.25">
      <c r="A314">
        <v>313</v>
      </c>
      <c r="B314">
        <v>219.21324100000001</v>
      </c>
      <c r="C314" s="4">
        <v>1</v>
      </c>
      <c r="G314" s="5" t="s">
        <v>234</v>
      </c>
      <c r="L314">
        <v>207.226989</v>
      </c>
      <c r="P314">
        <v>2</v>
      </c>
      <c r="Q314" t="str">
        <f t="shared" si="5"/>
        <v>13D</v>
      </c>
    </row>
    <row r="315" spans="1:17" x14ac:dyDescent="0.25">
      <c r="A315">
        <v>314</v>
      </c>
      <c r="B315">
        <v>219.21324100000001</v>
      </c>
      <c r="C315" s="4">
        <v>1</v>
      </c>
      <c r="G315" s="5" t="s">
        <v>234</v>
      </c>
      <c r="L315">
        <v>207.226989</v>
      </c>
      <c r="P315">
        <v>2</v>
      </c>
      <c r="Q315" t="str">
        <f t="shared" si="5"/>
        <v>13D</v>
      </c>
    </row>
    <row r="316" spans="1:17" x14ac:dyDescent="0.25">
      <c r="A316">
        <v>315</v>
      </c>
      <c r="B316">
        <v>219.21324100000001</v>
      </c>
      <c r="C316" s="4">
        <v>1</v>
      </c>
      <c r="D316">
        <v>226.06362999999999</v>
      </c>
      <c r="E316" s="2">
        <v>2</v>
      </c>
      <c r="G316" s="5" t="s">
        <v>234</v>
      </c>
      <c r="L316">
        <v>207.226989</v>
      </c>
      <c r="P316">
        <v>3</v>
      </c>
      <c r="Q316" t="str">
        <f t="shared" si="5"/>
        <v>123D</v>
      </c>
    </row>
    <row r="317" spans="1:17" x14ac:dyDescent="0.25">
      <c r="A317">
        <v>316</v>
      </c>
      <c r="B317">
        <v>219.21324100000001</v>
      </c>
      <c r="C317" s="4">
        <v>1</v>
      </c>
      <c r="D317">
        <v>226.227239</v>
      </c>
      <c r="E317" s="2">
        <v>2</v>
      </c>
      <c r="G317" s="5" t="s">
        <v>234</v>
      </c>
      <c r="L317">
        <v>207.17593299999999</v>
      </c>
      <c r="M317">
        <v>316</v>
      </c>
      <c r="P317">
        <v>3</v>
      </c>
      <c r="Q317" t="str">
        <f t="shared" si="5"/>
        <v>123D</v>
      </c>
    </row>
    <row r="318" spans="1:17" x14ac:dyDescent="0.25">
      <c r="A318">
        <v>317</v>
      </c>
      <c r="B318">
        <v>219.21324100000001</v>
      </c>
      <c r="C318" s="4">
        <v>1</v>
      </c>
      <c r="D318">
        <v>226.227239</v>
      </c>
      <c r="E318" s="2">
        <v>2</v>
      </c>
      <c r="P318">
        <v>2</v>
      </c>
      <c r="Q318" t="str">
        <f t="shared" si="5"/>
        <v>12</v>
      </c>
    </row>
    <row r="319" spans="1:17" x14ac:dyDescent="0.25">
      <c r="A319">
        <v>318</v>
      </c>
      <c r="B319">
        <v>219.03859199999999</v>
      </c>
      <c r="C319" s="4">
        <v>1</v>
      </c>
      <c r="D319">
        <v>226.227239</v>
      </c>
      <c r="E319" s="2">
        <v>2</v>
      </c>
      <c r="P319">
        <v>2</v>
      </c>
      <c r="Q319" t="str">
        <f t="shared" si="5"/>
        <v>12</v>
      </c>
    </row>
    <row r="320" spans="1:17" x14ac:dyDescent="0.25">
      <c r="A320">
        <v>319</v>
      </c>
      <c r="B320">
        <v>219.03859199999999</v>
      </c>
      <c r="C320" s="4">
        <v>1</v>
      </c>
      <c r="D320">
        <v>226.227239</v>
      </c>
      <c r="E320" s="2">
        <v>2</v>
      </c>
      <c r="I320" s="3" t="s">
        <v>233</v>
      </c>
      <c r="N320">
        <v>216.84432799999999</v>
      </c>
      <c r="O320">
        <v>319</v>
      </c>
      <c r="P320">
        <v>3</v>
      </c>
      <c r="Q320" t="str">
        <f t="shared" si="5"/>
        <v>124D</v>
      </c>
    </row>
    <row r="321" spans="1:17" x14ac:dyDescent="0.25">
      <c r="A321">
        <v>320</v>
      </c>
      <c r="D321">
        <v>226.227239</v>
      </c>
      <c r="E321" s="2">
        <v>2</v>
      </c>
      <c r="I321" s="3" t="s">
        <v>233</v>
      </c>
      <c r="N321">
        <v>216.84432799999999</v>
      </c>
      <c r="P321">
        <v>2</v>
      </c>
      <c r="Q321" t="str">
        <f t="shared" si="5"/>
        <v>24D</v>
      </c>
    </row>
    <row r="322" spans="1:17" x14ac:dyDescent="0.25">
      <c r="A322">
        <v>321</v>
      </c>
      <c r="D322">
        <v>226.227239</v>
      </c>
      <c r="E322" s="2">
        <v>2</v>
      </c>
      <c r="I322" s="3" t="s">
        <v>233</v>
      </c>
      <c r="N322">
        <v>216.84432799999999</v>
      </c>
      <c r="P322">
        <v>2</v>
      </c>
      <c r="Q322" t="str">
        <f t="shared" ref="Q322:Q385" si="6">CONCATENATE(C322,E322,G322,I322)</f>
        <v>24D</v>
      </c>
    </row>
    <row r="323" spans="1:17" x14ac:dyDescent="0.25">
      <c r="A323">
        <v>322</v>
      </c>
      <c r="D323">
        <v>226.227239</v>
      </c>
      <c r="E323" s="2">
        <v>2</v>
      </c>
      <c r="I323" s="3" t="s">
        <v>233</v>
      </c>
      <c r="N323">
        <v>216.84432799999999</v>
      </c>
      <c r="P323">
        <v>2</v>
      </c>
      <c r="Q323" t="str">
        <f t="shared" si="6"/>
        <v>24D</v>
      </c>
    </row>
    <row r="324" spans="1:17" x14ac:dyDescent="0.25">
      <c r="A324">
        <v>323</v>
      </c>
      <c r="D324">
        <v>226.227239</v>
      </c>
      <c r="E324" s="2">
        <v>2</v>
      </c>
      <c r="I324" s="3" t="s">
        <v>233</v>
      </c>
      <c r="N324">
        <v>216.84432799999999</v>
      </c>
      <c r="P324">
        <v>2</v>
      </c>
      <c r="Q324" t="str">
        <f t="shared" si="6"/>
        <v>24D</v>
      </c>
    </row>
    <row r="325" spans="1:17" x14ac:dyDescent="0.25">
      <c r="A325">
        <v>324</v>
      </c>
      <c r="D325">
        <v>226.227239</v>
      </c>
      <c r="E325" s="2">
        <v>2</v>
      </c>
      <c r="I325" s="3" t="s">
        <v>233</v>
      </c>
      <c r="N325">
        <v>216.84432799999999</v>
      </c>
      <c r="P325">
        <v>2</v>
      </c>
      <c r="Q325" t="str">
        <f t="shared" si="6"/>
        <v>24D</v>
      </c>
    </row>
    <row r="326" spans="1:17" x14ac:dyDescent="0.25">
      <c r="A326">
        <v>325</v>
      </c>
      <c r="D326">
        <v>226.227239</v>
      </c>
      <c r="E326" s="2">
        <v>2</v>
      </c>
      <c r="I326" s="3" t="s">
        <v>233</v>
      </c>
      <c r="N326">
        <v>216.84432799999999</v>
      </c>
      <c r="P326">
        <v>2</v>
      </c>
      <c r="Q326" t="str">
        <f t="shared" si="6"/>
        <v>24D</v>
      </c>
    </row>
    <row r="327" spans="1:17" x14ac:dyDescent="0.25">
      <c r="A327">
        <v>326</v>
      </c>
      <c r="D327">
        <v>226.227239</v>
      </c>
      <c r="E327" s="2">
        <v>2</v>
      </c>
      <c r="I327" s="3" t="s">
        <v>233</v>
      </c>
      <c r="N327">
        <v>216.84432799999999</v>
      </c>
      <c r="P327">
        <v>2</v>
      </c>
      <c r="Q327" t="str">
        <f t="shared" si="6"/>
        <v>24D</v>
      </c>
    </row>
    <row r="328" spans="1:17" x14ac:dyDescent="0.25">
      <c r="A328">
        <v>327</v>
      </c>
      <c r="D328">
        <v>226.227239</v>
      </c>
      <c r="E328" s="2">
        <v>2</v>
      </c>
      <c r="I328" s="3" t="s">
        <v>233</v>
      </c>
      <c r="N328">
        <v>216.84432799999999</v>
      </c>
      <c r="P328">
        <v>2</v>
      </c>
      <c r="Q328" t="str">
        <f t="shared" si="6"/>
        <v>24D</v>
      </c>
    </row>
    <row r="329" spans="1:17" x14ac:dyDescent="0.25">
      <c r="A329">
        <v>328</v>
      </c>
      <c r="D329">
        <v>226.227239</v>
      </c>
      <c r="E329" s="2">
        <v>2</v>
      </c>
      <c r="I329" s="3" t="s">
        <v>233</v>
      </c>
      <c r="N329">
        <v>216.84432799999999</v>
      </c>
      <c r="P329">
        <v>2</v>
      </c>
      <c r="Q329" t="str">
        <f t="shared" si="6"/>
        <v>24D</v>
      </c>
    </row>
    <row r="330" spans="1:17" x14ac:dyDescent="0.25">
      <c r="A330">
        <v>329</v>
      </c>
      <c r="D330">
        <v>226.227239</v>
      </c>
      <c r="E330" s="2">
        <v>2</v>
      </c>
      <c r="I330" s="3" t="s">
        <v>233</v>
      </c>
      <c r="N330">
        <v>216.84432799999999</v>
      </c>
      <c r="P330">
        <v>2</v>
      </c>
      <c r="Q330" t="str">
        <f t="shared" si="6"/>
        <v>24D</v>
      </c>
    </row>
    <row r="331" spans="1:17" x14ac:dyDescent="0.25">
      <c r="A331">
        <v>330</v>
      </c>
      <c r="D331">
        <v>226.227239</v>
      </c>
      <c r="E331" s="2">
        <v>2</v>
      </c>
      <c r="I331" s="3" t="s">
        <v>233</v>
      </c>
      <c r="N331">
        <v>216.84432799999999</v>
      </c>
      <c r="P331">
        <v>2</v>
      </c>
      <c r="Q331" t="str">
        <f t="shared" si="6"/>
        <v>24D</v>
      </c>
    </row>
    <row r="332" spans="1:17" x14ac:dyDescent="0.25">
      <c r="A332">
        <v>331</v>
      </c>
      <c r="D332">
        <v>226.227239</v>
      </c>
      <c r="E332" s="2">
        <v>2</v>
      </c>
      <c r="G332" s="5" t="s">
        <v>234</v>
      </c>
      <c r="I332" s="3" t="s">
        <v>233</v>
      </c>
      <c r="L332">
        <v>219.217511</v>
      </c>
      <c r="M332">
        <v>331</v>
      </c>
      <c r="N332">
        <v>216.84432799999999</v>
      </c>
      <c r="P332">
        <v>3</v>
      </c>
      <c r="Q332" t="str">
        <f t="shared" si="6"/>
        <v>23D4D</v>
      </c>
    </row>
    <row r="333" spans="1:17" x14ac:dyDescent="0.25">
      <c r="A333">
        <v>332</v>
      </c>
      <c r="D333">
        <v>226.227239</v>
      </c>
      <c r="E333" s="2">
        <v>2</v>
      </c>
      <c r="G333" s="5" t="s">
        <v>234</v>
      </c>
      <c r="I333" s="3" t="s">
        <v>233</v>
      </c>
      <c r="L333">
        <v>219.217511</v>
      </c>
      <c r="N333">
        <v>216.84432799999999</v>
      </c>
      <c r="P333">
        <v>3</v>
      </c>
      <c r="Q333" t="str">
        <f t="shared" si="6"/>
        <v>23D4D</v>
      </c>
    </row>
    <row r="334" spans="1:17" x14ac:dyDescent="0.25">
      <c r="A334">
        <v>333</v>
      </c>
      <c r="D334">
        <v>226.227239</v>
      </c>
      <c r="E334" s="2">
        <v>2</v>
      </c>
      <c r="G334" s="5" t="s">
        <v>234</v>
      </c>
      <c r="I334" s="3" t="s">
        <v>233</v>
      </c>
      <c r="L334">
        <v>219.217511</v>
      </c>
      <c r="N334">
        <v>216.84432799999999</v>
      </c>
      <c r="P334">
        <v>3</v>
      </c>
      <c r="Q334" t="str">
        <f t="shared" si="6"/>
        <v>23D4D</v>
      </c>
    </row>
    <row r="335" spans="1:17" x14ac:dyDescent="0.25">
      <c r="A335">
        <v>334</v>
      </c>
      <c r="D335">
        <v>226.227239</v>
      </c>
      <c r="E335" s="2">
        <v>2</v>
      </c>
      <c r="G335" s="5" t="s">
        <v>234</v>
      </c>
      <c r="I335" s="3" t="s">
        <v>233</v>
      </c>
      <c r="L335">
        <v>219.217511</v>
      </c>
      <c r="N335">
        <v>216.84432799999999</v>
      </c>
      <c r="P335">
        <v>3</v>
      </c>
      <c r="Q335" t="str">
        <f t="shared" si="6"/>
        <v>23D4D</v>
      </c>
    </row>
    <row r="336" spans="1:17" x14ac:dyDescent="0.25">
      <c r="A336">
        <v>335</v>
      </c>
      <c r="D336">
        <v>226.227239</v>
      </c>
      <c r="E336" s="2">
        <v>2</v>
      </c>
      <c r="G336" s="5" t="s">
        <v>234</v>
      </c>
      <c r="I336" s="3" t="s">
        <v>233</v>
      </c>
      <c r="L336">
        <v>219.217511</v>
      </c>
      <c r="N336">
        <v>216.84432799999999</v>
      </c>
      <c r="P336">
        <v>3</v>
      </c>
      <c r="Q336" t="str">
        <f t="shared" si="6"/>
        <v>23D4D</v>
      </c>
    </row>
    <row r="337" spans="1:17" x14ac:dyDescent="0.25">
      <c r="A337">
        <v>336</v>
      </c>
      <c r="D337">
        <v>226.227239</v>
      </c>
      <c r="E337" s="2">
        <v>2</v>
      </c>
      <c r="G337" s="5" t="s">
        <v>234</v>
      </c>
      <c r="I337" s="3" t="s">
        <v>233</v>
      </c>
      <c r="L337">
        <v>219.217511</v>
      </c>
      <c r="N337">
        <v>216.84432799999999</v>
      </c>
      <c r="P337">
        <v>3</v>
      </c>
      <c r="Q337" t="str">
        <f t="shared" si="6"/>
        <v>23D4D</v>
      </c>
    </row>
    <row r="338" spans="1:17" x14ac:dyDescent="0.25">
      <c r="A338">
        <v>337</v>
      </c>
      <c r="D338">
        <v>226.227239</v>
      </c>
      <c r="E338" s="2">
        <v>2</v>
      </c>
      <c r="G338" s="5" t="s">
        <v>234</v>
      </c>
      <c r="I338" s="3" t="s">
        <v>233</v>
      </c>
      <c r="L338">
        <v>219.217511</v>
      </c>
      <c r="N338">
        <v>216.84432799999999</v>
      </c>
      <c r="P338">
        <v>3</v>
      </c>
      <c r="Q338" t="str">
        <f t="shared" si="6"/>
        <v>23D4D</v>
      </c>
    </row>
    <row r="339" spans="1:17" x14ac:dyDescent="0.25">
      <c r="A339">
        <v>338</v>
      </c>
      <c r="B339">
        <v>234.29892599999999</v>
      </c>
      <c r="C339" s="4">
        <v>1</v>
      </c>
      <c r="D339">
        <v>226.227239</v>
      </c>
      <c r="E339" s="2">
        <v>2</v>
      </c>
      <c r="G339" s="5" t="s">
        <v>234</v>
      </c>
      <c r="I339" s="3" t="s">
        <v>233</v>
      </c>
      <c r="L339">
        <v>219.217511</v>
      </c>
      <c r="N339">
        <v>216.84432799999999</v>
      </c>
      <c r="P339">
        <v>4</v>
      </c>
      <c r="Q339" t="str">
        <f t="shared" si="6"/>
        <v>123D4D</v>
      </c>
    </row>
    <row r="340" spans="1:17" x14ac:dyDescent="0.25">
      <c r="A340">
        <v>339</v>
      </c>
      <c r="B340">
        <v>234.50268399999999</v>
      </c>
      <c r="C340" s="4">
        <v>1</v>
      </c>
      <c r="D340">
        <v>226.227239</v>
      </c>
      <c r="E340" s="2">
        <v>2</v>
      </c>
      <c r="G340" s="5" t="s">
        <v>234</v>
      </c>
      <c r="I340" s="3" t="s">
        <v>233</v>
      </c>
      <c r="L340">
        <v>219.217511</v>
      </c>
      <c r="N340">
        <v>216.84432799999999</v>
      </c>
      <c r="P340">
        <v>4</v>
      </c>
      <c r="Q340" t="str">
        <f t="shared" si="6"/>
        <v>123D4D</v>
      </c>
    </row>
    <row r="341" spans="1:17" x14ac:dyDescent="0.25">
      <c r="A341">
        <v>340</v>
      </c>
      <c r="B341">
        <v>234.50268399999999</v>
      </c>
      <c r="C341" s="4">
        <v>1</v>
      </c>
      <c r="D341">
        <v>226.06362999999999</v>
      </c>
      <c r="E341" s="2">
        <v>2</v>
      </c>
      <c r="G341" s="5" t="s">
        <v>234</v>
      </c>
      <c r="I341" s="3" t="s">
        <v>233</v>
      </c>
      <c r="L341">
        <v>219.217511</v>
      </c>
      <c r="N341">
        <v>216.84432799999999</v>
      </c>
      <c r="P341">
        <v>4</v>
      </c>
      <c r="Q341" t="str">
        <f t="shared" si="6"/>
        <v>123D4D</v>
      </c>
    </row>
    <row r="342" spans="1:17" x14ac:dyDescent="0.25">
      <c r="A342">
        <v>341</v>
      </c>
      <c r="B342">
        <v>234.50268399999999</v>
      </c>
      <c r="C342" s="4">
        <v>1</v>
      </c>
      <c r="G342" s="5" t="s">
        <v>234</v>
      </c>
      <c r="I342" s="3" t="s">
        <v>233</v>
      </c>
      <c r="L342">
        <v>219.217511</v>
      </c>
      <c r="N342">
        <v>216.84432799999999</v>
      </c>
      <c r="P342">
        <v>3</v>
      </c>
      <c r="Q342" t="str">
        <f t="shared" si="6"/>
        <v>13D4D</v>
      </c>
    </row>
    <row r="343" spans="1:17" x14ac:dyDescent="0.25">
      <c r="A343">
        <v>342</v>
      </c>
      <c r="B343">
        <v>234.50268399999999</v>
      </c>
      <c r="C343" s="4">
        <v>1</v>
      </c>
      <c r="G343" s="5" t="s">
        <v>234</v>
      </c>
      <c r="I343" s="3" t="s">
        <v>233</v>
      </c>
      <c r="L343">
        <v>219.217511</v>
      </c>
      <c r="N343">
        <v>216.84432799999999</v>
      </c>
      <c r="P343">
        <v>3</v>
      </c>
      <c r="Q343" t="str">
        <f t="shared" si="6"/>
        <v>13D4D</v>
      </c>
    </row>
    <row r="344" spans="1:17" x14ac:dyDescent="0.25">
      <c r="A344">
        <v>343</v>
      </c>
      <c r="B344">
        <v>234.50268399999999</v>
      </c>
      <c r="C344" s="4">
        <v>1</v>
      </c>
      <c r="G344" s="5" t="s">
        <v>234</v>
      </c>
      <c r="I344" s="3" t="s">
        <v>233</v>
      </c>
      <c r="L344">
        <v>219.217511</v>
      </c>
      <c r="N344">
        <v>216.84432799999999</v>
      </c>
      <c r="P344">
        <v>3</v>
      </c>
      <c r="Q344" t="str">
        <f t="shared" si="6"/>
        <v>13D4D</v>
      </c>
    </row>
    <row r="345" spans="1:17" x14ac:dyDescent="0.25">
      <c r="A345">
        <v>344</v>
      </c>
      <c r="B345">
        <v>234.50268399999999</v>
      </c>
      <c r="C345" s="4">
        <v>1</v>
      </c>
      <c r="G345" s="5" t="s">
        <v>234</v>
      </c>
      <c r="I345" s="3" t="s">
        <v>233</v>
      </c>
      <c r="L345">
        <v>219.217511</v>
      </c>
      <c r="N345">
        <v>216.84432799999999</v>
      </c>
      <c r="P345">
        <v>3</v>
      </c>
      <c r="Q345" t="str">
        <f t="shared" si="6"/>
        <v>13D4D</v>
      </c>
    </row>
    <row r="346" spans="1:17" x14ac:dyDescent="0.25">
      <c r="A346">
        <v>345</v>
      </c>
      <c r="B346">
        <v>234.50268399999999</v>
      </c>
      <c r="C346" s="4">
        <v>1</v>
      </c>
      <c r="G346" s="5" t="s">
        <v>234</v>
      </c>
      <c r="I346" s="3" t="s">
        <v>233</v>
      </c>
      <c r="L346">
        <v>219.217511</v>
      </c>
      <c r="N346">
        <v>216.84432799999999</v>
      </c>
      <c r="O346">
        <v>345</v>
      </c>
      <c r="P346">
        <v>3</v>
      </c>
      <c r="Q346" t="str">
        <f t="shared" si="6"/>
        <v>13D4D</v>
      </c>
    </row>
    <row r="347" spans="1:17" x14ac:dyDescent="0.25">
      <c r="A347">
        <v>346</v>
      </c>
      <c r="B347">
        <v>234.50268399999999</v>
      </c>
      <c r="C347" s="4">
        <v>1</v>
      </c>
      <c r="G347" s="5" t="s">
        <v>234</v>
      </c>
      <c r="L347">
        <v>219.217511</v>
      </c>
      <c r="P347">
        <v>2</v>
      </c>
      <c r="Q347" t="str">
        <f t="shared" si="6"/>
        <v>13D</v>
      </c>
    </row>
    <row r="348" spans="1:17" x14ac:dyDescent="0.25">
      <c r="A348">
        <v>347</v>
      </c>
      <c r="B348">
        <v>234.50268399999999</v>
      </c>
      <c r="C348" s="4">
        <v>1</v>
      </c>
      <c r="G348" s="5" t="s">
        <v>234</v>
      </c>
      <c r="L348">
        <v>219.217511</v>
      </c>
      <c r="P348">
        <v>2</v>
      </c>
      <c r="Q348" t="str">
        <f t="shared" si="6"/>
        <v>13D</v>
      </c>
    </row>
    <row r="349" spans="1:17" x14ac:dyDescent="0.25">
      <c r="A349">
        <v>348</v>
      </c>
      <c r="B349">
        <v>234.50268399999999</v>
      </c>
      <c r="C349" s="4">
        <v>1</v>
      </c>
      <c r="G349" s="5" t="s">
        <v>234</v>
      </c>
      <c r="L349">
        <v>219.217511</v>
      </c>
      <c r="P349">
        <v>2</v>
      </c>
      <c r="Q349" t="str">
        <f t="shared" si="6"/>
        <v>13D</v>
      </c>
    </row>
    <row r="350" spans="1:17" x14ac:dyDescent="0.25">
      <c r="A350">
        <v>349</v>
      </c>
      <c r="B350">
        <v>234.50268399999999</v>
      </c>
      <c r="C350" s="4">
        <v>1</v>
      </c>
      <c r="G350" s="5" t="s">
        <v>234</v>
      </c>
      <c r="L350">
        <v>219.217511</v>
      </c>
      <c r="P350">
        <v>2</v>
      </c>
      <c r="Q350" t="str">
        <f t="shared" si="6"/>
        <v>13D</v>
      </c>
    </row>
    <row r="351" spans="1:17" x14ac:dyDescent="0.25">
      <c r="A351">
        <v>350</v>
      </c>
      <c r="B351">
        <v>234.50268399999999</v>
      </c>
      <c r="C351" s="4">
        <v>1</v>
      </c>
      <c r="G351" s="5" t="s">
        <v>234</v>
      </c>
      <c r="L351">
        <v>219.217511</v>
      </c>
      <c r="P351">
        <v>2</v>
      </c>
      <c r="Q351" t="str">
        <f t="shared" si="6"/>
        <v>13D</v>
      </c>
    </row>
    <row r="352" spans="1:17" x14ac:dyDescent="0.25">
      <c r="A352">
        <v>351</v>
      </c>
      <c r="B352">
        <v>234.50268399999999</v>
      </c>
      <c r="C352" s="4">
        <v>1</v>
      </c>
      <c r="D352">
        <v>238.27743799999999</v>
      </c>
      <c r="E352" s="2">
        <v>2</v>
      </c>
      <c r="G352" s="5" t="s">
        <v>234</v>
      </c>
      <c r="L352">
        <v>219.217511</v>
      </c>
      <c r="P352">
        <v>3</v>
      </c>
      <c r="Q352" t="str">
        <f t="shared" si="6"/>
        <v>123D</v>
      </c>
    </row>
    <row r="353" spans="1:17" x14ac:dyDescent="0.25">
      <c r="A353">
        <v>352</v>
      </c>
      <c r="B353">
        <v>234.50268399999999</v>
      </c>
      <c r="C353" s="4">
        <v>1</v>
      </c>
      <c r="D353">
        <v>238.38809000000001</v>
      </c>
      <c r="E353" s="2">
        <v>2</v>
      </c>
      <c r="G353" s="5" t="s">
        <v>234</v>
      </c>
      <c r="L353">
        <v>219.217511</v>
      </c>
      <c r="P353">
        <v>3</v>
      </c>
      <c r="Q353" t="str">
        <f t="shared" si="6"/>
        <v>123D</v>
      </c>
    </row>
    <row r="354" spans="1:17" x14ac:dyDescent="0.25">
      <c r="A354">
        <v>353</v>
      </c>
      <c r="B354">
        <v>234.50268399999999</v>
      </c>
      <c r="C354" s="4">
        <v>1</v>
      </c>
      <c r="D354">
        <v>238.38809000000001</v>
      </c>
      <c r="E354" s="2">
        <v>2</v>
      </c>
      <c r="G354" s="5" t="s">
        <v>234</v>
      </c>
      <c r="L354">
        <v>219.217511</v>
      </c>
      <c r="P354">
        <v>3</v>
      </c>
      <c r="Q354" t="str">
        <f t="shared" si="6"/>
        <v>123D</v>
      </c>
    </row>
    <row r="355" spans="1:17" x14ac:dyDescent="0.25">
      <c r="A355">
        <v>354</v>
      </c>
      <c r="B355">
        <v>234.50268399999999</v>
      </c>
      <c r="C355" s="4">
        <v>1</v>
      </c>
      <c r="D355">
        <v>238.38809000000001</v>
      </c>
      <c r="E355" s="2">
        <v>2</v>
      </c>
      <c r="G355" s="5" t="s">
        <v>234</v>
      </c>
      <c r="L355">
        <v>219.217511</v>
      </c>
      <c r="P355">
        <v>3</v>
      </c>
      <c r="Q355" t="str">
        <f t="shared" si="6"/>
        <v>123D</v>
      </c>
    </row>
    <row r="356" spans="1:17" x14ac:dyDescent="0.25">
      <c r="A356">
        <v>355</v>
      </c>
      <c r="B356">
        <v>234.50268399999999</v>
      </c>
      <c r="C356" s="4">
        <v>1</v>
      </c>
      <c r="D356">
        <v>238.38809000000001</v>
      </c>
      <c r="E356" s="2">
        <v>2</v>
      </c>
      <c r="G356" s="5" t="s">
        <v>234</v>
      </c>
      <c r="L356">
        <v>219.217511</v>
      </c>
      <c r="P356">
        <v>3</v>
      </c>
      <c r="Q356" t="str">
        <f t="shared" si="6"/>
        <v>123D</v>
      </c>
    </row>
    <row r="357" spans="1:17" x14ac:dyDescent="0.25">
      <c r="A357">
        <v>356</v>
      </c>
      <c r="B357">
        <v>234.50268399999999</v>
      </c>
      <c r="C357" s="4">
        <v>1</v>
      </c>
      <c r="D357">
        <v>238.38809000000001</v>
      </c>
      <c r="E357" s="2">
        <v>2</v>
      </c>
      <c r="G357" s="5" t="s">
        <v>234</v>
      </c>
      <c r="L357">
        <v>219.217511</v>
      </c>
      <c r="P357">
        <v>3</v>
      </c>
      <c r="Q357" t="str">
        <f t="shared" si="6"/>
        <v>123D</v>
      </c>
    </row>
    <row r="358" spans="1:17" x14ac:dyDescent="0.25">
      <c r="A358">
        <v>357</v>
      </c>
      <c r="B358">
        <v>234.50268399999999</v>
      </c>
      <c r="C358" s="4">
        <v>1</v>
      </c>
      <c r="D358">
        <v>238.38809000000001</v>
      </c>
      <c r="E358" s="2">
        <v>2</v>
      </c>
      <c r="G358" s="5" t="s">
        <v>234</v>
      </c>
      <c r="L358">
        <v>219.217511</v>
      </c>
      <c r="P358">
        <v>3</v>
      </c>
      <c r="Q358" t="str">
        <f t="shared" si="6"/>
        <v>123D</v>
      </c>
    </row>
    <row r="359" spans="1:17" x14ac:dyDescent="0.25">
      <c r="A359">
        <v>358</v>
      </c>
      <c r="B359">
        <v>234.50268399999999</v>
      </c>
      <c r="C359" s="4">
        <v>1</v>
      </c>
      <c r="D359">
        <v>238.38809000000001</v>
      </c>
      <c r="E359" s="2">
        <v>2</v>
      </c>
      <c r="G359" s="5" t="s">
        <v>234</v>
      </c>
      <c r="L359">
        <v>219.217511</v>
      </c>
      <c r="P359">
        <v>3</v>
      </c>
      <c r="Q359" t="str">
        <f t="shared" si="6"/>
        <v>123D</v>
      </c>
    </row>
    <row r="360" spans="1:17" x14ac:dyDescent="0.25">
      <c r="A360">
        <v>359</v>
      </c>
      <c r="B360">
        <v>234.50268399999999</v>
      </c>
      <c r="C360" s="4">
        <v>1</v>
      </c>
      <c r="D360">
        <v>238.38809000000001</v>
      </c>
      <c r="E360" s="2">
        <v>2</v>
      </c>
      <c r="G360" s="5" t="s">
        <v>234</v>
      </c>
      <c r="L360">
        <v>219.217511</v>
      </c>
      <c r="M360">
        <v>359</v>
      </c>
      <c r="P360">
        <v>3</v>
      </c>
      <c r="Q360" t="str">
        <f t="shared" si="6"/>
        <v>123D</v>
      </c>
    </row>
    <row r="361" spans="1:17" x14ac:dyDescent="0.25">
      <c r="A361">
        <v>360</v>
      </c>
      <c r="B361">
        <v>234.50268399999999</v>
      </c>
      <c r="C361" s="4">
        <v>1</v>
      </c>
      <c r="D361">
        <v>238.38809000000001</v>
      </c>
      <c r="E361" s="2">
        <v>2</v>
      </c>
      <c r="P361">
        <v>2</v>
      </c>
      <c r="Q361" t="str">
        <f t="shared" si="6"/>
        <v>12</v>
      </c>
    </row>
    <row r="362" spans="1:17" x14ac:dyDescent="0.25">
      <c r="A362">
        <v>361</v>
      </c>
      <c r="B362">
        <v>234.29892599999999</v>
      </c>
      <c r="C362" s="4">
        <v>1</v>
      </c>
      <c r="D362">
        <v>238.38809000000001</v>
      </c>
      <c r="E362" s="2">
        <v>2</v>
      </c>
      <c r="P362">
        <v>2</v>
      </c>
      <c r="Q362" t="str">
        <f t="shared" si="6"/>
        <v>12</v>
      </c>
    </row>
    <row r="363" spans="1:17" x14ac:dyDescent="0.25">
      <c r="A363">
        <v>362</v>
      </c>
      <c r="D363">
        <v>238.38809000000001</v>
      </c>
      <c r="E363" s="2">
        <v>2</v>
      </c>
      <c r="P363">
        <v>1</v>
      </c>
      <c r="Q363" t="str">
        <f t="shared" si="6"/>
        <v>2</v>
      </c>
    </row>
    <row r="364" spans="1:17" x14ac:dyDescent="0.25">
      <c r="A364">
        <v>363</v>
      </c>
      <c r="D364">
        <v>238.38809000000001</v>
      </c>
      <c r="E364" s="2">
        <v>2</v>
      </c>
      <c r="P364">
        <v>1</v>
      </c>
      <c r="Q364" t="str">
        <f t="shared" si="6"/>
        <v>2</v>
      </c>
    </row>
    <row r="365" spans="1:17" x14ac:dyDescent="0.25">
      <c r="A365">
        <v>364</v>
      </c>
      <c r="D365">
        <v>238.38809000000001</v>
      </c>
      <c r="E365" s="2">
        <v>2</v>
      </c>
      <c r="P365">
        <v>1</v>
      </c>
      <c r="Q365" t="str">
        <f t="shared" si="6"/>
        <v>2</v>
      </c>
    </row>
    <row r="366" spans="1:17" x14ac:dyDescent="0.25">
      <c r="A366">
        <v>365</v>
      </c>
      <c r="D366">
        <v>238.38809000000001</v>
      </c>
      <c r="E366" s="2">
        <v>2</v>
      </c>
      <c r="P366">
        <v>1</v>
      </c>
      <c r="Q366" t="str">
        <f t="shared" si="6"/>
        <v>2</v>
      </c>
    </row>
    <row r="367" spans="1:17" x14ac:dyDescent="0.25">
      <c r="A367">
        <v>366</v>
      </c>
      <c r="D367">
        <v>238.38809000000001</v>
      </c>
      <c r="E367" s="2">
        <v>2</v>
      </c>
      <c r="P367">
        <v>1</v>
      </c>
      <c r="Q367" t="str">
        <f t="shared" si="6"/>
        <v>2</v>
      </c>
    </row>
    <row r="368" spans="1:17" x14ac:dyDescent="0.25">
      <c r="A368">
        <v>367</v>
      </c>
      <c r="D368">
        <v>238.38809000000001</v>
      </c>
      <c r="E368" s="2">
        <v>2</v>
      </c>
      <c r="I368" s="3" t="s">
        <v>233</v>
      </c>
      <c r="N368">
        <v>230.98943600000001</v>
      </c>
      <c r="O368">
        <v>367</v>
      </c>
      <c r="P368">
        <v>2</v>
      </c>
      <c r="Q368" t="str">
        <f t="shared" si="6"/>
        <v>24D</v>
      </c>
    </row>
    <row r="369" spans="1:17" x14ac:dyDescent="0.25">
      <c r="A369">
        <v>368</v>
      </c>
      <c r="D369">
        <v>238.38809000000001</v>
      </c>
      <c r="E369" s="2">
        <v>2</v>
      </c>
      <c r="I369" s="3" t="s">
        <v>233</v>
      </c>
      <c r="N369">
        <v>230.98943600000001</v>
      </c>
      <c r="P369">
        <v>2</v>
      </c>
      <c r="Q369" t="str">
        <f t="shared" si="6"/>
        <v>24D</v>
      </c>
    </row>
    <row r="370" spans="1:17" x14ac:dyDescent="0.25">
      <c r="A370">
        <v>369</v>
      </c>
      <c r="D370">
        <v>238.38809000000001</v>
      </c>
      <c r="E370" s="2">
        <v>2</v>
      </c>
      <c r="I370" s="3" t="s">
        <v>233</v>
      </c>
      <c r="N370">
        <v>230.98943600000001</v>
      </c>
      <c r="P370">
        <v>2</v>
      </c>
      <c r="Q370" t="str">
        <f t="shared" si="6"/>
        <v>24D</v>
      </c>
    </row>
    <row r="371" spans="1:17" x14ac:dyDescent="0.25">
      <c r="A371">
        <v>370</v>
      </c>
      <c r="D371">
        <v>238.38809000000001</v>
      </c>
      <c r="E371" s="2">
        <v>2</v>
      </c>
      <c r="I371" s="3" t="s">
        <v>233</v>
      </c>
      <c r="N371">
        <v>230.98943600000001</v>
      </c>
      <c r="P371">
        <v>2</v>
      </c>
      <c r="Q371" t="str">
        <f t="shared" si="6"/>
        <v>24D</v>
      </c>
    </row>
    <row r="372" spans="1:17" x14ac:dyDescent="0.25">
      <c r="A372">
        <v>371</v>
      </c>
      <c r="B372">
        <v>246.50185199999999</v>
      </c>
      <c r="C372" s="4">
        <v>1</v>
      </c>
      <c r="D372">
        <v>238.38809000000001</v>
      </c>
      <c r="E372" s="2">
        <v>2</v>
      </c>
      <c r="F372">
        <v>233.848086</v>
      </c>
      <c r="G372" s="5">
        <v>3</v>
      </c>
      <c r="I372" s="3" t="s">
        <v>233</v>
      </c>
      <c r="N372">
        <v>230.98943600000001</v>
      </c>
      <c r="P372">
        <v>4</v>
      </c>
      <c r="Q372" t="str">
        <f t="shared" si="6"/>
        <v>1234D</v>
      </c>
    </row>
    <row r="373" spans="1:17" x14ac:dyDescent="0.25">
      <c r="A373">
        <v>372</v>
      </c>
      <c r="B373">
        <v>246.76450199999999</v>
      </c>
      <c r="C373" s="4">
        <v>1</v>
      </c>
      <c r="D373">
        <v>238.38809000000001</v>
      </c>
      <c r="E373" s="2">
        <v>2</v>
      </c>
      <c r="F373">
        <v>233.848086</v>
      </c>
      <c r="G373" s="5">
        <v>3</v>
      </c>
      <c r="I373" s="3" t="s">
        <v>233</v>
      </c>
      <c r="N373">
        <v>230.98943600000001</v>
      </c>
      <c r="P373">
        <v>4</v>
      </c>
      <c r="Q373" t="str">
        <f t="shared" si="6"/>
        <v>1234D</v>
      </c>
    </row>
    <row r="374" spans="1:17" x14ac:dyDescent="0.25">
      <c r="A374">
        <v>373</v>
      </c>
      <c r="B374">
        <v>246.76450199999999</v>
      </c>
      <c r="C374" s="4">
        <v>1</v>
      </c>
      <c r="D374">
        <v>238.38809000000001</v>
      </c>
      <c r="E374" s="2">
        <v>2</v>
      </c>
      <c r="F374">
        <v>234.09896900000001</v>
      </c>
      <c r="G374" s="5">
        <v>3</v>
      </c>
      <c r="I374" s="3" t="s">
        <v>233</v>
      </c>
      <c r="N374">
        <v>230.98943600000001</v>
      </c>
      <c r="P374">
        <v>4</v>
      </c>
      <c r="Q374" t="str">
        <f t="shared" si="6"/>
        <v>1234D</v>
      </c>
    </row>
    <row r="375" spans="1:17" x14ac:dyDescent="0.25">
      <c r="A375">
        <v>374</v>
      </c>
      <c r="B375">
        <v>246.76450199999999</v>
      </c>
      <c r="C375" s="4">
        <v>1</v>
      </c>
      <c r="D375">
        <v>238.38809000000001</v>
      </c>
      <c r="E375" s="2">
        <v>2</v>
      </c>
      <c r="F375">
        <v>234.09896900000001</v>
      </c>
      <c r="G375" s="5">
        <v>3</v>
      </c>
      <c r="I375" s="3" t="s">
        <v>233</v>
      </c>
      <c r="N375">
        <v>230.98943600000001</v>
      </c>
      <c r="P375">
        <v>4</v>
      </c>
      <c r="Q375" t="str">
        <f t="shared" si="6"/>
        <v>1234D</v>
      </c>
    </row>
    <row r="376" spans="1:17" x14ac:dyDescent="0.25">
      <c r="A376">
        <v>375</v>
      </c>
      <c r="B376">
        <v>246.76450199999999</v>
      </c>
      <c r="C376" s="4">
        <v>1</v>
      </c>
      <c r="D376">
        <v>238.38809000000001</v>
      </c>
      <c r="E376" s="2">
        <v>2</v>
      </c>
      <c r="F376">
        <v>234.09896900000001</v>
      </c>
      <c r="G376" s="5">
        <v>3</v>
      </c>
      <c r="I376" s="3" t="s">
        <v>233</v>
      </c>
      <c r="N376">
        <v>230.98943600000001</v>
      </c>
      <c r="P376">
        <v>4</v>
      </c>
      <c r="Q376" t="str">
        <f t="shared" si="6"/>
        <v>1234D</v>
      </c>
    </row>
    <row r="377" spans="1:17" x14ac:dyDescent="0.25">
      <c r="A377">
        <v>376</v>
      </c>
      <c r="B377">
        <v>246.76450199999999</v>
      </c>
      <c r="C377" s="4">
        <v>1</v>
      </c>
      <c r="D377">
        <v>238.38809000000001</v>
      </c>
      <c r="E377" s="2">
        <v>2</v>
      </c>
      <c r="F377">
        <v>234.09896900000001</v>
      </c>
      <c r="G377" s="5">
        <v>3</v>
      </c>
      <c r="I377" s="3" t="s">
        <v>233</v>
      </c>
      <c r="N377">
        <v>230.98943600000001</v>
      </c>
      <c r="O377">
        <v>376</v>
      </c>
      <c r="P377">
        <v>4</v>
      </c>
      <c r="Q377" t="str">
        <f t="shared" si="6"/>
        <v>1234D</v>
      </c>
    </row>
    <row r="378" spans="1:17" x14ac:dyDescent="0.25">
      <c r="A378">
        <v>377</v>
      </c>
      <c r="B378">
        <v>246.76450199999999</v>
      </c>
      <c r="C378" s="4">
        <v>1</v>
      </c>
      <c r="D378">
        <v>238.27743799999999</v>
      </c>
      <c r="E378" s="2">
        <v>2</v>
      </c>
      <c r="F378">
        <v>234.09896900000001</v>
      </c>
      <c r="G378" s="5">
        <v>3</v>
      </c>
      <c r="P378">
        <v>3</v>
      </c>
      <c r="Q378" t="str">
        <f t="shared" si="6"/>
        <v>123</v>
      </c>
    </row>
    <row r="379" spans="1:17" x14ac:dyDescent="0.25">
      <c r="A379">
        <v>378</v>
      </c>
      <c r="B379">
        <v>246.76450199999999</v>
      </c>
      <c r="C379" s="4">
        <v>1</v>
      </c>
      <c r="D379">
        <v>238.27743799999999</v>
      </c>
      <c r="E379" s="2">
        <v>2</v>
      </c>
      <c r="F379">
        <v>234.09896900000001</v>
      </c>
      <c r="G379" s="5">
        <v>3</v>
      </c>
      <c r="P379">
        <v>3</v>
      </c>
      <c r="Q379" t="str">
        <f t="shared" si="6"/>
        <v>123</v>
      </c>
    </row>
    <row r="380" spans="1:17" x14ac:dyDescent="0.25">
      <c r="A380">
        <v>379</v>
      </c>
      <c r="B380">
        <v>246.76450199999999</v>
      </c>
      <c r="C380" s="4">
        <v>1</v>
      </c>
      <c r="F380">
        <v>234.09896900000001</v>
      </c>
      <c r="G380" s="5">
        <v>3</v>
      </c>
      <c r="P380">
        <v>2</v>
      </c>
      <c r="Q380" t="str">
        <f t="shared" si="6"/>
        <v>13</v>
      </c>
    </row>
    <row r="381" spans="1:17" x14ac:dyDescent="0.25">
      <c r="A381">
        <v>380</v>
      </c>
      <c r="B381">
        <v>246.76450199999999</v>
      </c>
      <c r="C381" s="4">
        <v>1</v>
      </c>
      <c r="F381">
        <v>234.09896900000001</v>
      </c>
      <c r="G381" s="5">
        <v>3</v>
      </c>
      <c r="P381">
        <v>2</v>
      </c>
      <c r="Q381" t="str">
        <f t="shared" si="6"/>
        <v>13</v>
      </c>
    </row>
    <row r="382" spans="1:17" x14ac:dyDescent="0.25">
      <c r="A382">
        <v>381</v>
      </c>
      <c r="B382">
        <v>246.76450199999999</v>
      </c>
      <c r="C382" s="4">
        <v>1</v>
      </c>
      <c r="F382">
        <v>234.09896900000001</v>
      </c>
      <c r="G382" s="5">
        <v>3</v>
      </c>
      <c r="P382">
        <v>2</v>
      </c>
      <c r="Q382" t="str">
        <f t="shared" si="6"/>
        <v>13</v>
      </c>
    </row>
    <row r="383" spans="1:17" x14ac:dyDescent="0.25">
      <c r="A383">
        <v>382</v>
      </c>
      <c r="B383">
        <v>246.76450199999999</v>
      </c>
      <c r="C383" s="4">
        <v>1</v>
      </c>
      <c r="F383">
        <v>234.09896900000001</v>
      </c>
      <c r="G383" s="5">
        <v>3</v>
      </c>
      <c r="P383">
        <v>2</v>
      </c>
      <c r="Q383" t="str">
        <f t="shared" si="6"/>
        <v>13</v>
      </c>
    </row>
    <row r="384" spans="1:17" x14ac:dyDescent="0.25">
      <c r="A384">
        <v>383</v>
      </c>
      <c r="B384">
        <v>246.76450199999999</v>
      </c>
      <c r="C384" s="4">
        <v>1</v>
      </c>
      <c r="F384">
        <v>234.09896900000001</v>
      </c>
      <c r="G384" s="5">
        <v>3</v>
      </c>
      <c r="P384">
        <v>2</v>
      </c>
      <c r="Q384" t="str">
        <f t="shared" si="6"/>
        <v>13</v>
      </c>
    </row>
    <row r="385" spans="1:17" x14ac:dyDescent="0.25">
      <c r="A385">
        <v>384</v>
      </c>
      <c r="B385">
        <v>246.76450199999999</v>
      </c>
      <c r="C385" s="4">
        <v>1</v>
      </c>
      <c r="F385">
        <v>234.09896900000001</v>
      </c>
      <c r="G385" s="5">
        <v>3</v>
      </c>
      <c r="P385">
        <v>2</v>
      </c>
      <c r="Q385" t="str">
        <f t="shared" si="6"/>
        <v>13</v>
      </c>
    </row>
    <row r="386" spans="1:17" x14ac:dyDescent="0.25">
      <c r="A386">
        <v>385</v>
      </c>
      <c r="B386">
        <v>246.76450199999999</v>
      </c>
      <c r="C386" s="4">
        <v>1</v>
      </c>
      <c r="F386">
        <v>234.09896900000001</v>
      </c>
      <c r="G386" s="5">
        <v>3</v>
      </c>
      <c r="P386">
        <v>2</v>
      </c>
      <c r="Q386" t="str">
        <f t="shared" ref="Q386:Q449" si="7">CONCATENATE(C386,E386,G386,I386)</f>
        <v>13</v>
      </c>
    </row>
    <row r="387" spans="1:17" x14ac:dyDescent="0.25">
      <c r="A387">
        <v>386</v>
      </c>
      <c r="B387">
        <v>246.76450199999999</v>
      </c>
      <c r="C387" s="4">
        <v>1</v>
      </c>
      <c r="F387">
        <v>234.09896900000001</v>
      </c>
      <c r="G387" s="5">
        <v>3</v>
      </c>
      <c r="H387">
        <v>240.810168</v>
      </c>
      <c r="I387" s="3">
        <v>4</v>
      </c>
      <c r="P387">
        <v>3</v>
      </c>
      <c r="Q387" t="str">
        <f t="shared" si="7"/>
        <v>134</v>
      </c>
    </row>
    <row r="388" spans="1:17" x14ac:dyDescent="0.25">
      <c r="A388">
        <v>387</v>
      </c>
      <c r="B388">
        <v>246.76450199999999</v>
      </c>
      <c r="C388" s="4">
        <v>1</v>
      </c>
      <c r="F388">
        <v>234.09896900000001</v>
      </c>
      <c r="G388" s="5">
        <v>3</v>
      </c>
      <c r="H388">
        <v>240.86062699999999</v>
      </c>
      <c r="I388" s="3">
        <v>4</v>
      </c>
      <c r="P388">
        <v>3</v>
      </c>
      <c r="Q388" t="str">
        <f t="shared" si="7"/>
        <v>134</v>
      </c>
    </row>
    <row r="389" spans="1:17" x14ac:dyDescent="0.25">
      <c r="A389">
        <v>388</v>
      </c>
      <c r="B389">
        <v>246.76450199999999</v>
      </c>
      <c r="C389" s="4">
        <v>1</v>
      </c>
      <c r="F389">
        <v>234.09896900000001</v>
      </c>
      <c r="G389" s="5">
        <v>3</v>
      </c>
      <c r="H389">
        <v>240.86062699999999</v>
      </c>
      <c r="I389" s="3">
        <v>4</v>
      </c>
      <c r="P389">
        <v>3</v>
      </c>
      <c r="Q389" t="str">
        <f t="shared" si="7"/>
        <v>134</v>
      </c>
    </row>
    <row r="390" spans="1:17" x14ac:dyDescent="0.25">
      <c r="A390">
        <v>389</v>
      </c>
      <c r="B390">
        <v>246.76450199999999</v>
      </c>
      <c r="C390" s="4">
        <v>1</v>
      </c>
      <c r="F390">
        <v>234.09896900000001</v>
      </c>
      <c r="G390" s="5">
        <v>3</v>
      </c>
      <c r="H390">
        <v>240.86062699999999</v>
      </c>
      <c r="I390" s="3">
        <v>4</v>
      </c>
      <c r="P390">
        <v>3</v>
      </c>
      <c r="Q390" t="str">
        <f t="shared" si="7"/>
        <v>134</v>
      </c>
    </row>
    <row r="391" spans="1:17" x14ac:dyDescent="0.25">
      <c r="A391">
        <v>390</v>
      </c>
      <c r="B391">
        <v>246.76450199999999</v>
      </c>
      <c r="C391" s="4">
        <v>1</v>
      </c>
      <c r="F391">
        <v>234.09896900000001</v>
      </c>
      <c r="G391" s="5">
        <v>3</v>
      </c>
      <c r="P391">
        <v>2</v>
      </c>
      <c r="Q391" t="str">
        <f t="shared" si="7"/>
        <v>13</v>
      </c>
    </row>
    <row r="392" spans="1:17" x14ac:dyDescent="0.25">
      <c r="A392">
        <v>391</v>
      </c>
      <c r="B392">
        <v>246.76450199999999</v>
      </c>
      <c r="C392" s="4">
        <v>1</v>
      </c>
      <c r="F392">
        <v>234.09896900000001</v>
      </c>
      <c r="G392" s="5">
        <v>3</v>
      </c>
      <c r="P392">
        <v>2</v>
      </c>
      <c r="Q392" t="str">
        <f t="shared" si="7"/>
        <v>13</v>
      </c>
    </row>
    <row r="393" spans="1:17" x14ac:dyDescent="0.25">
      <c r="A393">
        <v>392</v>
      </c>
      <c r="B393">
        <v>246.76450199999999</v>
      </c>
      <c r="C393" s="4">
        <v>1</v>
      </c>
      <c r="D393">
        <v>253.75308799999999</v>
      </c>
      <c r="E393" s="2">
        <v>2</v>
      </c>
      <c r="F393">
        <v>234.09896900000001</v>
      </c>
      <c r="G393" s="5">
        <v>3</v>
      </c>
      <c r="P393">
        <v>3</v>
      </c>
      <c r="Q393" t="str">
        <f t="shared" si="7"/>
        <v>123</v>
      </c>
    </row>
    <row r="394" spans="1:17" x14ac:dyDescent="0.25">
      <c r="A394">
        <v>393</v>
      </c>
      <c r="B394">
        <v>246.76450199999999</v>
      </c>
      <c r="C394" s="4">
        <v>1</v>
      </c>
      <c r="D394">
        <v>253.778448</v>
      </c>
      <c r="E394" s="2">
        <v>2</v>
      </c>
      <c r="F394">
        <v>234.09896900000001</v>
      </c>
      <c r="G394" s="5">
        <v>3</v>
      </c>
      <c r="P394">
        <v>3</v>
      </c>
      <c r="Q394" t="str">
        <f t="shared" si="7"/>
        <v>123</v>
      </c>
    </row>
    <row r="395" spans="1:17" x14ac:dyDescent="0.25">
      <c r="A395">
        <v>394</v>
      </c>
      <c r="B395">
        <v>246.76450199999999</v>
      </c>
      <c r="C395" s="4">
        <v>1</v>
      </c>
      <c r="D395">
        <v>253.778448</v>
      </c>
      <c r="E395" s="2">
        <v>2</v>
      </c>
      <c r="F395">
        <v>234.09896900000001</v>
      </c>
      <c r="G395" s="5">
        <v>3</v>
      </c>
      <c r="H395">
        <v>244.34237099999999</v>
      </c>
      <c r="I395" s="3">
        <v>4</v>
      </c>
      <c r="P395">
        <v>4</v>
      </c>
      <c r="Q395" t="str">
        <f t="shared" si="7"/>
        <v>1234</v>
      </c>
    </row>
    <row r="396" spans="1:17" x14ac:dyDescent="0.25">
      <c r="A396">
        <v>395</v>
      </c>
      <c r="B396">
        <v>246.76450199999999</v>
      </c>
      <c r="C396" s="4">
        <v>1</v>
      </c>
      <c r="D396">
        <v>253.778448</v>
      </c>
      <c r="E396" s="2">
        <v>2</v>
      </c>
      <c r="F396">
        <v>234.09896900000001</v>
      </c>
      <c r="G396" s="5">
        <v>3</v>
      </c>
      <c r="H396">
        <v>244.34237099999999</v>
      </c>
      <c r="I396" s="3">
        <v>4</v>
      </c>
      <c r="P396">
        <v>4</v>
      </c>
      <c r="Q396" t="str">
        <f t="shared" si="7"/>
        <v>1234</v>
      </c>
    </row>
    <row r="397" spans="1:17" x14ac:dyDescent="0.25">
      <c r="A397">
        <v>396</v>
      </c>
      <c r="B397">
        <v>246.76450199999999</v>
      </c>
      <c r="C397" s="4">
        <v>1</v>
      </c>
      <c r="D397">
        <v>253.778448</v>
      </c>
      <c r="E397" s="2">
        <v>2</v>
      </c>
      <c r="F397">
        <v>234.09896900000001</v>
      </c>
      <c r="G397" s="5">
        <v>3</v>
      </c>
      <c r="H397">
        <v>244.34237099999999</v>
      </c>
      <c r="I397" s="3">
        <v>4</v>
      </c>
      <c r="P397">
        <v>4</v>
      </c>
      <c r="Q397" t="str">
        <f t="shared" si="7"/>
        <v>1234</v>
      </c>
    </row>
    <row r="398" spans="1:17" x14ac:dyDescent="0.25">
      <c r="A398">
        <v>397</v>
      </c>
      <c r="B398">
        <v>246.76450199999999</v>
      </c>
      <c r="C398" s="4">
        <v>1</v>
      </c>
      <c r="D398">
        <v>253.778448</v>
      </c>
      <c r="E398" s="2">
        <v>2</v>
      </c>
      <c r="F398">
        <v>234.09896900000001</v>
      </c>
      <c r="G398" s="5">
        <v>3</v>
      </c>
      <c r="H398">
        <v>244.34237099999999</v>
      </c>
      <c r="I398" s="3">
        <v>4</v>
      </c>
      <c r="P398">
        <v>4</v>
      </c>
      <c r="Q398" t="str">
        <f t="shared" si="7"/>
        <v>1234</v>
      </c>
    </row>
    <row r="399" spans="1:17" x14ac:dyDescent="0.25">
      <c r="A399">
        <v>398</v>
      </c>
      <c r="B399">
        <v>246.76450199999999</v>
      </c>
      <c r="C399" s="4">
        <v>1</v>
      </c>
      <c r="D399">
        <v>253.778448</v>
      </c>
      <c r="E399" s="2">
        <v>2</v>
      </c>
      <c r="F399">
        <v>234.09896900000001</v>
      </c>
      <c r="G399" s="5">
        <v>3</v>
      </c>
      <c r="H399">
        <v>244.34237099999999</v>
      </c>
      <c r="I399" s="3">
        <v>4</v>
      </c>
      <c r="P399">
        <v>4</v>
      </c>
      <c r="Q399" t="str">
        <f t="shared" si="7"/>
        <v>1234</v>
      </c>
    </row>
    <row r="400" spans="1:17" x14ac:dyDescent="0.25">
      <c r="A400">
        <v>399</v>
      </c>
      <c r="B400">
        <v>246.76450199999999</v>
      </c>
      <c r="C400" s="4">
        <v>1</v>
      </c>
      <c r="D400">
        <v>253.778448</v>
      </c>
      <c r="E400" s="2">
        <v>2</v>
      </c>
      <c r="F400">
        <v>234.09896900000001</v>
      </c>
      <c r="G400" s="5">
        <v>3</v>
      </c>
      <c r="P400">
        <v>3</v>
      </c>
      <c r="Q400" t="str">
        <f t="shared" si="7"/>
        <v>123</v>
      </c>
    </row>
    <row r="401" spans="1:17" x14ac:dyDescent="0.25">
      <c r="A401">
        <v>400</v>
      </c>
      <c r="B401">
        <v>246.50185199999999</v>
      </c>
      <c r="C401" s="4">
        <v>1</v>
      </c>
      <c r="D401">
        <v>253.778448</v>
      </c>
      <c r="E401" s="2">
        <v>2</v>
      </c>
      <c r="F401">
        <v>234.09896900000001</v>
      </c>
      <c r="G401" s="5">
        <v>3</v>
      </c>
      <c r="I401" s="3" t="s">
        <v>233</v>
      </c>
      <c r="N401">
        <v>246.108496</v>
      </c>
      <c r="O401">
        <v>400</v>
      </c>
      <c r="P401">
        <v>4</v>
      </c>
      <c r="Q401" t="str">
        <f t="shared" si="7"/>
        <v>1234D</v>
      </c>
    </row>
    <row r="402" spans="1:17" x14ac:dyDescent="0.25">
      <c r="A402">
        <v>401</v>
      </c>
      <c r="D402">
        <v>253.778448</v>
      </c>
      <c r="E402" s="2">
        <v>2</v>
      </c>
      <c r="F402">
        <v>233.848086</v>
      </c>
      <c r="G402" s="5">
        <v>3</v>
      </c>
      <c r="I402" s="3" t="s">
        <v>233</v>
      </c>
      <c r="N402">
        <v>246.108496</v>
      </c>
      <c r="P402">
        <v>3</v>
      </c>
      <c r="Q402" t="str">
        <f t="shared" si="7"/>
        <v>234D</v>
      </c>
    </row>
    <row r="403" spans="1:17" x14ac:dyDescent="0.25">
      <c r="A403">
        <v>402</v>
      </c>
      <c r="D403">
        <v>253.778448</v>
      </c>
      <c r="E403" s="2">
        <v>2</v>
      </c>
      <c r="I403" s="3" t="s">
        <v>233</v>
      </c>
      <c r="N403">
        <v>246.108496</v>
      </c>
      <c r="P403">
        <v>2</v>
      </c>
      <c r="Q403" t="str">
        <f t="shared" si="7"/>
        <v>24D</v>
      </c>
    </row>
    <row r="404" spans="1:17" x14ac:dyDescent="0.25">
      <c r="A404">
        <v>403</v>
      </c>
      <c r="D404">
        <v>253.778448</v>
      </c>
      <c r="E404" s="2">
        <v>2</v>
      </c>
      <c r="I404" s="3" t="s">
        <v>233</v>
      </c>
      <c r="N404">
        <v>246.108496</v>
      </c>
      <c r="P404">
        <v>2</v>
      </c>
      <c r="Q404" t="str">
        <f t="shared" si="7"/>
        <v>24D</v>
      </c>
    </row>
    <row r="405" spans="1:17" x14ac:dyDescent="0.25">
      <c r="A405">
        <v>404</v>
      </c>
      <c r="D405">
        <v>253.778448</v>
      </c>
      <c r="E405" s="2">
        <v>2</v>
      </c>
      <c r="I405" s="3" t="s">
        <v>233</v>
      </c>
      <c r="N405">
        <v>246.108496</v>
      </c>
      <c r="P405">
        <v>2</v>
      </c>
      <c r="Q405" t="str">
        <f t="shared" si="7"/>
        <v>24D</v>
      </c>
    </row>
    <row r="406" spans="1:17" x14ac:dyDescent="0.25">
      <c r="A406">
        <v>405</v>
      </c>
      <c r="D406">
        <v>253.778448</v>
      </c>
      <c r="E406" s="2">
        <v>2</v>
      </c>
      <c r="I406" s="3" t="s">
        <v>233</v>
      </c>
      <c r="N406">
        <v>246.108496</v>
      </c>
      <c r="P406">
        <v>2</v>
      </c>
      <c r="Q406" t="str">
        <f t="shared" si="7"/>
        <v>24D</v>
      </c>
    </row>
    <row r="407" spans="1:17" x14ac:dyDescent="0.25">
      <c r="A407">
        <v>406</v>
      </c>
      <c r="D407">
        <v>253.778448</v>
      </c>
      <c r="E407" s="2">
        <v>2</v>
      </c>
      <c r="I407" s="3" t="s">
        <v>233</v>
      </c>
      <c r="N407">
        <v>246.108496</v>
      </c>
      <c r="P407">
        <v>2</v>
      </c>
      <c r="Q407" t="str">
        <f t="shared" si="7"/>
        <v>24D</v>
      </c>
    </row>
    <row r="408" spans="1:17" x14ac:dyDescent="0.25">
      <c r="A408">
        <v>407</v>
      </c>
      <c r="D408">
        <v>253.778448</v>
      </c>
      <c r="E408" s="2">
        <v>2</v>
      </c>
      <c r="I408" s="3" t="s">
        <v>233</v>
      </c>
      <c r="N408">
        <v>246.108496</v>
      </c>
      <c r="O408">
        <v>407</v>
      </c>
      <c r="P408">
        <v>2</v>
      </c>
      <c r="Q408" t="str">
        <f t="shared" si="7"/>
        <v>24D</v>
      </c>
    </row>
    <row r="409" spans="1:17" x14ac:dyDescent="0.25">
      <c r="A409">
        <v>408</v>
      </c>
      <c r="D409">
        <v>253.778448</v>
      </c>
      <c r="E409" s="2">
        <v>2</v>
      </c>
      <c r="P409">
        <v>1</v>
      </c>
      <c r="Q409" t="str">
        <f t="shared" si="7"/>
        <v>2</v>
      </c>
    </row>
    <row r="410" spans="1:17" x14ac:dyDescent="0.25">
      <c r="A410">
        <v>409</v>
      </c>
      <c r="D410">
        <v>253.778448</v>
      </c>
      <c r="E410" s="2">
        <v>2</v>
      </c>
      <c r="P410">
        <v>1</v>
      </c>
      <c r="Q410" t="str">
        <f t="shared" si="7"/>
        <v>2</v>
      </c>
    </row>
    <row r="411" spans="1:17" x14ac:dyDescent="0.25">
      <c r="A411">
        <v>410</v>
      </c>
      <c r="D411">
        <v>253.778448</v>
      </c>
      <c r="E411" s="2">
        <v>2</v>
      </c>
      <c r="P411">
        <v>1</v>
      </c>
      <c r="Q411" t="str">
        <f t="shared" si="7"/>
        <v>2</v>
      </c>
    </row>
    <row r="412" spans="1:17" x14ac:dyDescent="0.25">
      <c r="A412">
        <v>411</v>
      </c>
      <c r="D412">
        <v>253.778448</v>
      </c>
      <c r="E412" s="2">
        <v>2</v>
      </c>
      <c r="G412" s="5" t="s">
        <v>234</v>
      </c>
      <c r="L412">
        <v>247.308447</v>
      </c>
      <c r="M412">
        <v>411</v>
      </c>
      <c r="P412">
        <v>2</v>
      </c>
      <c r="Q412" t="str">
        <f t="shared" si="7"/>
        <v>23D</v>
      </c>
    </row>
    <row r="413" spans="1:17" x14ac:dyDescent="0.25">
      <c r="A413">
        <v>412</v>
      </c>
      <c r="D413">
        <v>253.778448</v>
      </c>
      <c r="E413" s="2">
        <v>2</v>
      </c>
      <c r="G413" s="5" t="s">
        <v>234</v>
      </c>
      <c r="L413">
        <v>247.36999700000001</v>
      </c>
      <c r="P413">
        <v>2</v>
      </c>
      <c r="Q413" t="str">
        <f t="shared" si="7"/>
        <v>23D</v>
      </c>
    </row>
    <row r="414" spans="1:17" x14ac:dyDescent="0.25">
      <c r="A414">
        <v>413</v>
      </c>
      <c r="B414">
        <v>261.791293</v>
      </c>
      <c r="C414" s="4">
        <v>1</v>
      </c>
      <c r="D414">
        <v>253.778448</v>
      </c>
      <c r="E414" s="2">
        <v>2</v>
      </c>
      <c r="G414" s="5" t="s">
        <v>234</v>
      </c>
      <c r="I414" s="3" t="s">
        <v>233</v>
      </c>
      <c r="L414">
        <v>247.36999700000001</v>
      </c>
      <c r="N414">
        <v>248.126913</v>
      </c>
      <c r="O414">
        <v>413</v>
      </c>
      <c r="P414">
        <v>4</v>
      </c>
      <c r="Q414" t="str">
        <f t="shared" si="7"/>
        <v>123D4D</v>
      </c>
    </row>
    <row r="415" spans="1:17" x14ac:dyDescent="0.25">
      <c r="A415">
        <v>414</v>
      </c>
      <c r="B415">
        <v>261.90251799999999</v>
      </c>
      <c r="C415" s="4">
        <v>1</v>
      </c>
      <c r="D415">
        <v>253.778448</v>
      </c>
      <c r="E415" s="2">
        <v>2</v>
      </c>
      <c r="G415" s="5" t="s">
        <v>234</v>
      </c>
      <c r="I415" s="3" t="s">
        <v>233</v>
      </c>
      <c r="L415">
        <v>247.36999700000001</v>
      </c>
      <c r="N415">
        <v>248.278288</v>
      </c>
      <c r="P415">
        <v>4</v>
      </c>
      <c r="Q415" t="str">
        <f t="shared" si="7"/>
        <v>123D4D</v>
      </c>
    </row>
    <row r="416" spans="1:17" x14ac:dyDescent="0.25">
      <c r="A416">
        <v>415</v>
      </c>
      <c r="B416">
        <v>261.90251799999999</v>
      </c>
      <c r="C416" s="4">
        <v>1</v>
      </c>
      <c r="D416">
        <v>253.778448</v>
      </c>
      <c r="E416" s="2">
        <v>2</v>
      </c>
      <c r="G416" s="5" t="s">
        <v>234</v>
      </c>
      <c r="I416" s="3" t="s">
        <v>233</v>
      </c>
      <c r="L416">
        <v>247.36999700000001</v>
      </c>
      <c r="N416">
        <v>248.278288</v>
      </c>
      <c r="P416">
        <v>4</v>
      </c>
      <c r="Q416" t="str">
        <f t="shared" si="7"/>
        <v>123D4D</v>
      </c>
    </row>
    <row r="417" spans="1:17" x14ac:dyDescent="0.25">
      <c r="A417">
        <v>416</v>
      </c>
      <c r="B417">
        <v>261.90251799999999</v>
      </c>
      <c r="C417" s="4">
        <v>1</v>
      </c>
      <c r="D417">
        <v>253.778448</v>
      </c>
      <c r="E417" s="2">
        <v>2</v>
      </c>
      <c r="G417" s="5" t="s">
        <v>234</v>
      </c>
      <c r="I417" s="3" t="s">
        <v>233</v>
      </c>
      <c r="L417">
        <v>247.36999700000001</v>
      </c>
      <c r="N417">
        <v>248.278288</v>
      </c>
      <c r="P417">
        <v>4</v>
      </c>
      <c r="Q417" t="str">
        <f t="shared" si="7"/>
        <v>123D4D</v>
      </c>
    </row>
    <row r="418" spans="1:17" x14ac:dyDescent="0.25">
      <c r="A418">
        <v>417</v>
      </c>
      <c r="B418">
        <v>261.90251799999999</v>
      </c>
      <c r="C418" s="4">
        <v>1</v>
      </c>
      <c r="D418">
        <v>253.778448</v>
      </c>
      <c r="E418" s="2">
        <v>2</v>
      </c>
      <c r="G418" s="5" t="s">
        <v>234</v>
      </c>
      <c r="I418" s="3" t="s">
        <v>233</v>
      </c>
      <c r="L418">
        <v>247.36999700000001</v>
      </c>
      <c r="N418">
        <v>248.278288</v>
      </c>
      <c r="O418">
        <v>417</v>
      </c>
      <c r="P418">
        <v>4</v>
      </c>
      <c r="Q418" t="str">
        <f t="shared" si="7"/>
        <v>123D4D</v>
      </c>
    </row>
    <row r="419" spans="1:17" x14ac:dyDescent="0.25">
      <c r="A419">
        <v>418</v>
      </c>
      <c r="B419">
        <v>261.90251799999999</v>
      </c>
      <c r="C419" s="4">
        <v>1</v>
      </c>
      <c r="D419">
        <v>253.778448</v>
      </c>
      <c r="E419" s="2">
        <v>2</v>
      </c>
      <c r="G419" s="5" t="s">
        <v>234</v>
      </c>
      <c r="L419">
        <v>247.36999700000001</v>
      </c>
      <c r="P419">
        <v>3</v>
      </c>
      <c r="Q419" t="str">
        <f t="shared" si="7"/>
        <v>123D</v>
      </c>
    </row>
    <row r="420" spans="1:17" x14ac:dyDescent="0.25">
      <c r="A420">
        <v>419</v>
      </c>
      <c r="B420">
        <v>261.90251799999999</v>
      </c>
      <c r="C420" s="4">
        <v>1</v>
      </c>
      <c r="D420">
        <v>253.778448</v>
      </c>
      <c r="E420" s="2">
        <v>2</v>
      </c>
      <c r="G420" s="5" t="s">
        <v>234</v>
      </c>
      <c r="L420">
        <v>247.36999700000001</v>
      </c>
      <c r="P420">
        <v>3</v>
      </c>
      <c r="Q420" t="str">
        <f t="shared" si="7"/>
        <v>123D</v>
      </c>
    </row>
    <row r="421" spans="1:17" x14ac:dyDescent="0.25">
      <c r="A421">
        <v>420</v>
      </c>
      <c r="B421">
        <v>261.90251799999999</v>
      </c>
      <c r="C421" s="4">
        <v>1</v>
      </c>
      <c r="D421">
        <v>253.778448</v>
      </c>
      <c r="E421" s="2">
        <v>2</v>
      </c>
      <c r="G421" s="5" t="s">
        <v>234</v>
      </c>
      <c r="L421">
        <v>247.36999700000001</v>
      </c>
      <c r="P421">
        <v>3</v>
      </c>
      <c r="Q421" t="str">
        <f t="shared" si="7"/>
        <v>123D</v>
      </c>
    </row>
    <row r="422" spans="1:17" x14ac:dyDescent="0.25">
      <c r="A422">
        <v>421</v>
      </c>
      <c r="B422">
        <v>261.90251799999999</v>
      </c>
      <c r="C422" s="4">
        <v>1</v>
      </c>
      <c r="D422">
        <v>253.778448</v>
      </c>
      <c r="E422" s="2">
        <v>2</v>
      </c>
      <c r="G422" s="5" t="s">
        <v>234</v>
      </c>
      <c r="L422">
        <v>247.36999700000001</v>
      </c>
      <c r="P422">
        <v>3</v>
      </c>
      <c r="Q422" t="str">
        <f t="shared" si="7"/>
        <v>123D</v>
      </c>
    </row>
    <row r="423" spans="1:17" x14ac:dyDescent="0.25">
      <c r="A423">
        <v>422</v>
      </c>
      <c r="B423">
        <v>261.90251799999999</v>
      </c>
      <c r="C423" s="4">
        <v>1</v>
      </c>
      <c r="D423">
        <v>253.778448</v>
      </c>
      <c r="E423" s="2">
        <v>2</v>
      </c>
      <c r="G423" s="5" t="s">
        <v>234</v>
      </c>
      <c r="L423">
        <v>247.36999700000001</v>
      </c>
      <c r="P423">
        <v>3</v>
      </c>
      <c r="Q423" t="str">
        <f t="shared" si="7"/>
        <v>123D</v>
      </c>
    </row>
    <row r="424" spans="1:17" x14ac:dyDescent="0.25">
      <c r="A424">
        <v>423</v>
      </c>
      <c r="B424">
        <v>261.90251799999999</v>
      </c>
      <c r="C424" s="4">
        <v>1</v>
      </c>
      <c r="D424">
        <v>253.75308799999999</v>
      </c>
      <c r="E424" s="2">
        <v>2</v>
      </c>
      <c r="G424" s="5" t="s">
        <v>234</v>
      </c>
      <c r="L424">
        <v>247.36999700000001</v>
      </c>
      <c r="P424">
        <v>3</v>
      </c>
      <c r="Q424" t="str">
        <f t="shared" si="7"/>
        <v>123D</v>
      </c>
    </row>
    <row r="425" spans="1:17" x14ac:dyDescent="0.25">
      <c r="A425">
        <v>424</v>
      </c>
      <c r="B425">
        <v>261.90251799999999</v>
      </c>
      <c r="C425" s="4">
        <v>1</v>
      </c>
      <c r="G425" s="5" t="s">
        <v>234</v>
      </c>
      <c r="L425">
        <v>247.36999700000001</v>
      </c>
      <c r="P425">
        <v>2</v>
      </c>
      <c r="Q425" t="str">
        <f t="shared" si="7"/>
        <v>13D</v>
      </c>
    </row>
    <row r="426" spans="1:17" x14ac:dyDescent="0.25">
      <c r="A426">
        <v>425</v>
      </c>
      <c r="B426">
        <v>261.90251799999999</v>
      </c>
      <c r="C426" s="4">
        <v>1</v>
      </c>
      <c r="G426" s="5" t="s">
        <v>234</v>
      </c>
      <c r="L426">
        <v>247.36999700000001</v>
      </c>
      <c r="P426">
        <v>2</v>
      </c>
      <c r="Q426" t="str">
        <f t="shared" si="7"/>
        <v>13D</v>
      </c>
    </row>
    <row r="427" spans="1:17" x14ac:dyDescent="0.25">
      <c r="A427">
        <v>426</v>
      </c>
      <c r="B427">
        <v>261.90251799999999</v>
      </c>
      <c r="C427" s="4">
        <v>1</v>
      </c>
      <c r="G427" s="5" t="s">
        <v>234</v>
      </c>
      <c r="L427">
        <v>247.36999700000001</v>
      </c>
      <c r="P427">
        <v>2</v>
      </c>
      <c r="Q427" t="str">
        <f t="shared" si="7"/>
        <v>13D</v>
      </c>
    </row>
    <row r="428" spans="1:17" x14ac:dyDescent="0.25">
      <c r="A428">
        <v>427</v>
      </c>
      <c r="B428">
        <v>261.90251799999999</v>
      </c>
      <c r="C428" s="4">
        <v>1</v>
      </c>
      <c r="G428" s="5" t="s">
        <v>234</v>
      </c>
      <c r="L428">
        <v>247.36999700000001</v>
      </c>
      <c r="P428">
        <v>2</v>
      </c>
      <c r="Q428" t="str">
        <f t="shared" si="7"/>
        <v>13D</v>
      </c>
    </row>
    <row r="429" spans="1:17" x14ac:dyDescent="0.25">
      <c r="A429">
        <v>428</v>
      </c>
      <c r="B429">
        <v>261.90251799999999</v>
      </c>
      <c r="C429" s="4">
        <v>1</v>
      </c>
      <c r="G429" s="5" t="s">
        <v>234</v>
      </c>
      <c r="H429">
        <v>257.96660099999997</v>
      </c>
      <c r="I429" s="3">
        <v>4</v>
      </c>
      <c r="L429">
        <v>247.36999700000001</v>
      </c>
      <c r="P429">
        <v>3</v>
      </c>
      <c r="Q429" t="str">
        <f t="shared" si="7"/>
        <v>13D4</v>
      </c>
    </row>
    <row r="430" spans="1:17" x14ac:dyDescent="0.25">
      <c r="A430">
        <v>429</v>
      </c>
      <c r="B430">
        <v>261.90251799999999</v>
      </c>
      <c r="C430" s="4">
        <v>1</v>
      </c>
      <c r="G430" s="5" t="s">
        <v>234</v>
      </c>
      <c r="H430">
        <v>257.96660099999997</v>
      </c>
      <c r="I430" s="3">
        <v>4</v>
      </c>
      <c r="L430">
        <v>247.36999700000001</v>
      </c>
      <c r="P430">
        <v>3</v>
      </c>
      <c r="Q430" t="str">
        <f t="shared" si="7"/>
        <v>13D4</v>
      </c>
    </row>
    <row r="431" spans="1:17" x14ac:dyDescent="0.25">
      <c r="A431">
        <v>430</v>
      </c>
      <c r="B431">
        <v>261.90251799999999</v>
      </c>
      <c r="C431" s="4">
        <v>1</v>
      </c>
      <c r="G431" s="5" t="s">
        <v>234</v>
      </c>
      <c r="H431">
        <v>257.96660099999997</v>
      </c>
      <c r="I431" s="3">
        <v>4</v>
      </c>
      <c r="L431">
        <v>247.36999700000001</v>
      </c>
      <c r="P431">
        <v>3</v>
      </c>
      <c r="Q431" t="str">
        <f t="shared" si="7"/>
        <v>13D4</v>
      </c>
    </row>
    <row r="432" spans="1:17" x14ac:dyDescent="0.25">
      <c r="A432">
        <v>431</v>
      </c>
      <c r="B432">
        <v>261.90251799999999</v>
      </c>
      <c r="C432" s="4">
        <v>1</v>
      </c>
      <c r="G432" s="5" t="s">
        <v>234</v>
      </c>
      <c r="H432">
        <v>257.96660099999997</v>
      </c>
      <c r="I432" s="3">
        <v>4</v>
      </c>
      <c r="L432">
        <v>247.36999700000001</v>
      </c>
      <c r="P432">
        <v>3</v>
      </c>
      <c r="Q432" t="str">
        <f t="shared" si="7"/>
        <v>13D4</v>
      </c>
    </row>
    <row r="433" spans="1:17" x14ac:dyDescent="0.25">
      <c r="A433">
        <v>432</v>
      </c>
      <c r="B433">
        <v>261.90251799999999</v>
      </c>
      <c r="C433" s="4">
        <v>1</v>
      </c>
      <c r="G433" s="5" t="s">
        <v>234</v>
      </c>
      <c r="H433">
        <v>257.96660099999997</v>
      </c>
      <c r="I433" s="3">
        <v>4</v>
      </c>
      <c r="L433">
        <v>247.36999700000001</v>
      </c>
      <c r="P433">
        <v>3</v>
      </c>
      <c r="Q433" t="str">
        <f t="shared" si="7"/>
        <v>13D4</v>
      </c>
    </row>
    <row r="434" spans="1:17" x14ac:dyDescent="0.25">
      <c r="A434">
        <v>433</v>
      </c>
      <c r="B434">
        <v>261.90251799999999</v>
      </c>
      <c r="C434" s="4">
        <v>1</v>
      </c>
      <c r="G434" s="5" t="s">
        <v>234</v>
      </c>
      <c r="H434">
        <v>257.96660099999997</v>
      </c>
      <c r="I434" s="3">
        <v>4</v>
      </c>
      <c r="L434">
        <v>247.36999700000001</v>
      </c>
      <c r="P434">
        <v>3</v>
      </c>
      <c r="Q434" t="str">
        <f t="shared" si="7"/>
        <v>13D4</v>
      </c>
    </row>
    <row r="435" spans="1:17" x14ac:dyDescent="0.25">
      <c r="A435">
        <v>434</v>
      </c>
      <c r="B435">
        <v>261.90251799999999</v>
      </c>
      <c r="C435" s="4">
        <v>1</v>
      </c>
      <c r="G435" s="5" t="s">
        <v>234</v>
      </c>
      <c r="H435">
        <v>257.96660099999997</v>
      </c>
      <c r="I435" s="3">
        <v>4</v>
      </c>
      <c r="L435">
        <v>247.36999700000001</v>
      </c>
      <c r="P435">
        <v>3</v>
      </c>
      <c r="Q435" t="str">
        <f t="shared" si="7"/>
        <v>13D4</v>
      </c>
    </row>
    <row r="436" spans="1:17" x14ac:dyDescent="0.25">
      <c r="A436">
        <v>435</v>
      </c>
      <c r="B436">
        <v>261.90251799999999</v>
      </c>
      <c r="C436" s="4">
        <v>1</v>
      </c>
      <c r="G436" s="5" t="s">
        <v>234</v>
      </c>
      <c r="L436">
        <v>247.36999700000001</v>
      </c>
      <c r="P436">
        <v>2</v>
      </c>
      <c r="Q436" t="str">
        <f t="shared" si="7"/>
        <v>13D</v>
      </c>
    </row>
    <row r="437" spans="1:17" x14ac:dyDescent="0.25">
      <c r="A437">
        <v>436</v>
      </c>
      <c r="B437">
        <v>261.90251799999999</v>
      </c>
      <c r="C437" s="4">
        <v>1</v>
      </c>
      <c r="G437" s="5" t="s">
        <v>234</v>
      </c>
      <c r="L437">
        <v>247.308447</v>
      </c>
      <c r="M437">
        <v>436</v>
      </c>
      <c r="P437">
        <v>2</v>
      </c>
      <c r="Q437" t="str">
        <f t="shared" si="7"/>
        <v>13D</v>
      </c>
    </row>
    <row r="438" spans="1:17" x14ac:dyDescent="0.25">
      <c r="A438">
        <v>437</v>
      </c>
      <c r="B438">
        <v>261.90251799999999</v>
      </c>
      <c r="C438" s="4">
        <v>1</v>
      </c>
      <c r="I438" s="3" t="s">
        <v>233</v>
      </c>
      <c r="N438">
        <v>260.08593200000001</v>
      </c>
      <c r="O438">
        <v>437</v>
      </c>
      <c r="P438">
        <v>2</v>
      </c>
      <c r="Q438" t="str">
        <f t="shared" si="7"/>
        <v>14D</v>
      </c>
    </row>
    <row r="439" spans="1:17" x14ac:dyDescent="0.25">
      <c r="A439">
        <v>438</v>
      </c>
      <c r="B439">
        <v>261.90251799999999</v>
      </c>
      <c r="C439" s="4">
        <v>1</v>
      </c>
      <c r="I439" s="3" t="s">
        <v>233</v>
      </c>
      <c r="N439">
        <v>260.08593200000001</v>
      </c>
      <c r="P439">
        <v>2</v>
      </c>
      <c r="Q439" t="str">
        <f t="shared" si="7"/>
        <v>14D</v>
      </c>
    </row>
    <row r="440" spans="1:17" x14ac:dyDescent="0.25">
      <c r="A440">
        <v>439</v>
      </c>
      <c r="B440">
        <v>261.90251799999999</v>
      </c>
      <c r="C440" s="4">
        <v>1</v>
      </c>
      <c r="D440">
        <v>269.529044</v>
      </c>
      <c r="E440" s="2">
        <v>2</v>
      </c>
      <c r="I440" s="3" t="s">
        <v>233</v>
      </c>
      <c r="N440">
        <v>260.08593200000001</v>
      </c>
      <c r="P440">
        <v>3</v>
      </c>
      <c r="Q440" t="str">
        <f t="shared" si="7"/>
        <v>124D</v>
      </c>
    </row>
    <row r="441" spans="1:17" x14ac:dyDescent="0.25">
      <c r="A441">
        <v>440</v>
      </c>
      <c r="B441">
        <v>261.90251799999999</v>
      </c>
      <c r="C441" s="4">
        <v>1</v>
      </c>
      <c r="D441">
        <v>269.57247000000001</v>
      </c>
      <c r="E441" s="2">
        <v>2</v>
      </c>
      <c r="I441" s="3" t="s">
        <v>233</v>
      </c>
      <c r="N441">
        <v>260.08593200000001</v>
      </c>
      <c r="P441">
        <v>3</v>
      </c>
      <c r="Q441" t="str">
        <f t="shared" si="7"/>
        <v>124D</v>
      </c>
    </row>
    <row r="442" spans="1:17" x14ac:dyDescent="0.25">
      <c r="A442">
        <v>441</v>
      </c>
      <c r="B442">
        <v>261.90251799999999</v>
      </c>
      <c r="C442" s="4">
        <v>1</v>
      </c>
      <c r="D442">
        <v>269.57247000000001</v>
      </c>
      <c r="E442" s="2">
        <v>2</v>
      </c>
      <c r="I442" s="3" t="s">
        <v>233</v>
      </c>
      <c r="N442">
        <v>260.08593200000001</v>
      </c>
      <c r="O442">
        <v>441</v>
      </c>
      <c r="P442">
        <v>3</v>
      </c>
      <c r="Q442" t="str">
        <f t="shared" si="7"/>
        <v>124D</v>
      </c>
    </row>
    <row r="443" spans="1:17" x14ac:dyDescent="0.25">
      <c r="A443">
        <v>442</v>
      </c>
      <c r="B443">
        <v>261.90251799999999</v>
      </c>
      <c r="C443" s="4">
        <v>1</v>
      </c>
      <c r="D443">
        <v>269.57247000000001</v>
      </c>
      <c r="E443" s="2">
        <v>2</v>
      </c>
      <c r="P443">
        <v>2</v>
      </c>
      <c r="Q443" t="str">
        <f t="shared" si="7"/>
        <v>12</v>
      </c>
    </row>
    <row r="444" spans="1:17" x14ac:dyDescent="0.25">
      <c r="A444">
        <v>443</v>
      </c>
      <c r="B444">
        <v>261.90251799999999</v>
      </c>
      <c r="C444" s="4">
        <v>1</v>
      </c>
      <c r="D444">
        <v>269.57247000000001</v>
      </c>
      <c r="E444" s="2">
        <v>2</v>
      </c>
      <c r="P444">
        <v>2</v>
      </c>
      <c r="Q444" t="str">
        <f t="shared" si="7"/>
        <v>12</v>
      </c>
    </row>
    <row r="445" spans="1:17" x14ac:dyDescent="0.25">
      <c r="A445">
        <v>444</v>
      </c>
      <c r="B445">
        <v>261.90251799999999</v>
      </c>
      <c r="C445" s="4">
        <v>1</v>
      </c>
      <c r="D445">
        <v>269.57247000000001</v>
      </c>
      <c r="E445" s="2">
        <v>2</v>
      </c>
      <c r="P445">
        <v>2</v>
      </c>
      <c r="Q445" t="str">
        <f t="shared" si="7"/>
        <v>12</v>
      </c>
    </row>
    <row r="446" spans="1:17" x14ac:dyDescent="0.25">
      <c r="A446">
        <v>445</v>
      </c>
      <c r="B446">
        <v>261.791293</v>
      </c>
      <c r="C446" s="4">
        <v>1</v>
      </c>
      <c r="D446">
        <v>269.57247000000001</v>
      </c>
      <c r="E446" s="2">
        <v>2</v>
      </c>
      <c r="H446">
        <v>262.685473</v>
      </c>
      <c r="I446" s="3">
        <v>4</v>
      </c>
      <c r="P446">
        <v>3</v>
      </c>
      <c r="Q446" t="str">
        <f t="shared" si="7"/>
        <v>124</v>
      </c>
    </row>
    <row r="447" spans="1:17" x14ac:dyDescent="0.25">
      <c r="A447">
        <v>446</v>
      </c>
      <c r="D447">
        <v>269.529044</v>
      </c>
      <c r="E447" s="2">
        <v>2</v>
      </c>
      <c r="H447">
        <v>262.685473</v>
      </c>
      <c r="I447" s="3">
        <v>4</v>
      </c>
      <c r="P447">
        <v>2</v>
      </c>
      <c r="Q447" t="str">
        <f t="shared" si="7"/>
        <v>24</v>
      </c>
    </row>
    <row r="448" spans="1:17" x14ac:dyDescent="0.25">
      <c r="A448">
        <v>447</v>
      </c>
      <c r="D448">
        <v>269.529044</v>
      </c>
      <c r="E448" s="2">
        <v>2</v>
      </c>
      <c r="H448">
        <v>262.685473</v>
      </c>
      <c r="I448" s="3">
        <v>4</v>
      </c>
      <c r="J448">
        <v>235.88936100000001</v>
      </c>
      <c r="K448" t="s">
        <v>22</v>
      </c>
      <c r="Q448" t="str">
        <f t="shared" si="7"/>
        <v>24</v>
      </c>
    </row>
    <row r="449" spans="1:17" x14ac:dyDescent="0.25">
      <c r="A449">
        <v>448</v>
      </c>
      <c r="Q449" t="str">
        <f t="shared" si="7"/>
        <v/>
      </c>
    </row>
    <row r="450" spans="1:17" x14ac:dyDescent="0.25">
      <c r="A450">
        <v>449</v>
      </c>
      <c r="J450">
        <v>236.236683</v>
      </c>
      <c r="K450" t="s">
        <v>22</v>
      </c>
      <c r="Q450" t="str">
        <f t="shared" ref="Q450:Q513" si="8">CONCATENATE(C450,E450,G450,I450)</f>
        <v/>
      </c>
    </row>
    <row r="451" spans="1:17" x14ac:dyDescent="0.25">
      <c r="A451">
        <v>450</v>
      </c>
      <c r="B451">
        <v>240.049813</v>
      </c>
      <c r="C451" s="4">
        <v>1</v>
      </c>
      <c r="P451">
        <v>1</v>
      </c>
      <c r="Q451" t="str">
        <f t="shared" si="8"/>
        <v>1</v>
      </c>
    </row>
    <row r="452" spans="1:17" x14ac:dyDescent="0.25">
      <c r="A452">
        <v>451</v>
      </c>
      <c r="B452">
        <v>240.15421699999999</v>
      </c>
      <c r="C452" s="4">
        <v>1</v>
      </c>
      <c r="P452">
        <v>1</v>
      </c>
      <c r="Q452" t="str">
        <f t="shared" si="8"/>
        <v>1</v>
      </c>
    </row>
    <row r="453" spans="1:17" x14ac:dyDescent="0.25">
      <c r="A453">
        <v>452</v>
      </c>
      <c r="B453">
        <v>240.15421699999999</v>
      </c>
      <c r="C453" s="4">
        <v>1</v>
      </c>
      <c r="P453">
        <v>1</v>
      </c>
      <c r="Q453" t="str">
        <f t="shared" si="8"/>
        <v>1</v>
      </c>
    </row>
    <row r="454" spans="1:17" x14ac:dyDescent="0.25">
      <c r="A454">
        <v>453</v>
      </c>
      <c r="B454">
        <v>240.15421699999999</v>
      </c>
      <c r="C454" s="4">
        <v>1</v>
      </c>
      <c r="P454">
        <v>1</v>
      </c>
      <c r="Q454" t="str">
        <f t="shared" si="8"/>
        <v>1</v>
      </c>
    </row>
    <row r="455" spans="1:17" x14ac:dyDescent="0.25">
      <c r="A455">
        <v>454</v>
      </c>
      <c r="B455">
        <v>240.15421699999999</v>
      </c>
      <c r="C455" s="4">
        <v>1</v>
      </c>
      <c r="P455">
        <v>1</v>
      </c>
      <c r="Q455" t="str">
        <f t="shared" si="8"/>
        <v>1</v>
      </c>
    </row>
    <row r="456" spans="1:17" x14ac:dyDescent="0.25">
      <c r="A456">
        <v>455</v>
      </c>
      <c r="B456">
        <v>240.15421699999999</v>
      </c>
      <c r="C456" s="4">
        <v>1</v>
      </c>
      <c r="P456">
        <v>1</v>
      </c>
      <c r="Q456" t="str">
        <f t="shared" si="8"/>
        <v>1</v>
      </c>
    </row>
    <row r="457" spans="1:17" x14ac:dyDescent="0.25">
      <c r="A457">
        <v>456</v>
      </c>
      <c r="B457">
        <v>240.15421699999999</v>
      </c>
      <c r="C457" s="4">
        <v>1</v>
      </c>
      <c r="P457">
        <v>1</v>
      </c>
      <c r="Q457" t="str">
        <f t="shared" si="8"/>
        <v>1</v>
      </c>
    </row>
    <row r="458" spans="1:17" x14ac:dyDescent="0.25">
      <c r="A458">
        <v>457</v>
      </c>
      <c r="B458">
        <v>240.15421699999999</v>
      </c>
      <c r="C458" s="4">
        <v>1</v>
      </c>
      <c r="P458">
        <v>1</v>
      </c>
      <c r="Q458" t="str">
        <f t="shared" si="8"/>
        <v>1</v>
      </c>
    </row>
    <row r="459" spans="1:17" x14ac:dyDescent="0.25">
      <c r="A459">
        <v>458</v>
      </c>
      <c r="B459">
        <v>240.15421699999999</v>
      </c>
      <c r="C459" s="4">
        <v>1</v>
      </c>
      <c r="P459">
        <v>1</v>
      </c>
      <c r="Q459" t="str">
        <f t="shared" si="8"/>
        <v>1</v>
      </c>
    </row>
    <row r="460" spans="1:17" x14ac:dyDescent="0.25">
      <c r="A460">
        <v>459</v>
      </c>
      <c r="B460">
        <v>240.15421699999999</v>
      </c>
      <c r="C460" s="4">
        <v>1</v>
      </c>
      <c r="P460">
        <v>1</v>
      </c>
      <c r="Q460" t="str">
        <f t="shared" si="8"/>
        <v>1</v>
      </c>
    </row>
    <row r="461" spans="1:17" x14ac:dyDescent="0.25">
      <c r="A461">
        <v>460</v>
      </c>
      <c r="B461">
        <v>240.15421699999999</v>
      </c>
      <c r="C461" s="4">
        <v>1</v>
      </c>
      <c r="P461">
        <v>1</v>
      </c>
      <c r="Q461" t="str">
        <f t="shared" si="8"/>
        <v>1</v>
      </c>
    </row>
    <row r="462" spans="1:17" x14ac:dyDescent="0.25">
      <c r="A462">
        <v>461</v>
      </c>
      <c r="B462">
        <v>240.15421699999999</v>
      </c>
      <c r="C462" s="4">
        <v>1</v>
      </c>
      <c r="P462">
        <v>1</v>
      </c>
      <c r="Q462" t="str">
        <f t="shared" si="8"/>
        <v>1</v>
      </c>
    </row>
    <row r="463" spans="1:17" x14ac:dyDescent="0.25">
      <c r="A463">
        <v>462</v>
      </c>
      <c r="B463">
        <v>240.15421699999999</v>
      </c>
      <c r="C463" s="4">
        <v>1</v>
      </c>
      <c r="H463">
        <v>248.71694400000001</v>
      </c>
      <c r="I463" s="3">
        <v>4</v>
      </c>
      <c r="P463">
        <v>2</v>
      </c>
      <c r="Q463" t="str">
        <f t="shared" si="8"/>
        <v>14</v>
      </c>
    </row>
    <row r="464" spans="1:17" x14ac:dyDescent="0.25">
      <c r="A464">
        <v>463</v>
      </c>
      <c r="B464">
        <v>240.15421699999999</v>
      </c>
      <c r="C464" s="4">
        <v>1</v>
      </c>
      <c r="H464">
        <v>248.631495</v>
      </c>
      <c r="I464" s="3">
        <v>4</v>
      </c>
      <c r="P464">
        <v>2</v>
      </c>
      <c r="Q464" t="str">
        <f t="shared" si="8"/>
        <v>14</v>
      </c>
    </row>
    <row r="465" spans="1:17" x14ac:dyDescent="0.25">
      <c r="A465">
        <v>464</v>
      </c>
      <c r="B465">
        <v>240.15421699999999</v>
      </c>
      <c r="C465" s="4">
        <v>1</v>
      </c>
      <c r="H465">
        <v>248.631495</v>
      </c>
      <c r="I465" s="3">
        <v>4</v>
      </c>
      <c r="P465">
        <v>2</v>
      </c>
      <c r="Q465" t="str">
        <f t="shared" si="8"/>
        <v>14</v>
      </c>
    </row>
    <row r="466" spans="1:17" x14ac:dyDescent="0.25">
      <c r="A466">
        <v>465</v>
      </c>
      <c r="B466">
        <v>240.15421699999999</v>
      </c>
      <c r="C466" s="4">
        <v>1</v>
      </c>
      <c r="H466">
        <v>248.631495</v>
      </c>
      <c r="I466" s="3">
        <v>4</v>
      </c>
      <c r="P466">
        <v>2</v>
      </c>
      <c r="Q466" t="str">
        <f t="shared" si="8"/>
        <v>14</v>
      </c>
    </row>
    <row r="467" spans="1:17" x14ac:dyDescent="0.25">
      <c r="A467">
        <v>466</v>
      </c>
      <c r="B467">
        <v>240.15421699999999</v>
      </c>
      <c r="C467" s="4">
        <v>1</v>
      </c>
      <c r="H467">
        <v>248.631495</v>
      </c>
      <c r="I467" s="3">
        <v>4</v>
      </c>
      <c r="P467">
        <v>2</v>
      </c>
      <c r="Q467" t="str">
        <f t="shared" si="8"/>
        <v>14</v>
      </c>
    </row>
    <row r="468" spans="1:17" x14ac:dyDescent="0.25">
      <c r="A468">
        <v>467</v>
      </c>
      <c r="B468">
        <v>240.15421699999999</v>
      </c>
      <c r="C468" s="4">
        <v>1</v>
      </c>
      <c r="H468">
        <v>248.631495</v>
      </c>
      <c r="I468" s="3">
        <v>4</v>
      </c>
      <c r="P468">
        <v>2</v>
      </c>
      <c r="Q468" t="str">
        <f t="shared" si="8"/>
        <v>14</v>
      </c>
    </row>
    <row r="469" spans="1:17" x14ac:dyDescent="0.25">
      <c r="A469">
        <v>468</v>
      </c>
      <c r="B469">
        <v>240.15421699999999</v>
      </c>
      <c r="C469" s="4">
        <v>1</v>
      </c>
      <c r="H469">
        <v>248.631495</v>
      </c>
      <c r="I469" s="3">
        <v>4</v>
      </c>
      <c r="P469">
        <v>2</v>
      </c>
      <c r="Q469" t="str">
        <f t="shared" si="8"/>
        <v>14</v>
      </c>
    </row>
    <row r="470" spans="1:17" x14ac:dyDescent="0.25">
      <c r="A470">
        <v>469</v>
      </c>
      <c r="B470">
        <v>240.15421699999999</v>
      </c>
      <c r="C470" s="4">
        <v>1</v>
      </c>
      <c r="H470">
        <v>248.631495</v>
      </c>
      <c r="I470" s="3">
        <v>4</v>
      </c>
      <c r="P470">
        <v>2</v>
      </c>
      <c r="Q470" t="str">
        <f t="shared" si="8"/>
        <v>14</v>
      </c>
    </row>
    <row r="471" spans="1:17" x14ac:dyDescent="0.25">
      <c r="A471">
        <v>470</v>
      </c>
      <c r="B471">
        <v>240.15421699999999</v>
      </c>
      <c r="C471" s="4">
        <v>1</v>
      </c>
      <c r="D471">
        <v>230.96714800000001</v>
      </c>
      <c r="E471" s="2">
        <v>2</v>
      </c>
      <c r="H471">
        <v>248.631495</v>
      </c>
      <c r="I471" s="3">
        <v>4</v>
      </c>
      <c r="P471">
        <v>3</v>
      </c>
      <c r="Q471" t="str">
        <f t="shared" si="8"/>
        <v>124</v>
      </c>
    </row>
    <row r="472" spans="1:17" x14ac:dyDescent="0.25">
      <c r="A472">
        <v>471</v>
      </c>
      <c r="B472">
        <v>240.15421699999999</v>
      </c>
      <c r="C472" s="4">
        <v>1</v>
      </c>
      <c r="D472">
        <v>230.97048000000001</v>
      </c>
      <c r="E472" s="2">
        <v>2</v>
      </c>
      <c r="H472">
        <v>248.631495</v>
      </c>
      <c r="I472" s="3">
        <v>4</v>
      </c>
      <c r="P472">
        <v>3</v>
      </c>
      <c r="Q472" t="str">
        <f t="shared" si="8"/>
        <v>124</v>
      </c>
    </row>
    <row r="473" spans="1:17" x14ac:dyDescent="0.25">
      <c r="A473">
        <v>472</v>
      </c>
      <c r="B473">
        <v>240.049813</v>
      </c>
      <c r="C473" s="4">
        <v>1</v>
      </c>
      <c r="D473">
        <v>230.97048000000001</v>
      </c>
      <c r="E473" s="2">
        <v>2</v>
      </c>
      <c r="H473">
        <v>248.631495</v>
      </c>
      <c r="I473" s="3">
        <v>4</v>
      </c>
      <c r="P473">
        <v>3</v>
      </c>
      <c r="Q473" t="str">
        <f t="shared" si="8"/>
        <v>124</v>
      </c>
    </row>
    <row r="474" spans="1:17" x14ac:dyDescent="0.25">
      <c r="A474">
        <v>473</v>
      </c>
      <c r="D474">
        <v>230.97048000000001</v>
      </c>
      <c r="E474" s="2">
        <v>2</v>
      </c>
      <c r="H474">
        <v>248.631495</v>
      </c>
      <c r="I474" s="3">
        <v>4</v>
      </c>
      <c r="P474">
        <v>2</v>
      </c>
      <c r="Q474" t="str">
        <f t="shared" si="8"/>
        <v>24</v>
      </c>
    </row>
    <row r="475" spans="1:17" x14ac:dyDescent="0.25">
      <c r="A475">
        <v>474</v>
      </c>
      <c r="D475">
        <v>230.97048000000001</v>
      </c>
      <c r="E475" s="2">
        <v>2</v>
      </c>
      <c r="H475">
        <v>248.631495</v>
      </c>
      <c r="I475" s="3">
        <v>4</v>
      </c>
      <c r="P475">
        <v>2</v>
      </c>
      <c r="Q475" t="str">
        <f t="shared" si="8"/>
        <v>24</v>
      </c>
    </row>
    <row r="476" spans="1:17" x14ac:dyDescent="0.25">
      <c r="A476">
        <v>475</v>
      </c>
      <c r="D476">
        <v>230.97048000000001</v>
      </c>
      <c r="E476" s="2">
        <v>2</v>
      </c>
      <c r="H476">
        <v>248.631495</v>
      </c>
      <c r="I476" s="3">
        <v>4</v>
      </c>
      <c r="P476">
        <v>2</v>
      </c>
      <c r="Q476" t="str">
        <f t="shared" si="8"/>
        <v>24</v>
      </c>
    </row>
    <row r="477" spans="1:17" x14ac:dyDescent="0.25">
      <c r="A477">
        <v>476</v>
      </c>
      <c r="D477">
        <v>231.020939</v>
      </c>
      <c r="E477" s="2">
        <v>2</v>
      </c>
      <c r="H477">
        <v>248.631495</v>
      </c>
      <c r="I477" s="3">
        <v>4</v>
      </c>
      <c r="P477">
        <v>2</v>
      </c>
      <c r="Q477" t="str">
        <f t="shared" si="8"/>
        <v>24</v>
      </c>
    </row>
    <row r="478" spans="1:17" x14ac:dyDescent="0.25">
      <c r="A478">
        <v>477</v>
      </c>
      <c r="D478">
        <v>231.020939</v>
      </c>
      <c r="E478" s="2">
        <v>2</v>
      </c>
      <c r="H478">
        <v>248.631495</v>
      </c>
      <c r="I478" s="3">
        <v>4</v>
      </c>
      <c r="P478">
        <v>2</v>
      </c>
      <c r="Q478" t="str">
        <f t="shared" si="8"/>
        <v>24</v>
      </c>
    </row>
    <row r="479" spans="1:17" x14ac:dyDescent="0.25">
      <c r="A479">
        <v>478</v>
      </c>
      <c r="D479">
        <v>231.020939</v>
      </c>
      <c r="E479" s="2">
        <v>2</v>
      </c>
      <c r="H479">
        <v>248.631495</v>
      </c>
      <c r="I479" s="3">
        <v>4</v>
      </c>
      <c r="P479">
        <v>2</v>
      </c>
      <c r="Q479" t="str">
        <f t="shared" si="8"/>
        <v>24</v>
      </c>
    </row>
    <row r="480" spans="1:17" x14ac:dyDescent="0.25">
      <c r="A480">
        <v>479</v>
      </c>
      <c r="D480">
        <v>231.020939</v>
      </c>
      <c r="E480" s="2">
        <v>2</v>
      </c>
      <c r="F480">
        <v>239.61240599999999</v>
      </c>
      <c r="G480" s="5">
        <v>3</v>
      </c>
      <c r="H480">
        <v>248.631495</v>
      </c>
      <c r="I480" s="3">
        <v>4</v>
      </c>
      <c r="P480">
        <v>3</v>
      </c>
      <c r="Q480" t="str">
        <f t="shared" si="8"/>
        <v>234</v>
      </c>
    </row>
    <row r="481" spans="1:17" x14ac:dyDescent="0.25">
      <c r="A481">
        <v>480</v>
      </c>
      <c r="D481">
        <v>231.020939</v>
      </c>
      <c r="E481" s="2">
        <v>2</v>
      </c>
      <c r="F481">
        <v>239.54866999999999</v>
      </c>
      <c r="G481" s="5">
        <v>3</v>
      </c>
      <c r="H481">
        <v>248.631495</v>
      </c>
      <c r="I481" s="3">
        <v>4</v>
      </c>
      <c r="P481">
        <v>3</v>
      </c>
      <c r="Q481" t="str">
        <f t="shared" si="8"/>
        <v>234</v>
      </c>
    </row>
    <row r="482" spans="1:17" x14ac:dyDescent="0.25">
      <c r="A482">
        <v>481</v>
      </c>
      <c r="D482">
        <v>231.020939</v>
      </c>
      <c r="E482" s="2">
        <v>2</v>
      </c>
      <c r="F482">
        <v>239.54866999999999</v>
      </c>
      <c r="G482" s="5">
        <v>3</v>
      </c>
      <c r="H482">
        <v>248.631495</v>
      </c>
      <c r="I482" s="3">
        <v>4</v>
      </c>
      <c r="P482">
        <v>3</v>
      </c>
      <c r="Q482" t="str">
        <f t="shared" si="8"/>
        <v>234</v>
      </c>
    </row>
    <row r="483" spans="1:17" x14ac:dyDescent="0.25">
      <c r="A483">
        <v>482</v>
      </c>
      <c r="D483">
        <v>231.020939</v>
      </c>
      <c r="E483" s="2">
        <v>2</v>
      </c>
      <c r="F483">
        <v>239.54866999999999</v>
      </c>
      <c r="G483" s="5">
        <v>3</v>
      </c>
      <c r="H483">
        <v>248.631495</v>
      </c>
      <c r="I483" s="3">
        <v>4</v>
      </c>
      <c r="P483">
        <v>3</v>
      </c>
      <c r="Q483" t="str">
        <f t="shared" si="8"/>
        <v>234</v>
      </c>
    </row>
    <row r="484" spans="1:17" x14ac:dyDescent="0.25">
      <c r="A484">
        <v>483</v>
      </c>
      <c r="D484">
        <v>231.020939</v>
      </c>
      <c r="E484" s="2">
        <v>2</v>
      </c>
      <c r="F484">
        <v>239.54866999999999</v>
      </c>
      <c r="G484" s="5">
        <v>3</v>
      </c>
      <c r="H484">
        <v>248.631495</v>
      </c>
      <c r="I484" s="3">
        <v>4</v>
      </c>
      <c r="P484">
        <v>3</v>
      </c>
      <c r="Q484" t="str">
        <f t="shared" si="8"/>
        <v>234</v>
      </c>
    </row>
    <row r="485" spans="1:17" x14ac:dyDescent="0.25">
      <c r="A485">
        <v>484</v>
      </c>
      <c r="D485">
        <v>231.020939</v>
      </c>
      <c r="E485" s="2">
        <v>2</v>
      </c>
      <c r="F485">
        <v>239.54866999999999</v>
      </c>
      <c r="G485" s="5">
        <v>3</v>
      </c>
      <c r="H485">
        <v>248.71694400000001</v>
      </c>
      <c r="I485" s="3">
        <v>4</v>
      </c>
      <c r="P485">
        <v>3</v>
      </c>
      <c r="Q485" t="str">
        <f t="shared" si="8"/>
        <v>234</v>
      </c>
    </row>
    <row r="486" spans="1:17" x14ac:dyDescent="0.25">
      <c r="A486">
        <v>485</v>
      </c>
      <c r="D486">
        <v>231.020939</v>
      </c>
      <c r="E486" s="2">
        <v>2</v>
      </c>
      <c r="F486">
        <v>239.54866999999999</v>
      </c>
      <c r="G486" s="5">
        <v>3</v>
      </c>
      <c r="H486">
        <v>248.71694400000001</v>
      </c>
      <c r="I486" s="3">
        <v>4</v>
      </c>
      <c r="P486">
        <v>3</v>
      </c>
      <c r="Q486" t="str">
        <f t="shared" si="8"/>
        <v>234</v>
      </c>
    </row>
    <row r="487" spans="1:17" x14ac:dyDescent="0.25">
      <c r="A487">
        <v>486</v>
      </c>
      <c r="D487">
        <v>231.020939</v>
      </c>
      <c r="E487" s="2">
        <v>2</v>
      </c>
      <c r="F487">
        <v>239.54866999999999</v>
      </c>
      <c r="G487" s="5">
        <v>3</v>
      </c>
      <c r="P487">
        <v>2</v>
      </c>
      <c r="Q487" t="str">
        <f t="shared" si="8"/>
        <v>23</v>
      </c>
    </row>
    <row r="488" spans="1:17" x14ac:dyDescent="0.25">
      <c r="A488">
        <v>487</v>
      </c>
      <c r="D488">
        <v>231.020939</v>
      </c>
      <c r="E488" s="2">
        <v>2</v>
      </c>
      <c r="F488">
        <v>239.54866999999999</v>
      </c>
      <c r="G488" s="5">
        <v>3</v>
      </c>
      <c r="P488">
        <v>2</v>
      </c>
      <c r="Q488" t="str">
        <f t="shared" si="8"/>
        <v>23</v>
      </c>
    </row>
    <row r="489" spans="1:17" x14ac:dyDescent="0.25">
      <c r="A489">
        <v>488</v>
      </c>
      <c r="D489">
        <v>231.020939</v>
      </c>
      <c r="E489" s="2">
        <v>2</v>
      </c>
      <c r="F489">
        <v>239.54866999999999</v>
      </c>
      <c r="G489" s="5">
        <v>3</v>
      </c>
      <c r="P489">
        <v>2</v>
      </c>
      <c r="Q489" t="str">
        <f t="shared" si="8"/>
        <v>23</v>
      </c>
    </row>
    <row r="490" spans="1:17" x14ac:dyDescent="0.25">
      <c r="A490">
        <v>489</v>
      </c>
      <c r="B490">
        <v>221.643911</v>
      </c>
      <c r="C490" s="4">
        <v>1</v>
      </c>
      <c r="D490">
        <v>231.020939</v>
      </c>
      <c r="E490" s="2">
        <v>2</v>
      </c>
      <c r="F490">
        <v>239.54866999999999</v>
      </c>
      <c r="G490" s="5">
        <v>3</v>
      </c>
      <c r="P490">
        <v>3</v>
      </c>
      <c r="Q490" t="str">
        <f t="shared" si="8"/>
        <v>123</v>
      </c>
    </row>
    <row r="491" spans="1:17" x14ac:dyDescent="0.25">
      <c r="A491">
        <v>490</v>
      </c>
      <c r="B491">
        <v>221.68583000000001</v>
      </c>
      <c r="C491" s="4">
        <v>1</v>
      </c>
      <c r="D491">
        <v>230.96714800000001</v>
      </c>
      <c r="E491" s="2">
        <v>2</v>
      </c>
      <c r="F491">
        <v>239.54866999999999</v>
      </c>
      <c r="G491" s="5">
        <v>3</v>
      </c>
      <c r="P491">
        <v>3</v>
      </c>
      <c r="Q491" t="str">
        <f t="shared" si="8"/>
        <v>123</v>
      </c>
    </row>
    <row r="492" spans="1:17" x14ac:dyDescent="0.25">
      <c r="A492">
        <v>491</v>
      </c>
      <c r="B492">
        <v>221.68583000000001</v>
      </c>
      <c r="C492" s="4">
        <v>1</v>
      </c>
      <c r="F492">
        <v>239.54866999999999</v>
      </c>
      <c r="G492" s="5">
        <v>3</v>
      </c>
      <c r="P492">
        <v>2</v>
      </c>
      <c r="Q492" t="str">
        <f t="shared" si="8"/>
        <v>13</v>
      </c>
    </row>
    <row r="493" spans="1:17" x14ac:dyDescent="0.25">
      <c r="A493">
        <v>492</v>
      </c>
      <c r="B493">
        <v>221.68583000000001</v>
      </c>
      <c r="C493" s="4">
        <v>1</v>
      </c>
      <c r="F493">
        <v>239.54866999999999</v>
      </c>
      <c r="G493" s="5">
        <v>3</v>
      </c>
      <c r="P493">
        <v>2</v>
      </c>
      <c r="Q493" t="str">
        <f t="shared" si="8"/>
        <v>13</v>
      </c>
    </row>
    <row r="494" spans="1:17" x14ac:dyDescent="0.25">
      <c r="A494">
        <v>493</v>
      </c>
      <c r="B494">
        <v>221.68583000000001</v>
      </c>
      <c r="C494" s="4">
        <v>1</v>
      </c>
      <c r="F494">
        <v>239.54866999999999</v>
      </c>
      <c r="G494" s="5">
        <v>3</v>
      </c>
      <c r="P494">
        <v>2</v>
      </c>
      <c r="Q494" t="str">
        <f t="shared" si="8"/>
        <v>13</v>
      </c>
    </row>
    <row r="495" spans="1:17" x14ac:dyDescent="0.25">
      <c r="A495">
        <v>494</v>
      </c>
      <c r="B495">
        <v>221.68583000000001</v>
      </c>
      <c r="C495" s="4">
        <v>1</v>
      </c>
      <c r="F495">
        <v>239.54866999999999</v>
      </c>
      <c r="G495" s="5">
        <v>3</v>
      </c>
      <c r="P495">
        <v>2</v>
      </c>
      <c r="Q495" t="str">
        <f t="shared" si="8"/>
        <v>13</v>
      </c>
    </row>
    <row r="496" spans="1:17" x14ac:dyDescent="0.25">
      <c r="A496">
        <v>495</v>
      </c>
      <c r="B496">
        <v>221.68583000000001</v>
      </c>
      <c r="C496" s="4">
        <v>1</v>
      </c>
      <c r="F496">
        <v>239.54866999999999</v>
      </c>
      <c r="G496" s="5">
        <v>3</v>
      </c>
      <c r="P496">
        <v>2</v>
      </c>
      <c r="Q496" t="str">
        <f t="shared" si="8"/>
        <v>13</v>
      </c>
    </row>
    <row r="497" spans="1:17" x14ac:dyDescent="0.25">
      <c r="A497">
        <v>496</v>
      </c>
      <c r="B497">
        <v>221.68583000000001</v>
      </c>
      <c r="C497" s="4">
        <v>1</v>
      </c>
      <c r="F497">
        <v>239.54866999999999</v>
      </c>
      <c r="G497" s="5">
        <v>3</v>
      </c>
      <c r="P497">
        <v>2</v>
      </c>
      <c r="Q497" t="str">
        <f t="shared" si="8"/>
        <v>13</v>
      </c>
    </row>
    <row r="498" spans="1:17" x14ac:dyDescent="0.25">
      <c r="A498">
        <v>497</v>
      </c>
      <c r="B498">
        <v>221.68583000000001</v>
      </c>
      <c r="C498" s="4">
        <v>1</v>
      </c>
      <c r="F498">
        <v>239.54866999999999</v>
      </c>
      <c r="G498" s="5">
        <v>3</v>
      </c>
      <c r="H498">
        <v>230.14373399999999</v>
      </c>
      <c r="I498" s="3">
        <v>4</v>
      </c>
      <c r="P498">
        <v>3</v>
      </c>
      <c r="Q498" t="str">
        <f t="shared" si="8"/>
        <v>134</v>
      </c>
    </row>
    <row r="499" spans="1:17" x14ac:dyDescent="0.25">
      <c r="A499">
        <v>498</v>
      </c>
      <c r="B499">
        <v>221.68583000000001</v>
      </c>
      <c r="C499" s="4">
        <v>1</v>
      </c>
      <c r="F499">
        <v>239.61240599999999</v>
      </c>
      <c r="G499" s="5">
        <v>3</v>
      </c>
      <c r="H499">
        <v>230.06218799999999</v>
      </c>
      <c r="I499" s="3">
        <v>4</v>
      </c>
      <c r="P499">
        <v>3</v>
      </c>
      <c r="Q499" t="str">
        <f t="shared" si="8"/>
        <v>134</v>
      </c>
    </row>
    <row r="500" spans="1:17" x14ac:dyDescent="0.25">
      <c r="A500">
        <v>499</v>
      </c>
      <c r="B500">
        <v>221.68583000000001</v>
      </c>
      <c r="C500" s="4">
        <v>1</v>
      </c>
      <c r="F500">
        <v>239.61240599999999</v>
      </c>
      <c r="G500" s="5">
        <v>3</v>
      </c>
      <c r="H500">
        <v>230.06218799999999</v>
      </c>
      <c r="I500" s="3">
        <v>4</v>
      </c>
      <c r="P500">
        <v>3</v>
      </c>
      <c r="Q500" t="str">
        <f t="shared" si="8"/>
        <v>134</v>
      </c>
    </row>
    <row r="501" spans="1:17" x14ac:dyDescent="0.25">
      <c r="A501">
        <v>500</v>
      </c>
      <c r="B501">
        <v>221.68583000000001</v>
      </c>
      <c r="C501" s="4">
        <v>1</v>
      </c>
      <c r="F501">
        <v>239.61240599999999</v>
      </c>
      <c r="G501" s="5">
        <v>3</v>
      </c>
      <c r="H501">
        <v>230.06218799999999</v>
      </c>
      <c r="I501" s="3">
        <v>4</v>
      </c>
      <c r="P501">
        <v>3</v>
      </c>
      <c r="Q501" t="str">
        <f t="shared" si="8"/>
        <v>134</v>
      </c>
    </row>
    <row r="502" spans="1:17" x14ac:dyDescent="0.25">
      <c r="A502">
        <v>501</v>
      </c>
      <c r="B502">
        <v>221.68583000000001</v>
      </c>
      <c r="C502" s="4">
        <v>1</v>
      </c>
      <c r="H502">
        <v>230.06218799999999</v>
      </c>
      <c r="I502" s="3">
        <v>4</v>
      </c>
      <c r="P502">
        <v>2</v>
      </c>
      <c r="Q502" t="str">
        <f t="shared" si="8"/>
        <v>14</v>
      </c>
    </row>
    <row r="503" spans="1:17" x14ac:dyDescent="0.25">
      <c r="A503">
        <v>502</v>
      </c>
      <c r="B503">
        <v>221.68583000000001</v>
      </c>
      <c r="C503" s="4">
        <v>1</v>
      </c>
      <c r="H503">
        <v>230.06218799999999</v>
      </c>
      <c r="I503" s="3">
        <v>4</v>
      </c>
      <c r="P503">
        <v>2</v>
      </c>
      <c r="Q503" t="str">
        <f t="shared" si="8"/>
        <v>14</v>
      </c>
    </row>
    <row r="504" spans="1:17" x14ac:dyDescent="0.25">
      <c r="A504">
        <v>503</v>
      </c>
      <c r="B504">
        <v>221.68583000000001</v>
      </c>
      <c r="C504" s="4">
        <v>1</v>
      </c>
      <c r="H504">
        <v>230.06218799999999</v>
      </c>
      <c r="I504" s="3">
        <v>4</v>
      </c>
      <c r="P504">
        <v>2</v>
      </c>
      <c r="Q504" t="str">
        <f t="shared" si="8"/>
        <v>14</v>
      </c>
    </row>
    <row r="505" spans="1:17" x14ac:dyDescent="0.25">
      <c r="A505">
        <v>504</v>
      </c>
      <c r="B505">
        <v>221.68583000000001</v>
      </c>
      <c r="C505" s="4">
        <v>1</v>
      </c>
      <c r="H505">
        <v>230.06218799999999</v>
      </c>
      <c r="I505" s="3">
        <v>4</v>
      </c>
      <c r="P505">
        <v>2</v>
      </c>
      <c r="Q505" t="str">
        <f t="shared" si="8"/>
        <v>14</v>
      </c>
    </row>
    <row r="506" spans="1:17" x14ac:dyDescent="0.25">
      <c r="A506">
        <v>505</v>
      </c>
      <c r="B506">
        <v>221.68583000000001</v>
      </c>
      <c r="C506" s="4">
        <v>1</v>
      </c>
      <c r="H506">
        <v>230.06218799999999</v>
      </c>
      <c r="I506" s="3">
        <v>4</v>
      </c>
      <c r="P506">
        <v>2</v>
      </c>
      <c r="Q506" t="str">
        <f t="shared" si="8"/>
        <v>14</v>
      </c>
    </row>
    <row r="507" spans="1:17" x14ac:dyDescent="0.25">
      <c r="A507">
        <v>506</v>
      </c>
      <c r="B507">
        <v>221.643911</v>
      </c>
      <c r="C507" s="4">
        <v>1</v>
      </c>
      <c r="D507">
        <v>214.31107599999999</v>
      </c>
      <c r="E507" s="2">
        <v>2</v>
      </c>
      <c r="H507">
        <v>230.06218799999999</v>
      </c>
      <c r="I507" s="3">
        <v>4</v>
      </c>
      <c r="P507">
        <v>3</v>
      </c>
      <c r="Q507" t="str">
        <f t="shared" si="8"/>
        <v>124</v>
      </c>
    </row>
    <row r="508" spans="1:17" x14ac:dyDescent="0.25">
      <c r="A508">
        <v>507</v>
      </c>
      <c r="D508">
        <v>214.31862599999999</v>
      </c>
      <c r="E508" s="2">
        <v>2</v>
      </c>
      <c r="H508">
        <v>230.06218799999999</v>
      </c>
      <c r="I508" s="3">
        <v>4</v>
      </c>
      <c r="P508">
        <v>2</v>
      </c>
      <c r="Q508" t="str">
        <f t="shared" si="8"/>
        <v>24</v>
      </c>
    </row>
    <row r="509" spans="1:17" x14ac:dyDescent="0.25">
      <c r="A509">
        <v>508</v>
      </c>
      <c r="D509">
        <v>214.31862599999999</v>
      </c>
      <c r="E509" s="2">
        <v>2</v>
      </c>
      <c r="H509">
        <v>230.06218799999999</v>
      </c>
      <c r="I509" s="3">
        <v>4</v>
      </c>
      <c r="P509">
        <v>2</v>
      </c>
      <c r="Q509" t="str">
        <f t="shared" si="8"/>
        <v>24</v>
      </c>
    </row>
    <row r="510" spans="1:17" x14ac:dyDescent="0.25">
      <c r="A510">
        <v>509</v>
      </c>
      <c r="D510">
        <v>214.31862599999999</v>
      </c>
      <c r="E510" s="2">
        <v>2</v>
      </c>
      <c r="H510">
        <v>230.06218799999999</v>
      </c>
      <c r="I510" s="3">
        <v>4</v>
      </c>
      <c r="P510">
        <v>2</v>
      </c>
      <c r="Q510" t="str">
        <f t="shared" si="8"/>
        <v>24</v>
      </c>
    </row>
    <row r="511" spans="1:17" x14ac:dyDescent="0.25">
      <c r="A511">
        <v>510</v>
      </c>
      <c r="D511">
        <v>214.31862599999999</v>
      </c>
      <c r="E511" s="2">
        <v>2</v>
      </c>
      <c r="H511">
        <v>230.06218799999999</v>
      </c>
      <c r="I511" s="3">
        <v>4</v>
      </c>
      <c r="P511">
        <v>2</v>
      </c>
      <c r="Q511" t="str">
        <f t="shared" si="8"/>
        <v>24</v>
      </c>
    </row>
    <row r="512" spans="1:17" x14ac:dyDescent="0.25">
      <c r="A512">
        <v>511</v>
      </c>
      <c r="D512">
        <v>214.31862599999999</v>
      </c>
      <c r="E512" s="2">
        <v>2</v>
      </c>
      <c r="H512">
        <v>230.06218799999999</v>
      </c>
      <c r="I512" s="3">
        <v>4</v>
      </c>
      <c r="P512">
        <v>2</v>
      </c>
      <c r="Q512" t="str">
        <f t="shared" si="8"/>
        <v>24</v>
      </c>
    </row>
    <row r="513" spans="1:17" x14ac:dyDescent="0.25">
      <c r="A513">
        <v>512</v>
      </c>
      <c r="D513">
        <v>214.31862599999999</v>
      </c>
      <c r="E513" s="2">
        <v>2</v>
      </c>
      <c r="F513">
        <v>221.42473999999999</v>
      </c>
      <c r="G513" s="5">
        <v>3</v>
      </c>
      <c r="H513">
        <v>230.06218799999999</v>
      </c>
      <c r="I513" s="3">
        <v>4</v>
      </c>
      <c r="P513">
        <v>3</v>
      </c>
      <c r="Q513" t="str">
        <f t="shared" si="8"/>
        <v>234</v>
      </c>
    </row>
    <row r="514" spans="1:17" x14ac:dyDescent="0.25">
      <c r="A514">
        <v>513</v>
      </c>
      <c r="D514">
        <v>214.36908399999999</v>
      </c>
      <c r="E514" s="2">
        <v>2</v>
      </c>
      <c r="F514">
        <v>221.38302999999999</v>
      </c>
      <c r="G514" s="5">
        <v>3</v>
      </c>
      <c r="H514">
        <v>230.06218799999999</v>
      </c>
      <c r="I514" s="3">
        <v>4</v>
      </c>
      <c r="P514">
        <v>3</v>
      </c>
      <c r="Q514" t="str">
        <f t="shared" ref="Q514:Q577" si="9">CONCATENATE(C514,E514,G514,I514)</f>
        <v>234</v>
      </c>
    </row>
    <row r="515" spans="1:17" x14ac:dyDescent="0.25">
      <c r="A515">
        <v>514</v>
      </c>
      <c r="D515">
        <v>214.36908399999999</v>
      </c>
      <c r="E515" s="2">
        <v>2</v>
      </c>
      <c r="F515">
        <v>221.38302999999999</v>
      </c>
      <c r="G515" s="5">
        <v>3</v>
      </c>
      <c r="H515">
        <v>230.14373399999999</v>
      </c>
      <c r="I515" s="3">
        <v>4</v>
      </c>
      <c r="P515">
        <v>3</v>
      </c>
      <c r="Q515" t="str">
        <f t="shared" si="9"/>
        <v>234</v>
      </c>
    </row>
    <row r="516" spans="1:17" x14ac:dyDescent="0.25">
      <c r="A516">
        <v>515</v>
      </c>
      <c r="D516">
        <v>214.36908399999999</v>
      </c>
      <c r="E516" s="2">
        <v>2</v>
      </c>
      <c r="F516">
        <v>221.38302999999999</v>
      </c>
      <c r="G516" s="5">
        <v>3</v>
      </c>
      <c r="H516">
        <v>230.14373399999999</v>
      </c>
      <c r="I516" s="3">
        <v>4</v>
      </c>
      <c r="P516">
        <v>3</v>
      </c>
      <c r="Q516" t="str">
        <f t="shared" si="9"/>
        <v>234</v>
      </c>
    </row>
    <row r="517" spans="1:17" x14ac:dyDescent="0.25">
      <c r="A517">
        <v>516</v>
      </c>
      <c r="D517">
        <v>214.36908399999999</v>
      </c>
      <c r="E517" s="2">
        <v>2</v>
      </c>
      <c r="F517">
        <v>221.38302999999999</v>
      </c>
      <c r="G517" s="5">
        <v>3</v>
      </c>
      <c r="P517">
        <v>2</v>
      </c>
      <c r="Q517" t="str">
        <f t="shared" si="9"/>
        <v>23</v>
      </c>
    </row>
    <row r="518" spans="1:17" x14ac:dyDescent="0.25">
      <c r="A518">
        <v>517</v>
      </c>
      <c r="D518">
        <v>214.36908399999999</v>
      </c>
      <c r="E518" s="2">
        <v>2</v>
      </c>
      <c r="F518">
        <v>221.38302999999999</v>
      </c>
      <c r="G518" s="5">
        <v>3</v>
      </c>
      <c r="P518">
        <v>2</v>
      </c>
      <c r="Q518" t="str">
        <f t="shared" si="9"/>
        <v>23</v>
      </c>
    </row>
    <row r="519" spans="1:17" x14ac:dyDescent="0.25">
      <c r="A519">
        <v>518</v>
      </c>
      <c r="D519">
        <v>214.36908399999999</v>
      </c>
      <c r="E519" s="2">
        <v>2</v>
      </c>
      <c r="F519">
        <v>221.38302999999999</v>
      </c>
      <c r="G519" s="5">
        <v>3</v>
      </c>
      <c r="P519">
        <v>2</v>
      </c>
      <c r="Q519" t="str">
        <f t="shared" si="9"/>
        <v>23</v>
      </c>
    </row>
    <row r="520" spans="1:17" x14ac:dyDescent="0.25">
      <c r="A520">
        <v>519</v>
      </c>
      <c r="D520">
        <v>214.36908399999999</v>
      </c>
      <c r="E520" s="2">
        <v>2</v>
      </c>
      <c r="F520">
        <v>221.38302999999999</v>
      </c>
      <c r="G520" s="5">
        <v>3</v>
      </c>
      <c r="P520">
        <v>2</v>
      </c>
      <c r="Q520" t="str">
        <f t="shared" si="9"/>
        <v>23</v>
      </c>
    </row>
    <row r="521" spans="1:17" x14ac:dyDescent="0.25">
      <c r="A521">
        <v>520</v>
      </c>
      <c r="D521">
        <v>214.36908399999999</v>
      </c>
      <c r="E521" s="2">
        <v>2</v>
      </c>
      <c r="F521">
        <v>221.38302999999999</v>
      </c>
      <c r="G521" s="5">
        <v>3</v>
      </c>
      <c r="P521">
        <v>2</v>
      </c>
      <c r="Q521" t="str">
        <f t="shared" si="9"/>
        <v>23</v>
      </c>
    </row>
    <row r="522" spans="1:17" x14ac:dyDescent="0.25">
      <c r="A522">
        <v>521</v>
      </c>
      <c r="B522">
        <v>204.301738</v>
      </c>
      <c r="C522" s="4">
        <v>1</v>
      </c>
      <c r="D522">
        <v>214.31107599999999</v>
      </c>
      <c r="E522" s="2">
        <v>2</v>
      </c>
      <c r="F522">
        <v>221.38302999999999</v>
      </c>
      <c r="G522" s="5">
        <v>3</v>
      </c>
      <c r="P522">
        <v>3</v>
      </c>
      <c r="Q522" t="str">
        <f t="shared" si="9"/>
        <v>123</v>
      </c>
    </row>
    <row r="523" spans="1:17" x14ac:dyDescent="0.25">
      <c r="A523">
        <v>522</v>
      </c>
      <c r="B523">
        <v>204.24168700000001</v>
      </c>
      <c r="C523" s="4">
        <v>1</v>
      </c>
      <c r="F523">
        <v>221.38302999999999</v>
      </c>
      <c r="G523" s="5">
        <v>3</v>
      </c>
      <c r="P523">
        <v>2</v>
      </c>
      <c r="Q523" t="str">
        <f t="shared" si="9"/>
        <v>13</v>
      </c>
    </row>
    <row r="524" spans="1:17" x14ac:dyDescent="0.25">
      <c r="A524">
        <v>523</v>
      </c>
      <c r="B524">
        <v>204.24168700000001</v>
      </c>
      <c r="C524" s="4">
        <v>1</v>
      </c>
      <c r="F524">
        <v>221.38302999999999</v>
      </c>
      <c r="G524" s="5">
        <v>3</v>
      </c>
      <c r="P524">
        <v>2</v>
      </c>
      <c r="Q524" t="str">
        <f t="shared" si="9"/>
        <v>13</v>
      </c>
    </row>
    <row r="525" spans="1:17" x14ac:dyDescent="0.25">
      <c r="A525">
        <v>524</v>
      </c>
      <c r="B525">
        <v>204.24168700000001</v>
      </c>
      <c r="C525" s="4">
        <v>1</v>
      </c>
      <c r="F525">
        <v>221.38302999999999</v>
      </c>
      <c r="G525" s="5">
        <v>3</v>
      </c>
      <c r="P525">
        <v>2</v>
      </c>
      <c r="Q525" t="str">
        <f t="shared" si="9"/>
        <v>13</v>
      </c>
    </row>
    <row r="526" spans="1:17" x14ac:dyDescent="0.25">
      <c r="A526">
        <v>525</v>
      </c>
      <c r="B526">
        <v>204.24168700000001</v>
      </c>
      <c r="C526" s="4">
        <v>1</v>
      </c>
      <c r="F526">
        <v>221.38302999999999</v>
      </c>
      <c r="G526" s="5">
        <v>3</v>
      </c>
      <c r="P526">
        <v>2</v>
      </c>
      <c r="Q526" t="str">
        <f t="shared" si="9"/>
        <v>13</v>
      </c>
    </row>
    <row r="527" spans="1:17" x14ac:dyDescent="0.25">
      <c r="A527">
        <v>526</v>
      </c>
      <c r="B527">
        <v>204.24168700000001</v>
      </c>
      <c r="C527" s="4">
        <v>1</v>
      </c>
      <c r="F527">
        <v>221.38302999999999</v>
      </c>
      <c r="G527" s="5">
        <v>3</v>
      </c>
      <c r="P527">
        <v>2</v>
      </c>
      <c r="Q527" t="str">
        <f t="shared" si="9"/>
        <v>13</v>
      </c>
    </row>
    <row r="528" spans="1:17" x14ac:dyDescent="0.25">
      <c r="A528">
        <v>527</v>
      </c>
      <c r="B528">
        <v>204.24168700000001</v>
      </c>
      <c r="C528" s="4">
        <v>1</v>
      </c>
      <c r="F528">
        <v>221.38302999999999</v>
      </c>
      <c r="G528" s="5">
        <v>3</v>
      </c>
      <c r="P528">
        <v>2</v>
      </c>
      <c r="Q528" t="str">
        <f t="shared" si="9"/>
        <v>13</v>
      </c>
    </row>
    <row r="529" spans="1:17" x14ac:dyDescent="0.25">
      <c r="A529">
        <v>528</v>
      </c>
      <c r="B529">
        <v>204.24168700000001</v>
      </c>
      <c r="C529" s="4">
        <v>1</v>
      </c>
      <c r="F529">
        <v>221.42473999999999</v>
      </c>
      <c r="G529" s="5">
        <v>3</v>
      </c>
      <c r="P529">
        <v>2</v>
      </c>
      <c r="Q529" t="str">
        <f t="shared" si="9"/>
        <v>13</v>
      </c>
    </row>
    <row r="530" spans="1:17" x14ac:dyDescent="0.25">
      <c r="A530">
        <v>529</v>
      </c>
      <c r="B530">
        <v>204.24168700000001</v>
      </c>
      <c r="C530" s="4">
        <v>1</v>
      </c>
      <c r="F530">
        <v>221.42473999999999</v>
      </c>
      <c r="G530" s="5">
        <v>3</v>
      </c>
      <c r="H530">
        <v>213.257294</v>
      </c>
      <c r="I530" s="3">
        <v>4</v>
      </c>
      <c r="P530">
        <v>3</v>
      </c>
      <c r="Q530" t="str">
        <f t="shared" si="9"/>
        <v>134</v>
      </c>
    </row>
    <row r="531" spans="1:17" x14ac:dyDescent="0.25">
      <c r="A531">
        <v>530</v>
      </c>
      <c r="B531">
        <v>204.24168700000001</v>
      </c>
      <c r="C531" s="4">
        <v>1</v>
      </c>
      <c r="H531">
        <v>213.30941799999999</v>
      </c>
      <c r="I531" s="3">
        <v>4</v>
      </c>
      <c r="P531">
        <v>2</v>
      </c>
      <c r="Q531" t="str">
        <f t="shared" si="9"/>
        <v>14</v>
      </c>
    </row>
    <row r="532" spans="1:17" x14ac:dyDescent="0.25">
      <c r="A532">
        <v>531</v>
      </c>
      <c r="B532">
        <v>204.24168700000001</v>
      </c>
      <c r="C532" s="4">
        <v>1</v>
      </c>
      <c r="H532">
        <v>213.30941799999999</v>
      </c>
      <c r="I532" s="3">
        <v>4</v>
      </c>
      <c r="P532">
        <v>2</v>
      </c>
      <c r="Q532" t="str">
        <f t="shared" si="9"/>
        <v>14</v>
      </c>
    </row>
    <row r="533" spans="1:17" x14ac:dyDescent="0.25">
      <c r="A533">
        <v>532</v>
      </c>
      <c r="B533">
        <v>204.24168700000001</v>
      </c>
      <c r="C533" s="4">
        <v>1</v>
      </c>
      <c r="H533">
        <v>213.30941799999999</v>
      </c>
      <c r="I533" s="3">
        <v>4</v>
      </c>
      <c r="P533">
        <v>2</v>
      </c>
      <c r="Q533" t="str">
        <f t="shared" si="9"/>
        <v>14</v>
      </c>
    </row>
    <row r="534" spans="1:17" x14ac:dyDescent="0.25">
      <c r="A534">
        <v>533</v>
      </c>
      <c r="B534">
        <v>204.24168700000001</v>
      </c>
      <c r="C534" s="4">
        <v>1</v>
      </c>
      <c r="H534">
        <v>213.30941799999999</v>
      </c>
      <c r="I534" s="3">
        <v>4</v>
      </c>
      <c r="P534">
        <v>2</v>
      </c>
      <c r="Q534" t="str">
        <f t="shared" si="9"/>
        <v>14</v>
      </c>
    </row>
    <row r="535" spans="1:17" x14ac:dyDescent="0.25">
      <c r="A535">
        <v>534</v>
      </c>
      <c r="B535">
        <v>204.24168700000001</v>
      </c>
      <c r="C535" s="4">
        <v>1</v>
      </c>
      <c r="H535">
        <v>213.30941799999999</v>
      </c>
      <c r="I535" s="3">
        <v>4</v>
      </c>
      <c r="P535">
        <v>2</v>
      </c>
      <c r="Q535" t="str">
        <f t="shared" si="9"/>
        <v>14</v>
      </c>
    </row>
    <row r="536" spans="1:17" x14ac:dyDescent="0.25">
      <c r="A536">
        <v>535</v>
      </c>
      <c r="B536">
        <v>204.301738</v>
      </c>
      <c r="C536" s="4">
        <v>1</v>
      </c>
      <c r="H536">
        <v>213.30941799999999</v>
      </c>
      <c r="I536" s="3">
        <v>4</v>
      </c>
      <c r="P536">
        <v>2</v>
      </c>
      <c r="Q536" t="str">
        <f t="shared" si="9"/>
        <v>14</v>
      </c>
    </row>
    <row r="537" spans="1:17" x14ac:dyDescent="0.25">
      <c r="A537">
        <v>536</v>
      </c>
      <c r="D537">
        <v>195.57339400000001</v>
      </c>
      <c r="E537" s="2">
        <v>2</v>
      </c>
      <c r="H537">
        <v>213.30941799999999</v>
      </c>
      <c r="I537" s="3">
        <v>4</v>
      </c>
      <c r="P537">
        <v>2</v>
      </c>
      <c r="Q537" t="str">
        <f t="shared" si="9"/>
        <v>24</v>
      </c>
    </row>
    <row r="538" spans="1:17" x14ac:dyDescent="0.25">
      <c r="A538">
        <v>537</v>
      </c>
      <c r="D538">
        <v>195.48163099999999</v>
      </c>
      <c r="E538" s="2">
        <v>2</v>
      </c>
      <c r="H538">
        <v>213.30941799999999</v>
      </c>
      <c r="I538" s="3">
        <v>4</v>
      </c>
      <c r="P538">
        <v>2</v>
      </c>
      <c r="Q538" t="str">
        <f t="shared" si="9"/>
        <v>24</v>
      </c>
    </row>
    <row r="539" spans="1:17" x14ac:dyDescent="0.25">
      <c r="A539">
        <v>538</v>
      </c>
      <c r="D539">
        <v>195.48163099999999</v>
      </c>
      <c r="E539" s="2">
        <v>2</v>
      </c>
      <c r="H539">
        <v>213.30941799999999</v>
      </c>
      <c r="I539" s="3">
        <v>4</v>
      </c>
      <c r="P539">
        <v>2</v>
      </c>
      <c r="Q539" t="str">
        <f t="shared" si="9"/>
        <v>24</v>
      </c>
    </row>
    <row r="540" spans="1:17" x14ac:dyDescent="0.25">
      <c r="A540">
        <v>539</v>
      </c>
      <c r="D540">
        <v>195.48163099999999</v>
      </c>
      <c r="E540" s="2">
        <v>2</v>
      </c>
      <c r="H540">
        <v>213.30941799999999</v>
      </c>
      <c r="I540" s="3">
        <v>4</v>
      </c>
      <c r="P540">
        <v>2</v>
      </c>
      <c r="Q540" t="str">
        <f t="shared" si="9"/>
        <v>24</v>
      </c>
    </row>
    <row r="541" spans="1:17" x14ac:dyDescent="0.25">
      <c r="A541">
        <v>540</v>
      </c>
      <c r="D541">
        <v>195.48163099999999</v>
      </c>
      <c r="E541" s="2">
        <v>2</v>
      </c>
      <c r="H541">
        <v>213.30941799999999</v>
      </c>
      <c r="I541" s="3">
        <v>4</v>
      </c>
      <c r="P541">
        <v>2</v>
      </c>
      <c r="Q541" t="str">
        <f t="shared" si="9"/>
        <v>24</v>
      </c>
    </row>
    <row r="542" spans="1:17" x14ac:dyDescent="0.25">
      <c r="A542">
        <v>541</v>
      </c>
      <c r="D542">
        <v>195.48163099999999</v>
      </c>
      <c r="E542" s="2">
        <v>2</v>
      </c>
      <c r="H542">
        <v>213.30941799999999</v>
      </c>
      <c r="I542" s="3">
        <v>4</v>
      </c>
      <c r="P542">
        <v>2</v>
      </c>
      <c r="Q542" t="str">
        <f t="shared" si="9"/>
        <v>24</v>
      </c>
    </row>
    <row r="543" spans="1:17" x14ac:dyDescent="0.25">
      <c r="A543">
        <v>542</v>
      </c>
      <c r="D543">
        <v>195.48163099999999</v>
      </c>
      <c r="E543" s="2">
        <v>2</v>
      </c>
      <c r="F543">
        <v>203.459506</v>
      </c>
      <c r="G543" s="5">
        <v>3</v>
      </c>
      <c r="H543">
        <v>213.30941799999999</v>
      </c>
      <c r="I543" s="3">
        <v>4</v>
      </c>
      <c r="P543">
        <v>3</v>
      </c>
      <c r="Q543" t="str">
        <f t="shared" si="9"/>
        <v>234</v>
      </c>
    </row>
    <row r="544" spans="1:17" x14ac:dyDescent="0.25">
      <c r="A544">
        <v>543</v>
      </c>
      <c r="D544">
        <v>195.48163099999999</v>
      </c>
      <c r="E544" s="2">
        <v>2</v>
      </c>
      <c r="F544">
        <v>203.50763599999999</v>
      </c>
      <c r="G544" s="5">
        <v>3</v>
      </c>
      <c r="H544">
        <v>213.30941799999999</v>
      </c>
      <c r="I544" s="3">
        <v>4</v>
      </c>
      <c r="P544">
        <v>3</v>
      </c>
      <c r="Q544" t="str">
        <f t="shared" si="9"/>
        <v>234</v>
      </c>
    </row>
    <row r="545" spans="1:17" x14ac:dyDescent="0.25">
      <c r="A545">
        <v>544</v>
      </c>
      <c r="D545">
        <v>195.48163099999999</v>
      </c>
      <c r="E545" s="2">
        <v>2</v>
      </c>
      <c r="F545">
        <v>203.50763599999999</v>
      </c>
      <c r="G545" s="5">
        <v>3</v>
      </c>
      <c r="H545">
        <v>213.257294</v>
      </c>
      <c r="I545" s="3">
        <v>4</v>
      </c>
      <c r="P545">
        <v>3</v>
      </c>
      <c r="Q545" t="str">
        <f t="shared" si="9"/>
        <v>234</v>
      </c>
    </row>
    <row r="546" spans="1:17" x14ac:dyDescent="0.25">
      <c r="A546">
        <v>545</v>
      </c>
      <c r="D546">
        <v>195.48163099999999</v>
      </c>
      <c r="E546" s="2">
        <v>2</v>
      </c>
      <c r="F546">
        <v>203.50763599999999</v>
      </c>
      <c r="G546" s="5">
        <v>3</v>
      </c>
      <c r="H546">
        <v>213.256461</v>
      </c>
      <c r="I546" s="3">
        <v>4</v>
      </c>
      <c r="P546">
        <v>3</v>
      </c>
      <c r="Q546" t="str">
        <f t="shared" si="9"/>
        <v>234</v>
      </c>
    </row>
    <row r="547" spans="1:17" x14ac:dyDescent="0.25">
      <c r="A547">
        <v>546</v>
      </c>
      <c r="D547">
        <v>195.48163099999999</v>
      </c>
      <c r="E547" s="2">
        <v>2</v>
      </c>
      <c r="F547">
        <v>203.50763599999999</v>
      </c>
      <c r="G547" s="5">
        <v>3</v>
      </c>
      <c r="P547">
        <v>2</v>
      </c>
      <c r="Q547" t="str">
        <f t="shared" si="9"/>
        <v>23</v>
      </c>
    </row>
    <row r="548" spans="1:17" x14ac:dyDescent="0.25">
      <c r="A548">
        <v>547</v>
      </c>
      <c r="D548">
        <v>195.48163099999999</v>
      </c>
      <c r="E548" s="2">
        <v>2</v>
      </c>
      <c r="F548">
        <v>203.50763599999999</v>
      </c>
      <c r="G548" s="5">
        <v>3</v>
      </c>
      <c r="P548">
        <v>2</v>
      </c>
      <c r="Q548" t="str">
        <f t="shared" si="9"/>
        <v>23</v>
      </c>
    </row>
    <row r="549" spans="1:17" x14ac:dyDescent="0.25">
      <c r="A549">
        <v>548</v>
      </c>
      <c r="D549">
        <v>195.48163099999999</v>
      </c>
      <c r="E549" s="2">
        <v>2</v>
      </c>
      <c r="F549">
        <v>203.50763599999999</v>
      </c>
      <c r="G549" s="5">
        <v>3</v>
      </c>
      <c r="P549">
        <v>2</v>
      </c>
      <c r="Q549" t="str">
        <f t="shared" si="9"/>
        <v>23</v>
      </c>
    </row>
    <row r="550" spans="1:17" x14ac:dyDescent="0.25">
      <c r="A550">
        <v>549</v>
      </c>
      <c r="D550">
        <v>195.48163099999999</v>
      </c>
      <c r="E550" s="2">
        <v>2</v>
      </c>
      <c r="F550">
        <v>203.50763599999999</v>
      </c>
      <c r="G550" s="5">
        <v>3</v>
      </c>
      <c r="P550">
        <v>2</v>
      </c>
      <c r="Q550" t="str">
        <f t="shared" si="9"/>
        <v>23</v>
      </c>
    </row>
    <row r="551" spans="1:17" x14ac:dyDescent="0.25">
      <c r="A551">
        <v>550</v>
      </c>
      <c r="D551">
        <v>195.57339400000001</v>
      </c>
      <c r="E551" s="2">
        <v>2</v>
      </c>
      <c r="F551">
        <v>203.50763599999999</v>
      </c>
      <c r="G551" s="5">
        <v>3</v>
      </c>
      <c r="P551">
        <v>2</v>
      </c>
      <c r="Q551" t="str">
        <f t="shared" si="9"/>
        <v>23</v>
      </c>
    </row>
    <row r="552" spans="1:17" x14ac:dyDescent="0.25">
      <c r="A552">
        <v>551</v>
      </c>
      <c r="B552">
        <v>184.81838500000001</v>
      </c>
      <c r="C552" s="4">
        <v>1</v>
      </c>
      <c r="F552">
        <v>203.50763599999999</v>
      </c>
      <c r="G552" s="5">
        <v>3</v>
      </c>
      <c r="P552">
        <v>2</v>
      </c>
      <c r="Q552" t="str">
        <f t="shared" si="9"/>
        <v>13</v>
      </c>
    </row>
    <row r="553" spans="1:17" x14ac:dyDescent="0.25">
      <c r="A553">
        <v>552</v>
      </c>
      <c r="B553">
        <v>184.861816</v>
      </c>
      <c r="C553" s="4">
        <v>1</v>
      </c>
      <c r="F553">
        <v>203.50763599999999</v>
      </c>
      <c r="G553" s="5">
        <v>3</v>
      </c>
      <c r="P553">
        <v>2</v>
      </c>
      <c r="Q553" t="str">
        <f t="shared" si="9"/>
        <v>13</v>
      </c>
    </row>
    <row r="554" spans="1:17" x14ac:dyDescent="0.25">
      <c r="A554">
        <v>553</v>
      </c>
      <c r="B554">
        <v>184.861816</v>
      </c>
      <c r="C554" s="4">
        <v>1</v>
      </c>
      <c r="F554">
        <v>203.50763599999999</v>
      </c>
      <c r="G554" s="5">
        <v>3</v>
      </c>
      <c r="P554">
        <v>2</v>
      </c>
      <c r="Q554" t="str">
        <f t="shared" si="9"/>
        <v>13</v>
      </c>
    </row>
    <row r="555" spans="1:17" x14ac:dyDescent="0.25">
      <c r="A555">
        <v>554</v>
      </c>
      <c r="B555">
        <v>184.861816</v>
      </c>
      <c r="C555" s="4">
        <v>1</v>
      </c>
      <c r="F555">
        <v>203.50763599999999</v>
      </c>
      <c r="G555" s="5">
        <v>3</v>
      </c>
      <c r="P555">
        <v>2</v>
      </c>
      <c r="Q555" t="str">
        <f t="shared" si="9"/>
        <v>13</v>
      </c>
    </row>
    <row r="556" spans="1:17" x14ac:dyDescent="0.25">
      <c r="A556">
        <v>555</v>
      </c>
      <c r="B556">
        <v>184.861816</v>
      </c>
      <c r="C556" s="4">
        <v>1</v>
      </c>
      <c r="F556">
        <v>203.50763599999999</v>
      </c>
      <c r="G556" s="5">
        <v>3</v>
      </c>
      <c r="P556">
        <v>2</v>
      </c>
      <c r="Q556" t="str">
        <f t="shared" si="9"/>
        <v>13</v>
      </c>
    </row>
    <row r="557" spans="1:17" x14ac:dyDescent="0.25">
      <c r="A557">
        <v>556</v>
      </c>
      <c r="B557">
        <v>184.861816</v>
      </c>
      <c r="C557" s="4">
        <v>1</v>
      </c>
      <c r="F557">
        <v>203.50763599999999</v>
      </c>
      <c r="G557" s="5">
        <v>3</v>
      </c>
      <c r="P557">
        <v>2</v>
      </c>
      <c r="Q557" t="str">
        <f t="shared" si="9"/>
        <v>13</v>
      </c>
    </row>
    <row r="558" spans="1:17" x14ac:dyDescent="0.25">
      <c r="A558">
        <v>557</v>
      </c>
      <c r="B558">
        <v>184.861816</v>
      </c>
      <c r="C558" s="4">
        <v>1</v>
      </c>
      <c r="F558">
        <v>203.50763599999999</v>
      </c>
      <c r="G558" s="5">
        <v>3</v>
      </c>
      <c r="P558">
        <v>2</v>
      </c>
      <c r="Q558" t="str">
        <f t="shared" si="9"/>
        <v>13</v>
      </c>
    </row>
    <row r="559" spans="1:17" x14ac:dyDescent="0.25">
      <c r="A559">
        <v>558</v>
      </c>
      <c r="B559">
        <v>184.861816</v>
      </c>
      <c r="C559" s="4">
        <v>1</v>
      </c>
      <c r="F559">
        <v>203.459506</v>
      </c>
      <c r="G559" s="5">
        <v>3</v>
      </c>
      <c r="P559">
        <v>2</v>
      </c>
      <c r="Q559" t="str">
        <f t="shared" si="9"/>
        <v>13</v>
      </c>
    </row>
    <row r="560" spans="1:17" x14ac:dyDescent="0.25">
      <c r="A560">
        <v>559</v>
      </c>
      <c r="B560">
        <v>184.861816</v>
      </c>
      <c r="C560" s="4">
        <v>1</v>
      </c>
      <c r="F560">
        <v>203.459506</v>
      </c>
      <c r="G560" s="5">
        <v>3</v>
      </c>
      <c r="H560">
        <v>193.320426</v>
      </c>
      <c r="I560" s="3">
        <v>4</v>
      </c>
      <c r="P560">
        <v>3</v>
      </c>
      <c r="Q560" t="str">
        <f t="shared" si="9"/>
        <v>134</v>
      </c>
    </row>
    <row r="561" spans="1:17" x14ac:dyDescent="0.25">
      <c r="A561">
        <v>560</v>
      </c>
      <c r="B561">
        <v>184.861816</v>
      </c>
      <c r="C561" s="4">
        <v>1</v>
      </c>
      <c r="H561">
        <v>193.27936800000001</v>
      </c>
      <c r="I561" s="3">
        <v>4</v>
      </c>
      <c r="P561">
        <v>2</v>
      </c>
      <c r="Q561" t="str">
        <f t="shared" si="9"/>
        <v>14</v>
      </c>
    </row>
    <row r="562" spans="1:17" x14ac:dyDescent="0.25">
      <c r="A562">
        <v>561</v>
      </c>
      <c r="B562">
        <v>184.861816</v>
      </c>
      <c r="C562" s="4">
        <v>1</v>
      </c>
      <c r="H562">
        <v>193.27936800000001</v>
      </c>
      <c r="I562" s="3">
        <v>4</v>
      </c>
      <c r="P562">
        <v>2</v>
      </c>
      <c r="Q562" t="str">
        <f t="shared" si="9"/>
        <v>14</v>
      </c>
    </row>
    <row r="563" spans="1:17" x14ac:dyDescent="0.25">
      <c r="A563">
        <v>562</v>
      </c>
      <c r="B563">
        <v>184.861816</v>
      </c>
      <c r="C563" s="4">
        <v>1</v>
      </c>
      <c r="H563">
        <v>193.27936800000001</v>
      </c>
      <c r="I563" s="3">
        <v>4</v>
      </c>
      <c r="P563">
        <v>2</v>
      </c>
      <c r="Q563" t="str">
        <f t="shared" si="9"/>
        <v>14</v>
      </c>
    </row>
    <row r="564" spans="1:17" x14ac:dyDescent="0.25">
      <c r="A564">
        <v>563</v>
      </c>
      <c r="B564">
        <v>184.861816</v>
      </c>
      <c r="C564" s="4">
        <v>1</v>
      </c>
      <c r="H564">
        <v>193.27936800000001</v>
      </c>
      <c r="I564" s="3">
        <v>4</v>
      </c>
      <c r="P564">
        <v>2</v>
      </c>
      <c r="Q564" t="str">
        <f t="shared" si="9"/>
        <v>14</v>
      </c>
    </row>
    <row r="565" spans="1:17" x14ac:dyDescent="0.25">
      <c r="A565">
        <v>564</v>
      </c>
      <c r="B565">
        <v>184.861816</v>
      </c>
      <c r="C565" s="4">
        <v>1</v>
      </c>
      <c r="H565">
        <v>193.27936800000001</v>
      </c>
      <c r="I565" s="3">
        <v>4</v>
      </c>
      <c r="P565">
        <v>2</v>
      </c>
      <c r="Q565" t="str">
        <f t="shared" si="9"/>
        <v>14</v>
      </c>
    </row>
    <row r="566" spans="1:17" x14ac:dyDescent="0.25">
      <c r="A566">
        <v>565</v>
      </c>
      <c r="B566">
        <v>184.81838500000001</v>
      </c>
      <c r="C566" s="4">
        <v>1</v>
      </c>
      <c r="D566">
        <v>176.12973700000001</v>
      </c>
      <c r="E566" s="2">
        <v>2</v>
      </c>
      <c r="H566">
        <v>193.27936800000001</v>
      </c>
      <c r="I566" s="3">
        <v>4</v>
      </c>
      <c r="P566">
        <v>3</v>
      </c>
      <c r="Q566" t="str">
        <f t="shared" si="9"/>
        <v>124</v>
      </c>
    </row>
    <row r="567" spans="1:17" x14ac:dyDescent="0.25">
      <c r="A567">
        <v>566</v>
      </c>
      <c r="D567">
        <v>176.101709</v>
      </c>
      <c r="E567" s="2">
        <v>2</v>
      </c>
      <c r="H567">
        <v>193.27936800000001</v>
      </c>
      <c r="I567" s="3">
        <v>4</v>
      </c>
      <c r="P567">
        <v>2</v>
      </c>
      <c r="Q567" t="str">
        <f t="shared" si="9"/>
        <v>24</v>
      </c>
    </row>
    <row r="568" spans="1:17" x14ac:dyDescent="0.25">
      <c r="A568">
        <v>567</v>
      </c>
      <c r="D568">
        <v>176.101709</v>
      </c>
      <c r="E568" s="2">
        <v>2</v>
      </c>
      <c r="H568">
        <v>193.27936800000001</v>
      </c>
      <c r="I568" s="3">
        <v>4</v>
      </c>
      <c r="P568">
        <v>2</v>
      </c>
      <c r="Q568" t="str">
        <f t="shared" si="9"/>
        <v>24</v>
      </c>
    </row>
    <row r="569" spans="1:17" x14ac:dyDescent="0.25">
      <c r="A569">
        <v>568</v>
      </c>
      <c r="D569">
        <v>176.101709</v>
      </c>
      <c r="E569" s="2">
        <v>2</v>
      </c>
      <c r="H569">
        <v>193.27936800000001</v>
      </c>
      <c r="I569" s="3">
        <v>4</v>
      </c>
      <c r="P569">
        <v>2</v>
      </c>
      <c r="Q569" t="str">
        <f t="shared" si="9"/>
        <v>24</v>
      </c>
    </row>
    <row r="570" spans="1:17" x14ac:dyDescent="0.25">
      <c r="A570">
        <v>569</v>
      </c>
      <c r="D570">
        <v>176.101709</v>
      </c>
      <c r="E570" s="2">
        <v>2</v>
      </c>
      <c r="H570">
        <v>193.27936800000001</v>
      </c>
      <c r="I570" s="3">
        <v>4</v>
      </c>
      <c r="P570">
        <v>2</v>
      </c>
      <c r="Q570" t="str">
        <f t="shared" si="9"/>
        <v>24</v>
      </c>
    </row>
    <row r="571" spans="1:17" x14ac:dyDescent="0.25">
      <c r="A571">
        <v>570</v>
      </c>
      <c r="D571">
        <v>176.101709</v>
      </c>
      <c r="E571" s="2">
        <v>2</v>
      </c>
      <c r="H571">
        <v>193.27936800000001</v>
      </c>
      <c r="I571" s="3">
        <v>4</v>
      </c>
      <c r="P571">
        <v>2</v>
      </c>
      <c r="Q571" t="str">
        <f t="shared" si="9"/>
        <v>24</v>
      </c>
    </row>
    <row r="572" spans="1:17" x14ac:dyDescent="0.25">
      <c r="A572">
        <v>571</v>
      </c>
      <c r="D572">
        <v>176.101709</v>
      </c>
      <c r="E572" s="2">
        <v>2</v>
      </c>
      <c r="H572">
        <v>193.27936800000001</v>
      </c>
      <c r="I572" s="3">
        <v>4</v>
      </c>
      <c r="P572">
        <v>2</v>
      </c>
      <c r="Q572" t="str">
        <f t="shared" si="9"/>
        <v>24</v>
      </c>
    </row>
    <row r="573" spans="1:17" x14ac:dyDescent="0.25">
      <c r="A573">
        <v>572</v>
      </c>
      <c r="D573">
        <v>176.101709</v>
      </c>
      <c r="E573" s="2">
        <v>2</v>
      </c>
      <c r="F573">
        <v>183.83666500000001</v>
      </c>
      <c r="G573" s="5">
        <v>3</v>
      </c>
      <c r="H573">
        <v>193.27936800000001</v>
      </c>
      <c r="I573" s="3">
        <v>4</v>
      </c>
      <c r="P573">
        <v>3</v>
      </c>
      <c r="Q573" t="str">
        <f t="shared" si="9"/>
        <v>234</v>
      </c>
    </row>
    <row r="574" spans="1:17" x14ac:dyDescent="0.25">
      <c r="A574">
        <v>573</v>
      </c>
      <c r="D574">
        <v>176.101709</v>
      </c>
      <c r="E574" s="2">
        <v>2</v>
      </c>
      <c r="F574">
        <v>183.785155</v>
      </c>
      <c r="G574" s="5">
        <v>3</v>
      </c>
      <c r="H574">
        <v>193.27936800000001</v>
      </c>
      <c r="I574" s="3">
        <v>4</v>
      </c>
      <c r="P574">
        <v>3</v>
      </c>
      <c r="Q574" t="str">
        <f t="shared" si="9"/>
        <v>234</v>
      </c>
    </row>
    <row r="575" spans="1:17" x14ac:dyDescent="0.25">
      <c r="A575">
        <v>574</v>
      </c>
      <c r="D575">
        <v>176.101709</v>
      </c>
      <c r="E575" s="2">
        <v>2</v>
      </c>
      <c r="F575">
        <v>183.785155</v>
      </c>
      <c r="G575" s="5">
        <v>3</v>
      </c>
      <c r="H575">
        <v>193.27936800000001</v>
      </c>
      <c r="I575" s="3">
        <v>4</v>
      </c>
      <c r="P575">
        <v>3</v>
      </c>
      <c r="Q575" t="str">
        <f t="shared" si="9"/>
        <v>234</v>
      </c>
    </row>
    <row r="576" spans="1:17" x14ac:dyDescent="0.25">
      <c r="A576">
        <v>575</v>
      </c>
      <c r="D576">
        <v>176.101709</v>
      </c>
      <c r="E576" s="2">
        <v>2</v>
      </c>
      <c r="F576">
        <v>183.785155</v>
      </c>
      <c r="G576" s="5">
        <v>3</v>
      </c>
      <c r="H576">
        <v>193.320426</v>
      </c>
      <c r="I576" s="3">
        <v>4</v>
      </c>
      <c r="P576">
        <v>3</v>
      </c>
      <c r="Q576" t="str">
        <f t="shared" si="9"/>
        <v>234</v>
      </c>
    </row>
    <row r="577" spans="1:17" x14ac:dyDescent="0.25">
      <c r="A577">
        <v>576</v>
      </c>
      <c r="D577">
        <v>176.101709</v>
      </c>
      <c r="E577" s="2">
        <v>2</v>
      </c>
      <c r="F577">
        <v>183.785155</v>
      </c>
      <c r="G577" s="5">
        <v>3</v>
      </c>
      <c r="P577">
        <v>2</v>
      </c>
      <c r="Q577" t="str">
        <f t="shared" si="9"/>
        <v>23</v>
      </c>
    </row>
    <row r="578" spans="1:17" x14ac:dyDescent="0.25">
      <c r="A578">
        <v>577</v>
      </c>
      <c r="D578">
        <v>176.101709</v>
      </c>
      <c r="E578" s="2">
        <v>2</v>
      </c>
      <c r="F578">
        <v>183.785155</v>
      </c>
      <c r="G578" s="5">
        <v>3</v>
      </c>
      <c r="P578">
        <v>2</v>
      </c>
      <c r="Q578" t="str">
        <f t="shared" ref="Q578:Q641" si="10">CONCATENATE(C578,E578,G578,I578)</f>
        <v>23</v>
      </c>
    </row>
    <row r="579" spans="1:17" x14ac:dyDescent="0.25">
      <c r="A579">
        <v>578</v>
      </c>
      <c r="D579">
        <v>176.101709</v>
      </c>
      <c r="E579" s="2">
        <v>2</v>
      </c>
      <c r="F579">
        <v>183.785155</v>
      </c>
      <c r="G579" s="5">
        <v>3</v>
      </c>
      <c r="P579">
        <v>2</v>
      </c>
      <c r="Q579" t="str">
        <f t="shared" si="10"/>
        <v>23</v>
      </c>
    </row>
    <row r="580" spans="1:17" x14ac:dyDescent="0.25">
      <c r="A580">
        <v>579</v>
      </c>
      <c r="D580">
        <v>176.12973700000001</v>
      </c>
      <c r="E580" s="2">
        <v>2</v>
      </c>
      <c r="F580">
        <v>183.785155</v>
      </c>
      <c r="G580" s="5">
        <v>3</v>
      </c>
      <c r="P580">
        <v>2</v>
      </c>
      <c r="Q580" t="str">
        <f t="shared" si="10"/>
        <v>23</v>
      </c>
    </row>
    <row r="581" spans="1:17" x14ac:dyDescent="0.25">
      <c r="A581">
        <v>580</v>
      </c>
      <c r="B581">
        <v>166.33710600000001</v>
      </c>
      <c r="C581" s="4">
        <v>1</v>
      </c>
      <c r="F581">
        <v>183.785155</v>
      </c>
      <c r="G581" s="5">
        <v>3</v>
      </c>
      <c r="P581">
        <v>2</v>
      </c>
      <c r="Q581" t="str">
        <f t="shared" si="10"/>
        <v>13</v>
      </c>
    </row>
    <row r="582" spans="1:17" x14ac:dyDescent="0.25">
      <c r="A582">
        <v>581</v>
      </c>
      <c r="B582">
        <v>166.313874</v>
      </c>
      <c r="C582" s="4">
        <v>1</v>
      </c>
      <c r="F582">
        <v>183.785155</v>
      </c>
      <c r="G582" s="5">
        <v>3</v>
      </c>
      <c r="P582">
        <v>2</v>
      </c>
      <c r="Q582" t="str">
        <f t="shared" si="10"/>
        <v>13</v>
      </c>
    </row>
    <row r="583" spans="1:17" x14ac:dyDescent="0.25">
      <c r="A583">
        <v>582</v>
      </c>
      <c r="B583">
        <v>166.313874</v>
      </c>
      <c r="C583" s="4">
        <v>1</v>
      </c>
      <c r="F583">
        <v>183.785155</v>
      </c>
      <c r="G583" s="5">
        <v>3</v>
      </c>
      <c r="P583">
        <v>2</v>
      </c>
      <c r="Q583" t="str">
        <f t="shared" si="10"/>
        <v>13</v>
      </c>
    </row>
    <row r="584" spans="1:17" x14ac:dyDescent="0.25">
      <c r="A584">
        <v>583</v>
      </c>
      <c r="B584">
        <v>166.313874</v>
      </c>
      <c r="C584" s="4">
        <v>1</v>
      </c>
      <c r="F584">
        <v>183.785155</v>
      </c>
      <c r="G584" s="5">
        <v>3</v>
      </c>
      <c r="P584">
        <v>2</v>
      </c>
      <c r="Q584" t="str">
        <f t="shared" si="10"/>
        <v>13</v>
      </c>
    </row>
    <row r="585" spans="1:17" x14ac:dyDescent="0.25">
      <c r="A585">
        <v>584</v>
      </c>
      <c r="B585">
        <v>166.313874</v>
      </c>
      <c r="C585" s="4">
        <v>1</v>
      </c>
      <c r="F585">
        <v>183.785155</v>
      </c>
      <c r="G585" s="5">
        <v>3</v>
      </c>
      <c r="P585">
        <v>2</v>
      </c>
      <c r="Q585" t="str">
        <f t="shared" si="10"/>
        <v>13</v>
      </c>
    </row>
    <row r="586" spans="1:17" x14ac:dyDescent="0.25">
      <c r="A586">
        <v>585</v>
      </c>
      <c r="B586">
        <v>166.313874</v>
      </c>
      <c r="C586" s="4">
        <v>1</v>
      </c>
      <c r="F586">
        <v>183.785155</v>
      </c>
      <c r="G586" s="5">
        <v>3</v>
      </c>
      <c r="P586">
        <v>2</v>
      </c>
      <c r="Q586" t="str">
        <f t="shared" si="10"/>
        <v>13</v>
      </c>
    </row>
    <row r="587" spans="1:17" x14ac:dyDescent="0.25">
      <c r="A587">
        <v>586</v>
      </c>
      <c r="B587">
        <v>166.313874</v>
      </c>
      <c r="C587" s="4">
        <v>1</v>
      </c>
      <c r="F587">
        <v>183.785155</v>
      </c>
      <c r="G587" s="5">
        <v>3</v>
      </c>
      <c r="P587">
        <v>2</v>
      </c>
      <c r="Q587" t="str">
        <f t="shared" si="10"/>
        <v>13</v>
      </c>
    </row>
    <row r="588" spans="1:17" x14ac:dyDescent="0.25">
      <c r="A588">
        <v>587</v>
      </c>
      <c r="B588">
        <v>166.313874</v>
      </c>
      <c r="C588" s="4">
        <v>1</v>
      </c>
      <c r="F588">
        <v>183.785155</v>
      </c>
      <c r="G588" s="5">
        <v>3</v>
      </c>
      <c r="P588">
        <v>2</v>
      </c>
      <c r="Q588" t="str">
        <f t="shared" si="10"/>
        <v>13</v>
      </c>
    </row>
    <row r="589" spans="1:17" x14ac:dyDescent="0.25">
      <c r="A589">
        <v>588</v>
      </c>
      <c r="B589">
        <v>166.313874</v>
      </c>
      <c r="C589" s="4">
        <v>1</v>
      </c>
      <c r="F589">
        <v>183.785155</v>
      </c>
      <c r="G589" s="5">
        <v>3</v>
      </c>
      <c r="P589">
        <v>2</v>
      </c>
      <c r="Q589" t="str">
        <f t="shared" si="10"/>
        <v>13</v>
      </c>
    </row>
    <row r="590" spans="1:17" x14ac:dyDescent="0.25">
      <c r="A590">
        <v>589</v>
      </c>
      <c r="B590">
        <v>166.313874</v>
      </c>
      <c r="C590" s="4">
        <v>1</v>
      </c>
      <c r="F590">
        <v>183.785155</v>
      </c>
      <c r="G590" s="5">
        <v>3</v>
      </c>
      <c r="P590">
        <v>2</v>
      </c>
      <c r="Q590" t="str">
        <f t="shared" si="10"/>
        <v>13</v>
      </c>
    </row>
    <row r="591" spans="1:17" x14ac:dyDescent="0.25">
      <c r="A591">
        <v>590</v>
      </c>
      <c r="B591">
        <v>166.313874</v>
      </c>
      <c r="C591" s="4">
        <v>1</v>
      </c>
      <c r="F591">
        <v>183.83666500000001</v>
      </c>
      <c r="G591" s="5">
        <v>3</v>
      </c>
      <c r="I591" s="3" t="s">
        <v>233</v>
      </c>
      <c r="N591">
        <v>172.963132</v>
      </c>
      <c r="O591">
        <v>590</v>
      </c>
      <c r="P591">
        <v>3</v>
      </c>
      <c r="Q591" t="str">
        <f t="shared" si="10"/>
        <v>134D</v>
      </c>
    </row>
    <row r="592" spans="1:17" x14ac:dyDescent="0.25">
      <c r="A592">
        <v>591</v>
      </c>
      <c r="B592">
        <v>166.313874</v>
      </c>
      <c r="C592" s="4">
        <v>1</v>
      </c>
      <c r="I592" s="3" t="s">
        <v>233</v>
      </c>
      <c r="N592">
        <v>172.83056199999999</v>
      </c>
      <c r="P592">
        <v>2</v>
      </c>
      <c r="Q592" t="str">
        <f t="shared" si="10"/>
        <v>14D</v>
      </c>
    </row>
    <row r="593" spans="1:17" x14ac:dyDescent="0.25">
      <c r="A593">
        <v>592</v>
      </c>
      <c r="B593">
        <v>166.313874</v>
      </c>
      <c r="C593" s="4">
        <v>1</v>
      </c>
      <c r="I593" s="3" t="s">
        <v>233</v>
      </c>
      <c r="N593">
        <v>172.82278500000001</v>
      </c>
      <c r="P593">
        <v>2</v>
      </c>
      <c r="Q593" t="str">
        <f t="shared" si="10"/>
        <v>14D</v>
      </c>
    </row>
    <row r="594" spans="1:17" x14ac:dyDescent="0.25">
      <c r="A594">
        <v>593</v>
      </c>
      <c r="B594">
        <v>166.313874</v>
      </c>
      <c r="C594" s="4">
        <v>1</v>
      </c>
      <c r="I594" s="3" t="s">
        <v>233</v>
      </c>
      <c r="N594">
        <v>172.82278500000001</v>
      </c>
      <c r="P594">
        <v>2</v>
      </c>
      <c r="Q594" t="str">
        <f t="shared" si="10"/>
        <v>14D</v>
      </c>
    </row>
    <row r="595" spans="1:17" x14ac:dyDescent="0.25">
      <c r="A595">
        <v>594</v>
      </c>
      <c r="B595">
        <v>166.313874</v>
      </c>
      <c r="C595" s="4">
        <v>1</v>
      </c>
      <c r="D595">
        <v>159.68532300000001</v>
      </c>
      <c r="E595" s="2">
        <v>2</v>
      </c>
      <c r="I595" s="3" t="s">
        <v>233</v>
      </c>
      <c r="N595">
        <v>172.82278500000001</v>
      </c>
      <c r="P595">
        <v>3</v>
      </c>
      <c r="Q595" t="str">
        <f t="shared" si="10"/>
        <v>124D</v>
      </c>
    </row>
    <row r="596" spans="1:17" x14ac:dyDescent="0.25">
      <c r="A596">
        <v>595</v>
      </c>
      <c r="B596">
        <v>166.313874</v>
      </c>
      <c r="C596" s="4">
        <v>1</v>
      </c>
      <c r="D596">
        <v>159.658154</v>
      </c>
      <c r="E596" s="2">
        <v>2</v>
      </c>
      <c r="I596" s="3" t="s">
        <v>233</v>
      </c>
      <c r="N596">
        <v>172.82278500000001</v>
      </c>
      <c r="P596">
        <v>3</v>
      </c>
      <c r="Q596" t="str">
        <f t="shared" si="10"/>
        <v>124D</v>
      </c>
    </row>
    <row r="597" spans="1:17" x14ac:dyDescent="0.25">
      <c r="A597">
        <v>596</v>
      </c>
      <c r="B597">
        <v>166.36281100000002</v>
      </c>
      <c r="C597" s="4">
        <v>1</v>
      </c>
      <c r="D597">
        <v>159.658154</v>
      </c>
      <c r="E597" s="2">
        <v>2</v>
      </c>
      <c r="I597" s="3" t="s">
        <v>233</v>
      </c>
      <c r="N597">
        <v>172.82278500000001</v>
      </c>
      <c r="P597">
        <v>3</v>
      </c>
      <c r="Q597" t="str">
        <f t="shared" si="10"/>
        <v>124D</v>
      </c>
    </row>
    <row r="598" spans="1:17" x14ac:dyDescent="0.25">
      <c r="A598">
        <v>597</v>
      </c>
      <c r="B598">
        <v>166.33710600000001</v>
      </c>
      <c r="C598" s="4">
        <v>1</v>
      </c>
      <c r="D598">
        <v>159.658154</v>
      </c>
      <c r="E598" s="2">
        <v>2</v>
      </c>
      <c r="I598" s="3" t="s">
        <v>233</v>
      </c>
      <c r="N598">
        <v>172.82278500000001</v>
      </c>
      <c r="P598">
        <v>3</v>
      </c>
      <c r="Q598" t="str">
        <f t="shared" si="10"/>
        <v>124D</v>
      </c>
    </row>
    <row r="599" spans="1:17" x14ac:dyDescent="0.25">
      <c r="A599">
        <v>598</v>
      </c>
      <c r="D599">
        <v>159.658154</v>
      </c>
      <c r="E599" s="2">
        <v>2</v>
      </c>
      <c r="I599" s="3" t="s">
        <v>233</v>
      </c>
      <c r="N599">
        <v>172.82278500000001</v>
      </c>
      <c r="P599">
        <v>2</v>
      </c>
      <c r="Q599" t="str">
        <f t="shared" si="10"/>
        <v>24D</v>
      </c>
    </row>
    <row r="600" spans="1:17" x14ac:dyDescent="0.25">
      <c r="A600">
        <v>599</v>
      </c>
      <c r="D600">
        <v>159.658154</v>
      </c>
      <c r="E600" s="2">
        <v>2</v>
      </c>
      <c r="I600" s="3" t="s">
        <v>233</v>
      </c>
      <c r="N600">
        <v>172.82278500000001</v>
      </c>
      <c r="P600">
        <v>2</v>
      </c>
      <c r="Q600" t="str">
        <f t="shared" si="10"/>
        <v>24D</v>
      </c>
    </row>
    <row r="601" spans="1:17" x14ac:dyDescent="0.25">
      <c r="A601">
        <v>600</v>
      </c>
      <c r="D601">
        <v>159.658154</v>
      </c>
      <c r="E601" s="2">
        <v>2</v>
      </c>
      <c r="F601">
        <v>167.75854800000002</v>
      </c>
      <c r="G601" s="5">
        <v>3</v>
      </c>
      <c r="I601" s="3" t="s">
        <v>233</v>
      </c>
      <c r="N601">
        <v>172.82278500000001</v>
      </c>
      <c r="P601">
        <v>3</v>
      </c>
      <c r="Q601" t="str">
        <f t="shared" si="10"/>
        <v>234D</v>
      </c>
    </row>
    <row r="602" spans="1:17" x14ac:dyDescent="0.25">
      <c r="A602">
        <v>601</v>
      </c>
      <c r="D602">
        <v>159.658154</v>
      </c>
      <c r="E602" s="2">
        <v>2</v>
      </c>
      <c r="F602">
        <v>167.73309399999999</v>
      </c>
      <c r="G602" s="5">
        <v>3</v>
      </c>
      <c r="I602" s="3" t="s">
        <v>233</v>
      </c>
      <c r="N602">
        <v>172.82278500000001</v>
      </c>
      <c r="P602">
        <v>3</v>
      </c>
      <c r="Q602" t="str">
        <f t="shared" si="10"/>
        <v>234D</v>
      </c>
    </row>
    <row r="603" spans="1:17" x14ac:dyDescent="0.25">
      <c r="A603">
        <v>602</v>
      </c>
      <c r="D603">
        <v>159.658154</v>
      </c>
      <c r="E603" s="2">
        <v>2</v>
      </c>
      <c r="F603">
        <v>167.73309399999999</v>
      </c>
      <c r="G603" s="5">
        <v>3</v>
      </c>
      <c r="I603" s="3" t="s">
        <v>233</v>
      </c>
      <c r="N603">
        <v>172.82278500000001</v>
      </c>
      <c r="P603">
        <v>3</v>
      </c>
      <c r="Q603" t="str">
        <f t="shared" si="10"/>
        <v>234D</v>
      </c>
    </row>
    <row r="604" spans="1:17" x14ac:dyDescent="0.25">
      <c r="A604">
        <v>603</v>
      </c>
      <c r="D604">
        <v>159.658154</v>
      </c>
      <c r="E604" s="2">
        <v>2</v>
      </c>
      <c r="F604">
        <v>167.73309399999999</v>
      </c>
      <c r="G604" s="5">
        <v>3</v>
      </c>
      <c r="I604" s="3" t="s">
        <v>233</v>
      </c>
      <c r="N604">
        <v>172.82278500000001</v>
      </c>
      <c r="P604">
        <v>3</v>
      </c>
      <c r="Q604" t="str">
        <f t="shared" si="10"/>
        <v>234D</v>
      </c>
    </row>
    <row r="605" spans="1:17" x14ac:dyDescent="0.25">
      <c r="A605">
        <v>604</v>
      </c>
      <c r="D605">
        <v>159.658154</v>
      </c>
      <c r="E605" s="2">
        <v>2</v>
      </c>
      <c r="F605">
        <v>167.73309399999999</v>
      </c>
      <c r="G605" s="5">
        <v>3</v>
      </c>
      <c r="I605" s="3" t="s">
        <v>233</v>
      </c>
      <c r="N605">
        <v>172.82278500000001</v>
      </c>
      <c r="P605">
        <v>3</v>
      </c>
      <c r="Q605" t="str">
        <f t="shared" si="10"/>
        <v>234D</v>
      </c>
    </row>
    <row r="606" spans="1:17" x14ac:dyDescent="0.25">
      <c r="A606">
        <v>605</v>
      </c>
      <c r="D606">
        <v>159.658154</v>
      </c>
      <c r="E606" s="2">
        <v>2</v>
      </c>
      <c r="F606">
        <v>167.73309399999999</v>
      </c>
      <c r="G606" s="5">
        <v>3</v>
      </c>
      <c r="I606" s="3" t="s">
        <v>233</v>
      </c>
      <c r="N606">
        <v>172.82278500000001</v>
      </c>
      <c r="P606">
        <v>3</v>
      </c>
      <c r="Q606" t="str">
        <f t="shared" si="10"/>
        <v>234D</v>
      </c>
    </row>
    <row r="607" spans="1:17" x14ac:dyDescent="0.25">
      <c r="A607">
        <v>606</v>
      </c>
      <c r="D607">
        <v>159.658154</v>
      </c>
      <c r="E607" s="2">
        <v>2</v>
      </c>
      <c r="F607">
        <v>167.73309399999999</v>
      </c>
      <c r="G607" s="5">
        <v>3</v>
      </c>
      <c r="I607" s="3" t="s">
        <v>233</v>
      </c>
      <c r="N607">
        <v>172.82278500000001</v>
      </c>
      <c r="P607">
        <v>3</v>
      </c>
      <c r="Q607" t="str">
        <f t="shared" si="10"/>
        <v>234D</v>
      </c>
    </row>
    <row r="608" spans="1:17" x14ac:dyDescent="0.25">
      <c r="A608">
        <v>607</v>
      </c>
      <c r="D608">
        <v>159.658154</v>
      </c>
      <c r="E608" s="2">
        <v>2</v>
      </c>
      <c r="F608">
        <v>167.73309399999999</v>
      </c>
      <c r="G608" s="5">
        <v>3</v>
      </c>
      <c r="I608" s="3" t="s">
        <v>233</v>
      </c>
      <c r="N608">
        <v>172.82278500000001</v>
      </c>
      <c r="P608">
        <v>3</v>
      </c>
      <c r="Q608" t="str">
        <f t="shared" si="10"/>
        <v>234D</v>
      </c>
    </row>
    <row r="609" spans="1:17" x14ac:dyDescent="0.25">
      <c r="A609">
        <v>608</v>
      </c>
      <c r="D609">
        <v>159.658154</v>
      </c>
      <c r="E609" s="2">
        <v>2</v>
      </c>
      <c r="F609">
        <v>167.73309399999999</v>
      </c>
      <c r="G609" s="5">
        <v>3</v>
      </c>
      <c r="I609" s="3" t="s">
        <v>233</v>
      </c>
      <c r="N609">
        <v>172.82278500000001</v>
      </c>
      <c r="P609">
        <v>3</v>
      </c>
      <c r="Q609" t="str">
        <f t="shared" si="10"/>
        <v>234D</v>
      </c>
    </row>
    <row r="610" spans="1:17" x14ac:dyDescent="0.25">
      <c r="A610">
        <v>609</v>
      </c>
      <c r="D610">
        <v>159.658154</v>
      </c>
      <c r="E610" s="2">
        <v>2</v>
      </c>
      <c r="F610">
        <v>167.73309399999999</v>
      </c>
      <c r="G610" s="5">
        <v>3</v>
      </c>
      <c r="I610" s="3" t="s">
        <v>233</v>
      </c>
      <c r="N610">
        <v>172.963132</v>
      </c>
      <c r="O610">
        <v>609</v>
      </c>
      <c r="P610">
        <v>3</v>
      </c>
      <c r="Q610" t="str">
        <f t="shared" si="10"/>
        <v>234D</v>
      </c>
    </row>
    <row r="611" spans="1:17" x14ac:dyDescent="0.25">
      <c r="A611">
        <v>610</v>
      </c>
      <c r="D611">
        <v>159.658154</v>
      </c>
      <c r="E611" s="2">
        <v>2</v>
      </c>
      <c r="F611">
        <v>167.73309399999999</v>
      </c>
      <c r="G611" s="5">
        <v>3</v>
      </c>
      <c r="P611">
        <v>2</v>
      </c>
      <c r="Q611" t="str">
        <f t="shared" si="10"/>
        <v>23</v>
      </c>
    </row>
    <row r="612" spans="1:17" x14ac:dyDescent="0.25">
      <c r="A612">
        <v>611</v>
      </c>
      <c r="D612">
        <v>159.658154</v>
      </c>
      <c r="E612" s="2">
        <v>2</v>
      </c>
      <c r="F612">
        <v>167.73309399999999</v>
      </c>
      <c r="G612" s="5">
        <v>3</v>
      </c>
      <c r="P612">
        <v>2</v>
      </c>
      <c r="Q612" t="str">
        <f t="shared" si="10"/>
        <v>23</v>
      </c>
    </row>
    <row r="613" spans="1:17" x14ac:dyDescent="0.25">
      <c r="A613">
        <v>612</v>
      </c>
      <c r="B613">
        <v>152.855874</v>
      </c>
      <c r="C613" s="4">
        <v>1</v>
      </c>
      <c r="D613">
        <v>159.658154</v>
      </c>
      <c r="E613" s="2">
        <v>2</v>
      </c>
      <c r="F613">
        <v>167.73309399999999</v>
      </c>
      <c r="G613" s="5">
        <v>3</v>
      </c>
      <c r="P613">
        <v>3</v>
      </c>
      <c r="Q613" t="str">
        <f t="shared" si="10"/>
        <v>123</v>
      </c>
    </row>
    <row r="614" spans="1:17" x14ac:dyDescent="0.25">
      <c r="A614">
        <v>613</v>
      </c>
      <c r="B614">
        <v>152.855874</v>
      </c>
      <c r="C614" s="4">
        <v>1</v>
      </c>
      <c r="D614">
        <v>159.68532300000001</v>
      </c>
      <c r="E614" s="2">
        <v>2</v>
      </c>
      <c r="F614">
        <v>167.73309399999999</v>
      </c>
      <c r="G614" s="5">
        <v>3</v>
      </c>
      <c r="P614">
        <v>3</v>
      </c>
      <c r="Q614" t="str">
        <f t="shared" si="10"/>
        <v>123</v>
      </c>
    </row>
    <row r="615" spans="1:17" x14ac:dyDescent="0.25">
      <c r="A615">
        <v>614</v>
      </c>
      <c r="B615">
        <v>152.90455800000001</v>
      </c>
      <c r="C615" s="4">
        <v>1</v>
      </c>
      <c r="D615">
        <v>159.68532300000001</v>
      </c>
      <c r="E615" s="2">
        <v>2</v>
      </c>
      <c r="F615">
        <v>167.73309399999999</v>
      </c>
      <c r="G615" s="5">
        <v>3</v>
      </c>
      <c r="P615">
        <v>3</v>
      </c>
      <c r="Q615" t="str">
        <f t="shared" si="10"/>
        <v>123</v>
      </c>
    </row>
    <row r="616" spans="1:17" x14ac:dyDescent="0.25">
      <c r="A616">
        <v>615</v>
      </c>
      <c r="B616">
        <v>152.90455800000001</v>
      </c>
      <c r="C616" s="4">
        <v>1</v>
      </c>
      <c r="F616">
        <v>167.73309399999999</v>
      </c>
      <c r="G616" s="5">
        <v>3</v>
      </c>
      <c r="P616">
        <v>2</v>
      </c>
      <c r="Q616" t="str">
        <f t="shared" si="10"/>
        <v>13</v>
      </c>
    </row>
    <row r="617" spans="1:17" x14ac:dyDescent="0.25">
      <c r="A617">
        <v>616</v>
      </c>
      <c r="B617">
        <v>152.90455800000001</v>
      </c>
      <c r="C617" s="4">
        <v>1</v>
      </c>
      <c r="F617">
        <v>167.73309399999999</v>
      </c>
      <c r="G617" s="5">
        <v>3</v>
      </c>
      <c r="P617">
        <v>2</v>
      </c>
      <c r="Q617" t="str">
        <f t="shared" si="10"/>
        <v>13</v>
      </c>
    </row>
    <row r="618" spans="1:17" x14ac:dyDescent="0.25">
      <c r="A618">
        <v>617</v>
      </c>
      <c r="B618">
        <v>152.90455800000001</v>
      </c>
      <c r="C618" s="4">
        <v>1</v>
      </c>
      <c r="F618">
        <v>167.73309399999999</v>
      </c>
      <c r="G618" s="5">
        <v>3</v>
      </c>
      <c r="P618">
        <v>2</v>
      </c>
      <c r="Q618" t="str">
        <f t="shared" si="10"/>
        <v>13</v>
      </c>
    </row>
    <row r="619" spans="1:17" x14ac:dyDescent="0.25">
      <c r="A619">
        <v>618</v>
      </c>
      <c r="B619">
        <v>152.90455800000001</v>
      </c>
      <c r="C619" s="4">
        <v>1</v>
      </c>
      <c r="F619">
        <v>167.73309399999999</v>
      </c>
      <c r="G619" s="5">
        <v>3</v>
      </c>
      <c r="P619">
        <v>2</v>
      </c>
      <c r="Q619" t="str">
        <f t="shared" si="10"/>
        <v>13</v>
      </c>
    </row>
    <row r="620" spans="1:17" x14ac:dyDescent="0.25">
      <c r="A620">
        <v>619</v>
      </c>
      <c r="B620">
        <v>152.90455800000001</v>
      </c>
      <c r="C620" s="4">
        <v>1</v>
      </c>
      <c r="F620">
        <v>167.73309399999999</v>
      </c>
      <c r="G620" s="5">
        <v>3</v>
      </c>
      <c r="P620">
        <v>2</v>
      </c>
      <c r="Q620" t="str">
        <f t="shared" si="10"/>
        <v>13</v>
      </c>
    </row>
    <row r="621" spans="1:17" x14ac:dyDescent="0.25">
      <c r="A621">
        <v>620</v>
      </c>
      <c r="B621">
        <v>152.90455800000001</v>
      </c>
      <c r="C621" s="4">
        <v>1</v>
      </c>
      <c r="F621">
        <v>167.73309399999999</v>
      </c>
      <c r="G621" s="5">
        <v>3</v>
      </c>
      <c r="P621">
        <v>2</v>
      </c>
      <c r="Q621" t="str">
        <f t="shared" si="10"/>
        <v>13</v>
      </c>
    </row>
    <row r="622" spans="1:17" x14ac:dyDescent="0.25">
      <c r="A622">
        <v>621</v>
      </c>
      <c r="B622">
        <v>152.90455800000001</v>
      </c>
      <c r="C622" s="4">
        <v>1</v>
      </c>
      <c r="F622">
        <v>167.73309399999999</v>
      </c>
      <c r="G622" s="5">
        <v>3</v>
      </c>
      <c r="P622">
        <v>2</v>
      </c>
      <c r="Q622" t="str">
        <f t="shared" si="10"/>
        <v>13</v>
      </c>
    </row>
    <row r="623" spans="1:17" x14ac:dyDescent="0.25">
      <c r="A623">
        <v>622</v>
      </c>
      <c r="B623">
        <v>152.90455800000001</v>
      </c>
      <c r="C623" s="4">
        <v>1</v>
      </c>
      <c r="F623">
        <v>167.73309399999999</v>
      </c>
      <c r="G623" s="5">
        <v>3</v>
      </c>
      <c r="H623">
        <v>159.20671200000001</v>
      </c>
      <c r="I623" s="3">
        <v>4</v>
      </c>
      <c r="P623">
        <v>3</v>
      </c>
      <c r="Q623" t="str">
        <f t="shared" si="10"/>
        <v>134</v>
      </c>
    </row>
    <row r="624" spans="1:17" x14ac:dyDescent="0.25">
      <c r="A624">
        <v>623</v>
      </c>
      <c r="B624">
        <v>152.90455800000001</v>
      </c>
      <c r="C624" s="4">
        <v>1</v>
      </c>
      <c r="F624">
        <v>167.73309399999999</v>
      </c>
      <c r="G624" s="5">
        <v>3</v>
      </c>
      <c r="H624">
        <v>159.16878400000002</v>
      </c>
      <c r="I624" s="3">
        <v>4</v>
      </c>
      <c r="P624">
        <v>3</v>
      </c>
      <c r="Q624" t="str">
        <f t="shared" si="10"/>
        <v>134</v>
      </c>
    </row>
    <row r="625" spans="1:17" x14ac:dyDescent="0.25">
      <c r="A625">
        <v>624</v>
      </c>
      <c r="B625">
        <v>152.90455800000001</v>
      </c>
      <c r="C625" s="4">
        <v>1</v>
      </c>
      <c r="F625">
        <v>167.75854800000002</v>
      </c>
      <c r="G625" s="5">
        <v>3</v>
      </c>
      <c r="H625">
        <v>159.16878400000002</v>
      </c>
      <c r="I625" s="3">
        <v>4</v>
      </c>
      <c r="P625">
        <v>3</v>
      </c>
      <c r="Q625" t="str">
        <f t="shared" si="10"/>
        <v>134</v>
      </c>
    </row>
    <row r="626" spans="1:17" x14ac:dyDescent="0.25">
      <c r="A626">
        <v>625</v>
      </c>
      <c r="B626">
        <v>152.90455800000001</v>
      </c>
      <c r="C626" s="4">
        <v>1</v>
      </c>
      <c r="H626">
        <v>159.16878400000002</v>
      </c>
      <c r="I626" s="3">
        <v>4</v>
      </c>
      <c r="P626">
        <v>2</v>
      </c>
      <c r="Q626" t="str">
        <f t="shared" si="10"/>
        <v>14</v>
      </c>
    </row>
    <row r="627" spans="1:17" x14ac:dyDescent="0.25">
      <c r="A627">
        <v>626</v>
      </c>
      <c r="B627">
        <v>152.90455800000001</v>
      </c>
      <c r="C627" s="4">
        <v>1</v>
      </c>
      <c r="H627">
        <v>159.16878400000002</v>
      </c>
      <c r="I627" s="3">
        <v>4</v>
      </c>
      <c r="P627">
        <v>2</v>
      </c>
      <c r="Q627" t="str">
        <f t="shared" si="10"/>
        <v>14</v>
      </c>
    </row>
    <row r="628" spans="1:17" x14ac:dyDescent="0.25">
      <c r="A628">
        <v>627</v>
      </c>
      <c r="B628">
        <v>152.90455800000001</v>
      </c>
      <c r="C628" s="4">
        <v>1</v>
      </c>
      <c r="H628">
        <v>159.16878400000002</v>
      </c>
      <c r="I628" s="3">
        <v>4</v>
      </c>
      <c r="P628">
        <v>2</v>
      </c>
      <c r="Q628" t="str">
        <f t="shared" si="10"/>
        <v>14</v>
      </c>
    </row>
    <row r="629" spans="1:17" x14ac:dyDescent="0.25">
      <c r="A629">
        <v>628</v>
      </c>
      <c r="B629">
        <v>152.90455800000001</v>
      </c>
      <c r="C629" s="4">
        <v>1</v>
      </c>
      <c r="H629">
        <v>159.16878400000002</v>
      </c>
      <c r="I629" s="3">
        <v>4</v>
      </c>
      <c r="P629">
        <v>2</v>
      </c>
      <c r="Q629" t="str">
        <f t="shared" si="10"/>
        <v>14</v>
      </c>
    </row>
    <row r="630" spans="1:17" x14ac:dyDescent="0.25">
      <c r="A630">
        <v>629</v>
      </c>
      <c r="B630">
        <v>152.90455800000001</v>
      </c>
      <c r="C630" s="4">
        <v>1</v>
      </c>
      <c r="H630">
        <v>159.16878400000002</v>
      </c>
      <c r="I630" s="3">
        <v>4</v>
      </c>
      <c r="P630">
        <v>2</v>
      </c>
      <c r="Q630" t="str">
        <f t="shared" si="10"/>
        <v>14</v>
      </c>
    </row>
    <row r="631" spans="1:17" x14ac:dyDescent="0.25">
      <c r="A631">
        <v>630</v>
      </c>
      <c r="B631">
        <v>152.90455800000001</v>
      </c>
      <c r="C631" s="4">
        <v>1</v>
      </c>
      <c r="H631">
        <v>159.16878400000002</v>
      </c>
      <c r="I631" s="3">
        <v>4</v>
      </c>
      <c r="P631">
        <v>2</v>
      </c>
      <c r="Q631" t="str">
        <f t="shared" si="10"/>
        <v>14</v>
      </c>
    </row>
    <row r="632" spans="1:17" x14ac:dyDescent="0.25">
      <c r="A632">
        <v>631</v>
      </c>
      <c r="B632">
        <v>152.90455800000001</v>
      </c>
      <c r="C632" s="4">
        <v>1</v>
      </c>
      <c r="D632">
        <v>135.14663100000001</v>
      </c>
      <c r="E632" s="2">
        <v>2</v>
      </c>
      <c r="H632">
        <v>159.16878400000002</v>
      </c>
      <c r="I632" s="3">
        <v>4</v>
      </c>
      <c r="P632">
        <v>3</v>
      </c>
      <c r="Q632" t="str">
        <f t="shared" si="10"/>
        <v>124</v>
      </c>
    </row>
    <row r="633" spans="1:17" x14ac:dyDescent="0.25">
      <c r="A633">
        <v>632</v>
      </c>
      <c r="B633">
        <v>152.90455800000001</v>
      </c>
      <c r="C633" s="4">
        <v>1</v>
      </c>
      <c r="D633">
        <v>135.129648</v>
      </c>
      <c r="E633" s="2">
        <v>2</v>
      </c>
      <c r="H633">
        <v>159.16878400000002</v>
      </c>
      <c r="I633" s="3">
        <v>4</v>
      </c>
      <c r="P633">
        <v>3</v>
      </c>
      <c r="Q633" t="str">
        <f t="shared" si="10"/>
        <v>124</v>
      </c>
    </row>
    <row r="634" spans="1:17" x14ac:dyDescent="0.25">
      <c r="A634">
        <v>633</v>
      </c>
      <c r="B634">
        <v>152.90455800000001</v>
      </c>
      <c r="C634" s="4">
        <v>1</v>
      </c>
      <c r="D634">
        <v>135.129648</v>
      </c>
      <c r="E634" s="2">
        <v>2</v>
      </c>
      <c r="H634">
        <v>159.16878400000002</v>
      </c>
      <c r="I634" s="3">
        <v>4</v>
      </c>
      <c r="P634">
        <v>3</v>
      </c>
      <c r="Q634" t="str">
        <f t="shared" si="10"/>
        <v>124</v>
      </c>
    </row>
    <row r="635" spans="1:17" x14ac:dyDescent="0.25">
      <c r="A635">
        <v>634</v>
      </c>
      <c r="B635">
        <v>152.90455800000001</v>
      </c>
      <c r="C635" s="4">
        <v>1</v>
      </c>
      <c r="D635">
        <v>135.129648</v>
      </c>
      <c r="E635" s="2">
        <v>2</v>
      </c>
      <c r="H635">
        <v>159.16878400000002</v>
      </c>
      <c r="I635" s="3">
        <v>4</v>
      </c>
      <c r="P635">
        <v>3</v>
      </c>
      <c r="Q635" t="str">
        <f t="shared" si="10"/>
        <v>124</v>
      </c>
    </row>
    <row r="636" spans="1:17" x14ac:dyDescent="0.25">
      <c r="A636">
        <v>635</v>
      </c>
      <c r="B636">
        <v>152.855874</v>
      </c>
      <c r="C636" s="4">
        <v>1</v>
      </c>
      <c r="D636">
        <v>135.129648</v>
      </c>
      <c r="E636" s="2">
        <v>2</v>
      </c>
      <c r="H636">
        <v>159.16878400000002</v>
      </c>
      <c r="I636" s="3">
        <v>4</v>
      </c>
      <c r="P636">
        <v>3</v>
      </c>
      <c r="Q636" t="str">
        <f t="shared" si="10"/>
        <v>124</v>
      </c>
    </row>
    <row r="637" spans="1:17" x14ac:dyDescent="0.25">
      <c r="A637">
        <v>636</v>
      </c>
      <c r="D637">
        <v>135.129648</v>
      </c>
      <c r="E637" s="2">
        <v>2</v>
      </c>
      <c r="H637">
        <v>159.16878400000002</v>
      </c>
      <c r="I637" s="3">
        <v>4</v>
      </c>
      <c r="P637">
        <v>2</v>
      </c>
      <c r="Q637" t="str">
        <f t="shared" si="10"/>
        <v>24</v>
      </c>
    </row>
    <row r="638" spans="1:17" x14ac:dyDescent="0.25">
      <c r="A638">
        <v>637</v>
      </c>
      <c r="D638">
        <v>135.129648</v>
      </c>
      <c r="E638" s="2">
        <v>2</v>
      </c>
      <c r="H638">
        <v>159.16878400000002</v>
      </c>
      <c r="I638" s="3">
        <v>4</v>
      </c>
      <c r="P638">
        <v>2</v>
      </c>
      <c r="Q638" t="str">
        <f t="shared" si="10"/>
        <v>24</v>
      </c>
    </row>
    <row r="639" spans="1:17" x14ac:dyDescent="0.25">
      <c r="A639">
        <v>638</v>
      </c>
      <c r="D639">
        <v>135.129648</v>
      </c>
      <c r="E639" s="2">
        <v>2</v>
      </c>
      <c r="H639">
        <v>159.16878400000002</v>
      </c>
      <c r="I639" s="3">
        <v>4</v>
      </c>
      <c r="P639">
        <v>2</v>
      </c>
      <c r="Q639" t="str">
        <f t="shared" si="10"/>
        <v>24</v>
      </c>
    </row>
    <row r="640" spans="1:17" x14ac:dyDescent="0.25">
      <c r="A640">
        <v>639</v>
      </c>
      <c r="D640">
        <v>135.129648</v>
      </c>
      <c r="E640" s="2">
        <v>2</v>
      </c>
      <c r="H640">
        <v>159.16878400000002</v>
      </c>
      <c r="I640" s="3">
        <v>4</v>
      </c>
      <c r="P640">
        <v>2</v>
      </c>
      <c r="Q640" t="str">
        <f t="shared" si="10"/>
        <v>24</v>
      </c>
    </row>
    <row r="641" spans="1:17" x14ac:dyDescent="0.25">
      <c r="A641">
        <v>640</v>
      </c>
      <c r="D641">
        <v>135.129648</v>
      </c>
      <c r="E641" s="2">
        <v>2</v>
      </c>
      <c r="F641">
        <v>153.88334700000001</v>
      </c>
      <c r="G641" s="5">
        <v>3</v>
      </c>
      <c r="H641">
        <v>159.16878400000002</v>
      </c>
      <c r="I641" s="3">
        <v>4</v>
      </c>
      <c r="P641">
        <v>3</v>
      </c>
      <c r="Q641" t="str">
        <f t="shared" si="10"/>
        <v>234</v>
      </c>
    </row>
    <row r="642" spans="1:17" x14ac:dyDescent="0.25">
      <c r="A642">
        <v>641</v>
      </c>
      <c r="D642">
        <v>135.129648</v>
      </c>
      <c r="E642" s="2">
        <v>2</v>
      </c>
      <c r="F642">
        <v>153.916426</v>
      </c>
      <c r="G642" s="5">
        <v>3</v>
      </c>
      <c r="H642">
        <v>159.16878400000002</v>
      </c>
      <c r="I642" s="3">
        <v>4</v>
      </c>
      <c r="P642">
        <v>3</v>
      </c>
      <c r="Q642" t="str">
        <f t="shared" ref="Q642:Q705" si="11">CONCATENATE(C642,E642,G642,I642)</f>
        <v>234</v>
      </c>
    </row>
    <row r="643" spans="1:17" x14ac:dyDescent="0.25">
      <c r="A643">
        <v>642</v>
      </c>
      <c r="D643">
        <v>135.129648</v>
      </c>
      <c r="E643" s="2">
        <v>2</v>
      </c>
      <c r="F643">
        <v>153.88334700000001</v>
      </c>
      <c r="G643" s="5">
        <v>3</v>
      </c>
      <c r="H643">
        <v>159.16878400000002</v>
      </c>
      <c r="I643" s="3">
        <v>4</v>
      </c>
      <c r="P643">
        <v>3</v>
      </c>
      <c r="Q643" t="str">
        <f t="shared" si="11"/>
        <v>234</v>
      </c>
    </row>
    <row r="644" spans="1:17" x14ac:dyDescent="0.25">
      <c r="A644">
        <v>643</v>
      </c>
      <c r="D644">
        <v>135.129648</v>
      </c>
      <c r="E644" s="2">
        <v>2</v>
      </c>
      <c r="F644">
        <v>153.88334700000001</v>
      </c>
      <c r="G644" s="5">
        <v>3</v>
      </c>
      <c r="H644">
        <v>159.16878400000002</v>
      </c>
      <c r="I644" s="3">
        <v>4</v>
      </c>
      <c r="P644">
        <v>3</v>
      </c>
      <c r="Q644" t="str">
        <f t="shared" si="11"/>
        <v>234</v>
      </c>
    </row>
    <row r="645" spans="1:17" x14ac:dyDescent="0.25">
      <c r="A645">
        <v>644</v>
      </c>
      <c r="D645">
        <v>135.129648</v>
      </c>
      <c r="E645" s="2">
        <v>2</v>
      </c>
      <c r="F645">
        <v>153.88334700000001</v>
      </c>
      <c r="G645" s="5">
        <v>3</v>
      </c>
      <c r="H645">
        <v>159.16878400000002</v>
      </c>
      <c r="I645" s="3">
        <v>4</v>
      </c>
      <c r="P645">
        <v>3</v>
      </c>
      <c r="Q645" t="str">
        <f t="shared" si="11"/>
        <v>234</v>
      </c>
    </row>
    <row r="646" spans="1:17" x14ac:dyDescent="0.25">
      <c r="A646">
        <v>645</v>
      </c>
      <c r="D646">
        <v>135.129648</v>
      </c>
      <c r="E646" s="2">
        <v>2</v>
      </c>
      <c r="F646">
        <v>153.88334700000001</v>
      </c>
      <c r="G646" s="5">
        <v>3</v>
      </c>
      <c r="H646">
        <v>159.16878400000002</v>
      </c>
      <c r="I646" s="3">
        <v>4</v>
      </c>
      <c r="P646">
        <v>3</v>
      </c>
      <c r="Q646" t="str">
        <f t="shared" si="11"/>
        <v>234</v>
      </c>
    </row>
    <row r="647" spans="1:17" x14ac:dyDescent="0.25">
      <c r="A647">
        <v>646</v>
      </c>
      <c r="D647">
        <v>135.129648</v>
      </c>
      <c r="E647" s="2">
        <v>2</v>
      </c>
      <c r="F647">
        <v>153.88334700000001</v>
      </c>
      <c r="G647" s="5">
        <v>3</v>
      </c>
      <c r="H647">
        <v>159.16878400000002</v>
      </c>
      <c r="I647" s="3">
        <v>4</v>
      </c>
      <c r="P647">
        <v>3</v>
      </c>
      <c r="Q647" t="str">
        <f t="shared" si="11"/>
        <v>234</v>
      </c>
    </row>
    <row r="648" spans="1:17" x14ac:dyDescent="0.25">
      <c r="A648">
        <v>647</v>
      </c>
      <c r="D648">
        <v>135.129648</v>
      </c>
      <c r="E648" s="2">
        <v>2</v>
      </c>
      <c r="F648">
        <v>153.88334700000001</v>
      </c>
      <c r="G648" s="5">
        <v>3</v>
      </c>
      <c r="H648">
        <v>159.20671200000001</v>
      </c>
      <c r="I648" s="3">
        <v>4</v>
      </c>
      <c r="P648">
        <v>3</v>
      </c>
      <c r="Q648" t="str">
        <f t="shared" si="11"/>
        <v>234</v>
      </c>
    </row>
    <row r="649" spans="1:17" x14ac:dyDescent="0.25">
      <c r="A649">
        <v>648</v>
      </c>
      <c r="D649">
        <v>135.129648</v>
      </c>
      <c r="E649" s="2">
        <v>2</v>
      </c>
      <c r="F649">
        <v>153.88334700000001</v>
      </c>
      <c r="G649" s="5">
        <v>3</v>
      </c>
      <c r="H649">
        <v>159.20671200000001</v>
      </c>
      <c r="I649" s="3">
        <v>4</v>
      </c>
      <c r="P649">
        <v>3</v>
      </c>
      <c r="Q649" t="str">
        <f t="shared" si="11"/>
        <v>234</v>
      </c>
    </row>
    <row r="650" spans="1:17" x14ac:dyDescent="0.25">
      <c r="A650">
        <v>649</v>
      </c>
      <c r="D650">
        <v>135.129648</v>
      </c>
      <c r="E650" s="2">
        <v>2</v>
      </c>
      <c r="F650">
        <v>153.88334700000001</v>
      </c>
      <c r="G650" s="5">
        <v>3</v>
      </c>
      <c r="H650">
        <v>159.20671200000001</v>
      </c>
      <c r="I650" s="3">
        <v>4</v>
      </c>
      <c r="P650">
        <v>3</v>
      </c>
      <c r="Q650" t="str">
        <f t="shared" si="11"/>
        <v>234</v>
      </c>
    </row>
    <row r="651" spans="1:17" x14ac:dyDescent="0.25">
      <c r="A651">
        <v>650</v>
      </c>
      <c r="D651">
        <v>135.129648</v>
      </c>
      <c r="E651" s="2">
        <v>2</v>
      </c>
      <c r="F651">
        <v>153.88334700000001</v>
      </c>
      <c r="G651" s="5">
        <v>3</v>
      </c>
      <c r="P651">
        <v>2</v>
      </c>
      <c r="Q651" t="str">
        <f t="shared" si="11"/>
        <v>23</v>
      </c>
    </row>
    <row r="652" spans="1:17" x14ac:dyDescent="0.25">
      <c r="A652">
        <v>651</v>
      </c>
      <c r="D652">
        <v>135.129648</v>
      </c>
      <c r="E652" s="2">
        <v>2</v>
      </c>
      <c r="F652">
        <v>153.88334700000001</v>
      </c>
      <c r="G652" s="5">
        <v>3</v>
      </c>
      <c r="P652">
        <v>2</v>
      </c>
      <c r="Q652" t="str">
        <f t="shared" si="11"/>
        <v>23</v>
      </c>
    </row>
    <row r="653" spans="1:17" x14ac:dyDescent="0.25">
      <c r="A653">
        <v>652</v>
      </c>
      <c r="B653">
        <v>127.02163100000001</v>
      </c>
      <c r="C653" s="4">
        <v>1</v>
      </c>
      <c r="D653">
        <v>135.129648</v>
      </c>
      <c r="E653" s="2">
        <v>2</v>
      </c>
      <c r="F653">
        <v>153.88334700000001</v>
      </c>
      <c r="G653" s="5">
        <v>3</v>
      </c>
      <c r="P653">
        <v>3</v>
      </c>
      <c r="Q653" t="str">
        <f t="shared" si="11"/>
        <v>123</v>
      </c>
    </row>
    <row r="654" spans="1:17" x14ac:dyDescent="0.25">
      <c r="A654">
        <v>653</v>
      </c>
      <c r="B654">
        <v>127.021325</v>
      </c>
      <c r="C654" s="4">
        <v>1</v>
      </c>
      <c r="D654">
        <v>135.14663100000001</v>
      </c>
      <c r="E654" s="2">
        <v>2</v>
      </c>
      <c r="F654">
        <v>153.88334700000001</v>
      </c>
      <c r="G654" s="5">
        <v>3</v>
      </c>
      <c r="P654">
        <v>3</v>
      </c>
      <c r="Q654" t="str">
        <f t="shared" si="11"/>
        <v>123</v>
      </c>
    </row>
    <row r="655" spans="1:17" x14ac:dyDescent="0.25">
      <c r="A655">
        <v>654</v>
      </c>
      <c r="B655">
        <v>127.021325</v>
      </c>
      <c r="C655" s="4">
        <v>1</v>
      </c>
      <c r="F655">
        <v>153.88334700000001</v>
      </c>
      <c r="G655" s="5">
        <v>3</v>
      </c>
      <c r="P655">
        <v>2</v>
      </c>
      <c r="Q655" t="str">
        <f t="shared" si="11"/>
        <v>13</v>
      </c>
    </row>
    <row r="656" spans="1:17" x14ac:dyDescent="0.25">
      <c r="A656">
        <v>655</v>
      </c>
      <c r="B656">
        <v>127.021325</v>
      </c>
      <c r="C656" s="4">
        <v>1</v>
      </c>
      <c r="F656">
        <v>153.88334700000001</v>
      </c>
      <c r="G656" s="5">
        <v>3</v>
      </c>
      <c r="P656">
        <v>2</v>
      </c>
      <c r="Q656" t="str">
        <f t="shared" si="11"/>
        <v>13</v>
      </c>
    </row>
    <row r="657" spans="1:17" x14ac:dyDescent="0.25">
      <c r="A657">
        <v>656</v>
      </c>
      <c r="B657">
        <v>127.021325</v>
      </c>
      <c r="C657" s="4">
        <v>1</v>
      </c>
      <c r="F657">
        <v>153.88334700000001</v>
      </c>
      <c r="G657" s="5">
        <v>3</v>
      </c>
      <c r="P657">
        <v>2</v>
      </c>
      <c r="Q657" t="str">
        <f t="shared" si="11"/>
        <v>13</v>
      </c>
    </row>
    <row r="658" spans="1:17" x14ac:dyDescent="0.25">
      <c r="A658">
        <v>657</v>
      </c>
      <c r="B658">
        <v>127.021325</v>
      </c>
      <c r="C658" s="4">
        <v>1</v>
      </c>
      <c r="F658">
        <v>153.88334700000001</v>
      </c>
      <c r="G658" s="5">
        <v>3</v>
      </c>
      <c r="P658">
        <v>2</v>
      </c>
      <c r="Q658" t="str">
        <f t="shared" si="11"/>
        <v>13</v>
      </c>
    </row>
    <row r="659" spans="1:17" x14ac:dyDescent="0.25">
      <c r="A659">
        <v>658</v>
      </c>
      <c r="B659">
        <v>127.021325</v>
      </c>
      <c r="C659" s="4">
        <v>1</v>
      </c>
      <c r="F659">
        <v>153.88334700000001</v>
      </c>
      <c r="G659" s="5">
        <v>3</v>
      </c>
      <c r="P659">
        <v>2</v>
      </c>
      <c r="Q659" t="str">
        <f t="shared" si="11"/>
        <v>13</v>
      </c>
    </row>
    <row r="660" spans="1:17" x14ac:dyDescent="0.25">
      <c r="A660">
        <v>659</v>
      </c>
      <c r="B660">
        <v>127.021325</v>
      </c>
      <c r="C660" s="4">
        <v>1</v>
      </c>
      <c r="F660">
        <v>153.88334700000001</v>
      </c>
      <c r="G660" s="5">
        <v>3</v>
      </c>
      <c r="P660">
        <v>2</v>
      </c>
      <c r="Q660" t="str">
        <f t="shared" si="11"/>
        <v>13</v>
      </c>
    </row>
    <row r="661" spans="1:17" x14ac:dyDescent="0.25">
      <c r="A661">
        <v>660</v>
      </c>
      <c r="B661">
        <v>127.021325</v>
      </c>
      <c r="C661" s="4">
        <v>1</v>
      </c>
      <c r="F661">
        <v>153.88334700000001</v>
      </c>
      <c r="G661" s="5">
        <v>3</v>
      </c>
      <c r="P661">
        <v>2</v>
      </c>
      <c r="Q661" t="str">
        <f t="shared" si="11"/>
        <v>13</v>
      </c>
    </row>
    <row r="662" spans="1:17" x14ac:dyDescent="0.25">
      <c r="A662">
        <v>661</v>
      </c>
      <c r="B662">
        <v>127.021325</v>
      </c>
      <c r="C662" s="4">
        <v>1</v>
      </c>
      <c r="F662">
        <v>153.88334700000001</v>
      </c>
      <c r="G662" s="5">
        <v>3</v>
      </c>
      <c r="P662">
        <v>2</v>
      </c>
      <c r="Q662" t="str">
        <f t="shared" si="11"/>
        <v>13</v>
      </c>
    </row>
    <row r="663" spans="1:17" x14ac:dyDescent="0.25">
      <c r="A663">
        <v>662</v>
      </c>
      <c r="B663">
        <v>127.021325</v>
      </c>
      <c r="C663" s="4">
        <v>1</v>
      </c>
      <c r="F663">
        <v>153.916426</v>
      </c>
      <c r="G663" s="5">
        <v>3</v>
      </c>
      <c r="P663">
        <v>2</v>
      </c>
      <c r="Q663" t="str">
        <f t="shared" si="11"/>
        <v>13</v>
      </c>
    </row>
    <row r="664" spans="1:17" x14ac:dyDescent="0.25">
      <c r="A664">
        <v>663</v>
      </c>
      <c r="B664">
        <v>127.021325</v>
      </c>
      <c r="C664" s="4">
        <v>1</v>
      </c>
      <c r="H664">
        <v>133.32852300000002</v>
      </c>
      <c r="I664" s="3">
        <v>4</v>
      </c>
      <c r="P664">
        <v>2</v>
      </c>
      <c r="Q664" t="str">
        <f t="shared" si="11"/>
        <v>14</v>
      </c>
    </row>
    <row r="665" spans="1:17" x14ac:dyDescent="0.25">
      <c r="A665">
        <v>664</v>
      </c>
      <c r="B665">
        <v>127.021325</v>
      </c>
      <c r="C665" s="4">
        <v>1</v>
      </c>
      <c r="H665">
        <v>133.25087100000002</v>
      </c>
      <c r="I665" s="3">
        <v>4</v>
      </c>
      <c r="P665">
        <v>2</v>
      </c>
      <c r="Q665" t="str">
        <f t="shared" si="11"/>
        <v>14</v>
      </c>
    </row>
    <row r="666" spans="1:17" x14ac:dyDescent="0.25">
      <c r="A666">
        <v>665</v>
      </c>
      <c r="B666">
        <v>127.021325</v>
      </c>
      <c r="C666" s="4">
        <v>1</v>
      </c>
      <c r="H666">
        <v>133.25087100000002</v>
      </c>
      <c r="I666" s="3">
        <v>4</v>
      </c>
      <c r="P666">
        <v>2</v>
      </c>
      <c r="Q666" t="str">
        <f t="shared" si="11"/>
        <v>14</v>
      </c>
    </row>
    <row r="667" spans="1:17" x14ac:dyDescent="0.25">
      <c r="A667">
        <v>666</v>
      </c>
      <c r="B667">
        <v>127.021325</v>
      </c>
      <c r="C667" s="4">
        <v>1</v>
      </c>
      <c r="H667">
        <v>133.25087100000002</v>
      </c>
      <c r="I667" s="3">
        <v>4</v>
      </c>
      <c r="P667">
        <v>2</v>
      </c>
      <c r="Q667" t="str">
        <f t="shared" si="11"/>
        <v>14</v>
      </c>
    </row>
    <row r="668" spans="1:17" x14ac:dyDescent="0.25">
      <c r="A668">
        <v>667</v>
      </c>
      <c r="B668">
        <v>127.021325</v>
      </c>
      <c r="C668" s="4">
        <v>1</v>
      </c>
      <c r="H668">
        <v>133.25087100000002</v>
      </c>
      <c r="I668" s="3">
        <v>4</v>
      </c>
      <c r="P668">
        <v>2</v>
      </c>
      <c r="Q668" t="str">
        <f t="shared" si="11"/>
        <v>14</v>
      </c>
    </row>
    <row r="669" spans="1:17" x14ac:dyDescent="0.25">
      <c r="A669">
        <v>668</v>
      </c>
      <c r="B669">
        <v>127.021325</v>
      </c>
      <c r="C669" s="4">
        <v>1</v>
      </c>
      <c r="H669">
        <v>133.25087100000002</v>
      </c>
      <c r="I669" s="3">
        <v>4</v>
      </c>
      <c r="P669">
        <v>2</v>
      </c>
      <c r="Q669" t="str">
        <f t="shared" si="11"/>
        <v>14</v>
      </c>
    </row>
    <row r="670" spans="1:17" x14ac:dyDescent="0.25">
      <c r="A670">
        <v>669</v>
      </c>
      <c r="B670">
        <v>127.021325</v>
      </c>
      <c r="C670" s="4">
        <v>1</v>
      </c>
      <c r="H670">
        <v>133.25087100000002</v>
      </c>
      <c r="I670" s="3">
        <v>4</v>
      </c>
      <c r="P670">
        <v>2</v>
      </c>
      <c r="Q670" t="str">
        <f t="shared" si="11"/>
        <v>14</v>
      </c>
    </row>
    <row r="671" spans="1:17" x14ac:dyDescent="0.25">
      <c r="A671">
        <v>670</v>
      </c>
      <c r="B671">
        <v>127.021325</v>
      </c>
      <c r="C671" s="4">
        <v>1</v>
      </c>
      <c r="H671">
        <v>133.25087100000002</v>
      </c>
      <c r="I671" s="3">
        <v>4</v>
      </c>
      <c r="P671">
        <v>2</v>
      </c>
      <c r="Q671" t="str">
        <f t="shared" si="11"/>
        <v>14</v>
      </c>
    </row>
    <row r="672" spans="1:17" x14ac:dyDescent="0.25">
      <c r="A672">
        <v>671</v>
      </c>
      <c r="B672">
        <v>127.02163100000001</v>
      </c>
      <c r="C672" s="4">
        <v>1</v>
      </c>
      <c r="H672">
        <v>133.25087100000002</v>
      </c>
      <c r="I672" s="3">
        <v>4</v>
      </c>
      <c r="P672">
        <v>2</v>
      </c>
      <c r="Q672" t="str">
        <f t="shared" si="11"/>
        <v>14</v>
      </c>
    </row>
    <row r="673" spans="1:17" x14ac:dyDescent="0.25">
      <c r="A673">
        <v>672</v>
      </c>
      <c r="D673">
        <v>116.623575</v>
      </c>
      <c r="E673" s="2">
        <v>2</v>
      </c>
      <c r="H673">
        <v>133.25087100000002</v>
      </c>
      <c r="I673" s="3">
        <v>4</v>
      </c>
      <c r="P673">
        <v>2</v>
      </c>
      <c r="Q673" t="str">
        <f t="shared" si="11"/>
        <v>24</v>
      </c>
    </row>
    <row r="674" spans="1:17" x14ac:dyDescent="0.25">
      <c r="A674">
        <v>673</v>
      </c>
      <c r="D674">
        <v>116.49035800000001</v>
      </c>
      <c r="E674" s="2">
        <v>2</v>
      </c>
      <c r="H674">
        <v>133.25087100000002</v>
      </c>
      <c r="I674" s="3">
        <v>4</v>
      </c>
      <c r="P674">
        <v>2</v>
      </c>
      <c r="Q674" t="str">
        <f t="shared" si="11"/>
        <v>24</v>
      </c>
    </row>
    <row r="675" spans="1:17" x14ac:dyDescent="0.25">
      <c r="A675">
        <v>674</v>
      </c>
      <c r="D675">
        <v>116.49035800000001</v>
      </c>
      <c r="E675" s="2">
        <v>2</v>
      </c>
      <c r="H675">
        <v>133.25087100000002</v>
      </c>
      <c r="I675" s="3">
        <v>4</v>
      </c>
      <c r="P675">
        <v>2</v>
      </c>
      <c r="Q675" t="str">
        <f t="shared" si="11"/>
        <v>24</v>
      </c>
    </row>
    <row r="676" spans="1:17" x14ac:dyDescent="0.25">
      <c r="A676">
        <v>675</v>
      </c>
      <c r="D676">
        <v>116.49035800000001</v>
      </c>
      <c r="E676" s="2">
        <v>2</v>
      </c>
      <c r="F676">
        <v>127.602498</v>
      </c>
      <c r="G676" s="5">
        <v>3</v>
      </c>
      <c r="H676">
        <v>133.25087100000002</v>
      </c>
      <c r="I676" s="3">
        <v>4</v>
      </c>
      <c r="P676">
        <v>3</v>
      </c>
      <c r="Q676" t="str">
        <f t="shared" si="11"/>
        <v>234</v>
      </c>
    </row>
    <row r="677" spans="1:17" x14ac:dyDescent="0.25">
      <c r="A677">
        <v>676</v>
      </c>
      <c r="D677">
        <v>116.49035800000001</v>
      </c>
      <c r="E677" s="2">
        <v>2</v>
      </c>
      <c r="F677">
        <v>127.565156</v>
      </c>
      <c r="G677" s="5">
        <v>3</v>
      </c>
      <c r="H677">
        <v>133.25087100000002</v>
      </c>
      <c r="I677" s="3">
        <v>4</v>
      </c>
      <c r="P677">
        <v>3</v>
      </c>
      <c r="Q677" t="str">
        <f t="shared" si="11"/>
        <v>234</v>
      </c>
    </row>
    <row r="678" spans="1:17" x14ac:dyDescent="0.25">
      <c r="A678">
        <v>677</v>
      </c>
      <c r="D678">
        <v>116.49035800000001</v>
      </c>
      <c r="E678" s="2">
        <v>2</v>
      </c>
      <c r="F678">
        <v>127.565156</v>
      </c>
      <c r="G678" s="5">
        <v>3</v>
      </c>
      <c r="H678">
        <v>133.25087100000002</v>
      </c>
      <c r="I678" s="3">
        <v>4</v>
      </c>
      <c r="P678">
        <v>3</v>
      </c>
      <c r="Q678" t="str">
        <f t="shared" si="11"/>
        <v>234</v>
      </c>
    </row>
    <row r="679" spans="1:17" x14ac:dyDescent="0.25">
      <c r="A679">
        <v>678</v>
      </c>
      <c r="D679">
        <v>116.49035800000001</v>
      </c>
      <c r="E679" s="2">
        <v>2</v>
      </c>
      <c r="F679">
        <v>127.565156</v>
      </c>
      <c r="G679" s="5">
        <v>3</v>
      </c>
      <c r="H679">
        <v>133.25087100000002</v>
      </c>
      <c r="I679" s="3">
        <v>4</v>
      </c>
      <c r="P679">
        <v>3</v>
      </c>
      <c r="Q679" t="str">
        <f t="shared" si="11"/>
        <v>234</v>
      </c>
    </row>
    <row r="680" spans="1:17" x14ac:dyDescent="0.25">
      <c r="A680">
        <v>679</v>
      </c>
      <c r="D680">
        <v>116.49035800000001</v>
      </c>
      <c r="E680" s="2">
        <v>2</v>
      </c>
      <c r="F680">
        <v>127.565156</v>
      </c>
      <c r="G680" s="5">
        <v>3</v>
      </c>
      <c r="H680">
        <v>133.25087100000002</v>
      </c>
      <c r="I680" s="3">
        <v>4</v>
      </c>
      <c r="P680">
        <v>3</v>
      </c>
      <c r="Q680" t="str">
        <f t="shared" si="11"/>
        <v>234</v>
      </c>
    </row>
    <row r="681" spans="1:17" x14ac:dyDescent="0.25">
      <c r="A681">
        <v>680</v>
      </c>
      <c r="D681">
        <v>116.49035800000001</v>
      </c>
      <c r="E681" s="2">
        <v>2</v>
      </c>
      <c r="F681">
        <v>127.565156</v>
      </c>
      <c r="G681" s="5">
        <v>3</v>
      </c>
      <c r="H681">
        <v>133.25087100000002</v>
      </c>
      <c r="I681" s="3">
        <v>4</v>
      </c>
      <c r="P681">
        <v>3</v>
      </c>
      <c r="Q681" t="str">
        <f t="shared" si="11"/>
        <v>234</v>
      </c>
    </row>
    <row r="682" spans="1:17" x14ac:dyDescent="0.25">
      <c r="A682">
        <v>681</v>
      </c>
      <c r="D682">
        <v>116.49035800000001</v>
      </c>
      <c r="E682" s="2">
        <v>2</v>
      </c>
      <c r="F682">
        <v>127.565156</v>
      </c>
      <c r="G682" s="5">
        <v>3</v>
      </c>
      <c r="H682">
        <v>133.25087100000002</v>
      </c>
      <c r="I682" s="3">
        <v>4</v>
      </c>
      <c r="P682">
        <v>3</v>
      </c>
      <c r="Q682" t="str">
        <f t="shared" si="11"/>
        <v>234</v>
      </c>
    </row>
    <row r="683" spans="1:17" x14ac:dyDescent="0.25">
      <c r="A683">
        <v>682</v>
      </c>
      <c r="D683">
        <v>116.49035800000001</v>
      </c>
      <c r="E683" s="2">
        <v>2</v>
      </c>
      <c r="F683">
        <v>127.565156</v>
      </c>
      <c r="G683" s="5">
        <v>3</v>
      </c>
      <c r="H683">
        <v>133.32852300000002</v>
      </c>
      <c r="I683" s="3">
        <v>4</v>
      </c>
      <c r="P683">
        <v>3</v>
      </c>
      <c r="Q683" t="str">
        <f t="shared" si="11"/>
        <v>234</v>
      </c>
    </row>
    <row r="684" spans="1:17" x14ac:dyDescent="0.25">
      <c r="A684">
        <v>683</v>
      </c>
      <c r="D684">
        <v>116.49035800000001</v>
      </c>
      <c r="E684" s="2">
        <v>2</v>
      </c>
      <c r="F684">
        <v>127.565156</v>
      </c>
      <c r="G684" s="5">
        <v>3</v>
      </c>
      <c r="P684">
        <v>2</v>
      </c>
      <c r="Q684" t="str">
        <f t="shared" si="11"/>
        <v>23</v>
      </c>
    </row>
    <row r="685" spans="1:17" x14ac:dyDescent="0.25">
      <c r="A685">
        <v>684</v>
      </c>
      <c r="D685">
        <v>116.49035800000001</v>
      </c>
      <c r="E685" s="2">
        <v>2</v>
      </c>
      <c r="F685">
        <v>127.565156</v>
      </c>
      <c r="G685" s="5">
        <v>3</v>
      </c>
      <c r="P685">
        <v>2</v>
      </c>
      <c r="Q685" t="str">
        <f t="shared" si="11"/>
        <v>23</v>
      </c>
    </row>
    <row r="686" spans="1:17" x14ac:dyDescent="0.25">
      <c r="A686">
        <v>685</v>
      </c>
      <c r="D686">
        <v>116.49035800000001</v>
      </c>
      <c r="E686" s="2">
        <v>2</v>
      </c>
      <c r="F686">
        <v>127.565156</v>
      </c>
      <c r="G686" s="5">
        <v>3</v>
      </c>
      <c r="P686">
        <v>2</v>
      </c>
      <c r="Q686" t="str">
        <f t="shared" si="11"/>
        <v>23</v>
      </c>
    </row>
    <row r="687" spans="1:17" x14ac:dyDescent="0.25">
      <c r="A687">
        <v>686</v>
      </c>
      <c r="D687">
        <v>116.49035800000001</v>
      </c>
      <c r="E687" s="2">
        <v>2</v>
      </c>
      <c r="F687">
        <v>127.565156</v>
      </c>
      <c r="G687" s="5">
        <v>3</v>
      </c>
      <c r="P687">
        <v>2</v>
      </c>
      <c r="Q687" t="str">
        <f t="shared" si="11"/>
        <v>23</v>
      </c>
    </row>
    <row r="688" spans="1:17" x14ac:dyDescent="0.25">
      <c r="A688">
        <v>687</v>
      </c>
      <c r="D688">
        <v>116.49035800000001</v>
      </c>
      <c r="E688" s="2">
        <v>2</v>
      </c>
      <c r="F688">
        <v>127.565156</v>
      </c>
      <c r="G688" s="5">
        <v>3</v>
      </c>
      <c r="P688">
        <v>2</v>
      </c>
      <c r="Q688" t="str">
        <f t="shared" si="11"/>
        <v>23</v>
      </c>
    </row>
    <row r="689" spans="1:17" x14ac:dyDescent="0.25">
      <c r="A689">
        <v>688</v>
      </c>
      <c r="B689">
        <v>106.89316300000002</v>
      </c>
      <c r="C689" s="4">
        <v>1</v>
      </c>
      <c r="D689">
        <v>116.623575</v>
      </c>
      <c r="E689" s="2">
        <v>2</v>
      </c>
      <c r="F689">
        <v>127.565156</v>
      </c>
      <c r="G689" s="5">
        <v>3</v>
      </c>
      <c r="P689">
        <v>3</v>
      </c>
      <c r="Q689" t="str">
        <f t="shared" si="11"/>
        <v>123</v>
      </c>
    </row>
    <row r="690" spans="1:17" x14ac:dyDescent="0.25">
      <c r="A690">
        <v>689</v>
      </c>
      <c r="B690">
        <v>106.89882800000001</v>
      </c>
      <c r="C690" s="4">
        <v>1</v>
      </c>
      <c r="F690">
        <v>127.565156</v>
      </c>
      <c r="G690" s="5">
        <v>3</v>
      </c>
      <c r="P690">
        <v>2</v>
      </c>
      <c r="Q690" t="str">
        <f t="shared" si="11"/>
        <v>13</v>
      </c>
    </row>
    <row r="691" spans="1:17" x14ac:dyDescent="0.25">
      <c r="A691">
        <v>690</v>
      </c>
      <c r="B691">
        <v>106.89882800000001</v>
      </c>
      <c r="C691" s="4">
        <v>1</v>
      </c>
      <c r="F691">
        <v>127.565156</v>
      </c>
      <c r="G691" s="5">
        <v>3</v>
      </c>
      <c r="P691">
        <v>2</v>
      </c>
      <c r="Q691" t="str">
        <f t="shared" si="11"/>
        <v>13</v>
      </c>
    </row>
    <row r="692" spans="1:17" x14ac:dyDescent="0.25">
      <c r="A692">
        <v>691</v>
      </c>
      <c r="B692">
        <v>106.89882800000001</v>
      </c>
      <c r="C692" s="4">
        <v>1</v>
      </c>
      <c r="F692">
        <v>127.565156</v>
      </c>
      <c r="G692" s="5">
        <v>3</v>
      </c>
      <c r="P692">
        <v>2</v>
      </c>
      <c r="Q692" t="str">
        <f t="shared" si="11"/>
        <v>13</v>
      </c>
    </row>
    <row r="693" spans="1:17" x14ac:dyDescent="0.25">
      <c r="A693">
        <v>692</v>
      </c>
      <c r="B693">
        <v>106.89882800000001</v>
      </c>
      <c r="C693" s="4">
        <v>1</v>
      </c>
      <c r="F693">
        <v>127.565156</v>
      </c>
      <c r="G693" s="5">
        <v>3</v>
      </c>
      <c r="P693">
        <v>2</v>
      </c>
      <c r="Q693" t="str">
        <f t="shared" si="11"/>
        <v>13</v>
      </c>
    </row>
    <row r="694" spans="1:17" x14ac:dyDescent="0.25">
      <c r="A694">
        <v>693</v>
      </c>
      <c r="B694">
        <v>106.89882800000001</v>
      </c>
      <c r="C694" s="4">
        <v>1</v>
      </c>
      <c r="F694">
        <v>127.602498</v>
      </c>
      <c r="G694" s="5">
        <v>3</v>
      </c>
      <c r="P694">
        <v>2</v>
      </c>
      <c r="Q694" t="str">
        <f t="shared" si="11"/>
        <v>13</v>
      </c>
    </row>
    <row r="695" spans="1:17" x14ac:dyDescent="0.25">
      <c r="A695">
        <v>694</v>
      </c>
      <c r="B695">
        <v>106.89882800000001</v>
      </c>
      <c r="C695" s="4">
        <v>1</v>
      </c>
      <c r="P695">
        <v>1</v>
      </c>
      <c r="Q695" t="str">
        <f t="shared" si="11"/>
        <v>1</v>
      </c>
    </row>
    <row r="696" spans="1:17" x14ac:dyDescent="0.25">
      <c r="A696">
        <v>695</v>
      </c>
      <c r="B696">
        <v>106.89882800000001</v>
      </c>
      <c r="C696" s="4">
        <v>1</v>
      </c>
      <c r="P696">
        <v>1</v>
      </c>
      <c r="Q696" t="str">
        <f t="shared" si="11"/>
        <v>1</v>
      </c>
    </row>
    <row r="697" spans="1:17" x14ac:dyDescent="0.25">
      <c r="A697">
        <v>696</v>
      </c>
      <c r="B697">
        <v>106.89882800000001</v>
      </c>
      <c r="C697" s="4">
        <v>1</v>
      </c>
      <c r="H697">
        <v>114.941633</v>
      </c>
      <c r="I697" s="3">
        <v>4</v>
      </c>
      <c r="P697">
        <v>2</v>
      </c>
      <c r="Q697" t="str">
        <f t="shared" si="11"/>
        <v>14</v>
      </c>
    </row>
    <row r="698" spans="1:17" x14ac:dyDescent="0.25">
      <c r="A698">
        <v>697</v>
      </c>
      <c r="B698">
        <v>106.89882800000001</v>
      </c>
      <c r="C698" s="4">
        <v>1</v>
      </c>
      <c r="H698">
        <v>114.95770400000001</v>
      </c>
      <c r="I698" s="3">
        <v>4</v>
      </c>
      <c r="P698">
        <v>2</v>
      </c>
      <c r="Q698" t="str">
        <f t="shared" si="11"/>
        <v>14</v>
      </c>
    </row>
    <row r="699" spans="1:17" x14ac:dyDescent="0.25">
      <c r="A699">
        <v>698</v>
      </c>
      <c r="B699">
        <v>106.89882800000001</v>
      </c>
      <c r="C699" s="4">
        <v>1</v>
      </c>
      <c r="H699">
        <v>114.95770400000001</v>
      </c>
      <c r="I699" s="3">
        <v>4</v>
      </c>
      <c r="P699">
        <v>2</v>
      </c>
      <c r="Q699" t="str">
        <f t="shared" si="11"/>
        <v>14</v>
      </c>
    </row>
    <row r="700" spans="1:17" x14ac:dyDescent="0.25">
      <c r="A700">
        <v>699</v>
      </c>
      <c r="B700">
        <v>106.89882800000001</v>
      </c>
      <c r="C700" s="4">
        <v>1</v>
      </c>
      <c r="H700">
        <v>114.95770400000001</v>
      </c>
      <c r="I700" s="3">
        <v>4</v>
      </c>
      <c r="P700">
        <v>2</v>
      </c>
      <c r="Q700" t="str">
        <f t="shared" si="11"/>
        <v>14</v>
      </c>
    </row>
    <row r="701" spans="1:17" x14ac:dyDescent="0.25">
      <c r="A701">
        <v>700</v>
      </c>
      <c r="B701">
        <v>106.89882800000001</v>
      </c>
      <c r="C701" s="4">
        <v>1</v>
      </c>
      <c r="H701">
        <v>114.95770400000001</v>
      </c>
      <c r="I701" s="3">
        <v>4</v>
      </c>
      <c r="P701">
        <v>2</v>
      </c>
      <c r="Q701" t="str">
        <f t="shared" si="11"/>
        <v>14</v>
      </c>
    </row>
    <row r="702" spans="1:17" x14ac:dyDescent="0.25">
      <c r="A702">
        <v>701</v>
      </c>
      <c r="B702">
        <v>106.89882800000001</v>
      </c>
      <c r="C702" s="4">
        <v>1</v>
      </c>
      <c r="H702">
        <v>114.95770400000001</v>
      </c>
      <c r="I702" s="3">
        <v>4</v>
      </c>
      <c r="P702">
        <v>2</v>
      </c>
      <c r="Q702" t="str">
        <f t="shared" si="11"/>
        <v>14</v>
      </c>
    </row>
    <row r="703" spans="1:17" x14ac:dyDescent="0.25">
      <c r="A703">
        <v>702</v>
      </c>
      <c r="B703">
        <v>106.89882800000001</v>
      </c>
      <c r="C703" s="4">
        <v>1</v>
      </c>
      <c r="H703">
        <v>114.95770400000001</v>
      </c>
      <c r="I703" s="3">
        <v>4</v>
      </c>
      <c r="P703">
        <v>2</v>
      </c>
      <c r="Q703" t="str">
        <f t="shared" si="11"/>
        <v>14</v>
      </c>
    </row>
    <row r="704" spans="1:17" x14ac:dyDescent="0.25">
      <c r="A704">
        <v>703</v>
      </c>
      <c r="B704">
        <v>106.89316300000002</v>
      </c>
      <c r="C704" s="4">
        <v>1</v>
      </c>
      <c r="H704">
        <v>114.95770400000001</v>
      </c>
      <c r="I704" s="3">
        <v>4</v>
      </c>
      <c r="P704">
        <v>2</v>
      </c>
      <c r="Q704" t="str">
        <f t="shared" si="11"/>
        <v>14</v>
      </c>
    </row>
    <row r="705" spans="1:17" x14ac:dyDescent="0.25">
      <c r="A705">
        <v>704</v>
      </c>
      <c r="H705">
        <v>114.95770400000001</v>
      </c>
      <c r="I705" s="3">
        <v>4</v>
      </c>
      <c r="P705">
        <v>1</v>
      </c>
      <c r="Q705" t="str">
        <f t="shared" si="11"/>
        <v>4</v>
      </c>
    </row>
    <row r="706" spans="1:17" x14ac:dyDescent="0.25">
      <c r="A706">
        <v>705</v>
      </c>
      <c r="D706">
        <v>95.718009000000009</v>
      </c>
      <c r="E706" s="2">
        <v>2</v>
      </c>
      <c r="H706">
        <v>114.95770400000001</v>
      </c>
      <c r="I706" s="3">
        <v>4</v>
      </c>
      <c r="P706">
        <v>2</v>
      </c>
      <c r="Q706" t="str">
        <f t="shared" ref="Q706:Q769" si="12">CONCATENATE(C706,E706,G706,I706)</f>
        <v>24</v>
      </c>
    </row>
    <row r="707" spans="1:17" x14ac:dyDescent="0.25">
      <c r="A707">
        <v>706</v>
      </c>
      <c r="D707">
        <v>95.675716000000008</v>
      </c>
      <c r="E707" s="2">
        <v>2</v>
      </c>
      <c r="F707">
        <v>107.632959</v>
      </c>
      <c r="G707" s="5">
        <v>3</v>
      </c>
      <c r="H707">
        <v>114.95770400000001</v>
      </c>
      <c r="I707" s="3">
        <v>4</v>
      </c>
      <c r="P707">
        <v>3</v>
      </c>
      <c r="Q707" t="str">
        <f t="shared" si="12"/>
        <v>234</v>
      </c>
    </row>
    <row r="708" spans="1:17" x14ac:dyDescent="0.25">
      <c r="A708">
        <v>707</v>
      </c>
      <c r="D708">
        <v>95.675716000000008</v>
      </c>
      <c r="E708" s="2">
        <v>2</v>
      </c>
      <c r="F708">
        <v>107.64040900000001</v>
      </c>
      <c r="G708" s="5">
        <v>3</v>
      </c>
      <c r="H708">
        <v>114.95770400000001</v>
      </c>
      <c r="I708" s="3">
        <v>4</v>
      </c>
      <c r="P708">
        <v>3</v>
      </c>
      <c r="Q708" t="str">
        <f t="shared" si="12"/>
        <v>234</v>
      </c>
    </row>
    <row r="709" spans="1:17" x14ac:dyDescent="0.25">
      <c r="A709">
        <v>708</v>
      </c>
      <c r="D709">
        <v>95.675716000000008</v>
      </c>
      <c r="E709" s="2">
        <v>2</v>
      </c>
      <c r="F709">
        <v>107.64040900000001</v>
      </c>
      <c r="G709" s="5">
        <v>3</v>
      </c>
      <c r="H709">
        <v>114.95770400000001</v>
      </c>
      <c r="I709" s="3">
        <v>4</v>
      </c>
      <c r="P709">
        <v>3</v>
      </c>
      <c r="Q709" t="str">
        <f t="shared" si="12"/>
        <v>234</v>
      </c>
    </row>
    <row r="710" spans="1:17" x14ac:dyDescent="0.25">
      <c r="A710">
        <v>709</v>
      </c>
      <c r="D710">
        <v>95.675716000000008</v>
      </c>
      <c r="E710" s="2">
        <v>2</v>
      </c>
      <c r="F710">
        <v>107.64040900000001</v>
      </c>
      <c r="G710" s="5">
        <v>3</v>
      </c>
      <c r="H710">
        <v>114.95770400000001</v>
      </c>
      <c r="I710" s="3">
        <v>4</v>
      </c>
      <c r="P710">
        <v>3</v>
      </c>
      <c r="Q710" t="str">
        <f t="shared" si="12"/>
        <v>234</v>
      </c>
    </row>
    <row r="711" spans="1:17" x14ac:dyDescent="0.25">
      <c r="A711">
        <v>710</v>
      </c>
      <c r="D711">
        <v>95.675716000000008</v>
      </c>
      <c r="E711" s="2">
        <v>2</v>
      </c>
      <c r="F711">
        <v>107.64040900000001</v>
      </c>
      <c r="G711" s="5">
        <v>3</v>
      </c>
      <c r="H711">
        <v>114.95770400000001</v>
      </c>
      <c r="I711" s="3">
        <v>4</v>
      </c>
      <c r="P711">
        <v>3</v>
      </c>
      <c r="Q711" t="str">
        <f t="shared" si="12"/>
        <v>234</v>
      </c>
    </row>
    <row r="712" spans="1:17" x14ac:dyDescent="0.25">
      <c r="A712">
        <v>711</v>
      </c>
      <c r="D712">
        <v>95.675716000000008</v>
      </c>
      <c r="E712" s="2">
        <v>2</v>
      </c>
      <c r="F712">
        <v>107.64040900000001</v>
      </c>
      <c r="G712" s="5">
        <v>3</v>
      </c>
      <c r="H712">
        <v>114.95770400000001</v>
      </c>
      <c r="I712" s="3">
        <v>4</v>
      </c>
      <c r="P712">
        <v>3</v>
      </c>
      <c r="Q712" t="str">
        <f t="shared" si="12"/>
        <v>234</v>
      </c>
    </row>
    <row r="713" spans="1:17" x14ac:dyDescent="0.25">
      <c r="A713">
        <v>712</v>
      </c>
      <c r="D713">
        <v>95.675716000000008</v>
      </c>
      <c r="E713" s="2">
        <v>2</v>
      </c>
      <c r="F713">
        <v>107.64040900000001</v>
      </c>
      <c r="G713" s="5">
        <v>3</v>
      </c>
      <c r="H713">
        <v>114.95770400000001</v>
      </c>
      <c r="I713" s="3">
        <v>4</v>
      </c>
      <c r="P713">
        <v>3</v>
      </c>
      <c r="Q713" t="str">
        <f t="shared" si="12"/>
        <v>234</v>
      </c>
    </row>
    <row r="714" spans="1:17" x14ac:dyDescent="0.25">
      <c r="A714">
        <v>713</v>
      </c>
      <c r="D714">
        <v>95.675716000000008</v>
      </c>
      <c r="E714" s="2">
        <v>2</v>
      </c>
      <c r="F714">
        <v>107.64040900000001</v>
      </c>
      <c r="G714" s="5">
        <v>3</v>
      </c>
      <c r="H714">
        <v>114.941633</v>
      </c>
      <c r="I714" s="3">
        <v>4</v>
      </c>
      <c r="P714">
        <v>3</v>
      </c>
      <c r="Q714" t="str">
        <f t="shared" si="12"/>
        <v>234</v>
      </c>
    </row>
    <row r="715" spans="1:17" x14ac:dyDescent="0.25">
      <c r="A715">
        <v>714</v>
      </c>
      <c r="D715">
        <v>95.675716000000008</v>
      </c>
      <c r="E715" s="2">
        <v>2</v>
      </c>
      <c r="F715">
        <v>107.64040900000001</v>
      </c>
      <c r="G715" s="5">
        <v>3</v>
      </c>
      <c r="P715">
        <v>2</v>
      </c>
      <c r="Q715" t="str">
        <f t="shared" si="12"/>
        <v>23</v>
      </c>
    </row>
    <row r="716" spans="1:17" x14ac:dyDescent="0.25">
      <c r="A716">
        <v>715</v>
      </c>
      <c r="D716">
        <v>95.675716000000008</v>
      </c>
      <c r="E716" s="2">
        <v>2</v>
      </c>
      <c r="F716">
        <v>107.64040900000001</v>
      </c>
      <c r="G716" s="5">
        <v>3</v>
      </c>
      <c r="P716">
        <v>2</v>
      </c>
      <c r="Q716" t="str">
        <f t="shared" si="12"/>
        <v>23</v>
      </c>
    </row>
    <row r="717" spans="1:17" x14ac:dyDescent="0.25">
      <c r="A717">
        <v>716</v>
      </c>
      <c r="D717">
        <v>95.675716000000008</v>
      </c>
      <c r="E717" s="2">
        <v>2</v>
      </c>
      <c r="F717">
        <v>107.64040900000001</v>
      </c>
      <c r="G717" s="5">
        <v>3</v>
      </c>
      <c r="P717">
        <v>2</v>
      </c>
      <c r="Q717" t="str">
        <f t="shared" si="12"/>
        <v>23</v>
      </c>
    </row>
    <row r="718" spans="1:17" x14ac:dyDescent="0.25">
      <c r="A718">
        <v>717</v>
      </c>
      <c r="D718">
        <v>95.675716000000008</v>
      </c>
      <c r="E718" s="2">
        <v>2</v>
      </c>
      <c r="F718">
        <v>107.64040900000001</v>
      </c>
      <c r="G718" s="5">
        <v>3</v>
      </c>
      <c r="P718">
        <v>2</v>
      </c>
      <c r="Q718" t="str">
        <f t="shared" si="12"/>
        <v>23</v>
      </c>
    </row>
    <row r="719" spans="1:17" x14ac:dyDescent="0.25">
      <c r="A719">
        <v>718</v>
      </c>
      <c r="D719">
        <v>95.675716000000008</v>
      </c>
      <c r="E719" s="2">
        <v>2</v>
      </c>
      <c r="F719">
        <v>107.64040900000001</v>
      </c>
      <c r="G719" s="5">
        <v>3</v>
      </c>
      <c r="P719">
        <v>2</v>
      </c>
      <c r="Q719" t="str">
        <f t="shared" si="12"/>
        <v>23</v>
      </c>
    </row>
    <row r="720" spans="1:17" x14ac:dyDescent="0.25">
      <c r="A720">
        <v>719</v>
      </c>
      <c r="B720">
        <v>86.108571000000012</v>
      </c>
      <c r="C720" s="4">
        <v>1</v>
      </c>
      <c r="D720">
        <v>95.718009000000009</v>
      </c>
      <c r="E720" s="2">
        <v>2</v>
      </c>
      <c r="F720">
        <v>107.59097</v>
      </c>
      <c r="G720" s="5">
        <v>3</v>
      </c>
      <c r="P720">
        <v>3</v>
      </c>
      <c r="Q720" t="str">
        <f t="shared" si="12"/>
        <v>123</v>
      </c>
    </row>
    <row r="721" spans="1:17" x14ac:dyDescent="0.25">
      <c r="A721">
        <v>720</v>
      </c>
      <c r="B721">
        <v>86.084133000000008</v>
      </c>
      <c r="C721" s="4">
        <v>1</v>
      </c>
      <c r="F721">
        <v>107.49209300000001</v>
      </c>
      <c r="G721" s="5">
        <v>3</v>
      </c>
      <c r="P721">
        <v>2</v>
      </c>
      <c r="Q721" t="str">
        <f t="shared" si="12"/>
        <v>13</v>
      </c>
    </row>
    <row r="722" spans="1:17" x14ac:dyDescent="0.25">
      <c r="A722">
        <v>721</v>
      </c>
      <c r="B722">
        <v>86.084133000000008</v>
      </c>
      <c r="C722" s="4">
        <v>1</v>
      </c>
      <c r="F722">
        <v>107.49209300000001</v>
      </c>
      <c r="G722" s="5">
        <v>3</v>
      </c>
      <c r="P722">
        <v>2</v>
      </c>
      <c r="Q722" t="str">
        <f t="shared" si="12"/>
        <v>13</v>
      </c>
    </row>
    <row r="723" spans="1:17" x14ac:dyDescent="0.25">
      <c r="A723">
        <v>722</v>
      </c>
      <c r="B723">
        <v>86.084133000000008</v>
      </c>
      <c r="C723" s="4">
        <v>1</v>
      </c>
      <c r="F723">
        <v>107.632959</v>
      </c>
      <c r="G723" s="5">
        <v>3</v>
      </c>
      <c r="P723">
        <v>2</v>
      </c>
      <c r="Q723" t="str">
        <f t="shared" si="12"/>
        <v>13</v>
      </c>
    </row>
    <row r="724" spans="1:17" x14ac:dyDescent="0.25">
      <c r="A724">
        <v>723</v>
      </c>
      <c r="B724">
        <v>86.084133000000008</v>
      </c>
      <c r="C724" s="4">
        <v>1</v>
      </c>
      <c r="P724">
        <v>1</v>
      </c>
      <c r="Q724" t="str">
        <f t="shared" si="12"/>
        <v>1</v>
      </c>
    </row>
    <row r="725" spans="1:17" x14ac:dyDescent="0.25">
      <c r="A725">
        <v>724</v>
      </c>
      <c r="B725">
        <v>86.084133000000008</v>
      </c>
      <c r="C725" s="4">
        <v>1</v>
      </c>
      <c r="P725">
        <v>1</v>
      </c>
      <c r="Q725" t="str">
        <f t="shared" si="12"/>
        <v>1</v>
      </c>
    </row>
    <row r="726" spans="1:17" x14ac:dyDescent="0.25">
      <c r="A726">
        <v>725</v>
      </c>
      <c r="B726">
        <v>86.084133000000008</v>
      </c>
      <c r="C726" s="4">
        <v>1</v>
      </c>
      <c r="I726" s="3" t="s">
        <v>233</v>
      </c>
      <c r="N726">
        <v>95.469285000000013</v>
      </c>
      <c r="O726">
        <v>725</v>
      </c>
      <c r="P726">
        <v>2</v>
      </c>
      <c r="Q726" t="str">
        <f t="shared" si="12"/>
        <v>14D</v>
      </c>
    </row>
    <row r="727" spans="1:17" x14ac:dyDescent="0.25">
      <c r="A727">
        <v>726</v>
      </c>
      <c r="B727">
        <v>86.084133000000008</v>
      </c>
      <c r="C727" s="4">
        <v>1</v>
      </c>
      <c r="I727" s="3" t="s">
        <v>233</v>
      </c>
      <c r="N727">
        <v>95.477962000000005</v>
      </c>
      <c r="P727">
        <v>2</v>
      </c>
      <c r="Q727" t="str">
        <f t="shared" si="12"/>
        <v>14D</v>
      </c>
    </row>
    <row r="728" spans="1:17" x14ac:dyDescent="0.25">
      <c r="A728">
        <v>727</v>
      </c>
      <c r="B728">
        <v>86.084133000000008</v>
      </c>
      <c r="C728" s="4">
        <v>1</v>
      </c>
      <c r="I728" s="3" t="s">
        <v>233</v>
      </c>
      <c r="N728">
        <v>95.477962000000005</v>
      </c>
      <c r="P728">
        <v>2</v>
      </c>
      <c r="Q728" t="str">
        <f t="shared" si="12"/>
        <v>14D</v>
      </c>
    </row>
    <row r="729" spans="1:17" x14ac:dyDescent="0.25">
      <c r="A729">
        <v>728</v>
      </c>
      <c r="B729">
        <v>86.084133000000008</v>
      </c>
      <c r="C729" s="4">
        <v>1</v>
      </c>
      <c r="I729" s="3" t="s">
        <v>233</v>
      </c>
      <c r="N729">
        <v>95.477962000000005</v>
      </c>
      <c r="P729">
        <v>2</v>
      </c>
      <c r="Q729" t="str">
        <f t="shared" si="12"/>
        <v>14D</v>
      </c>
    </row>
    <row r="730" spans="1:17" x14ac:dyDescent="0.25">
      <c r="A730">
        <v>729</v>
      </c>
      <c r="B730">
        <v>86.084133000000008</v>
      </c>
      <c r="C730" s="4">
        <v>1</v>
      </c>
      <c r="I730" s="3" t="s">
        <v>233</v>
      </c>
      <c r="N730">
        <v>95.477962000000005</v>
      </c>
      <c r="P730">
        <v>2</v>
      </c>
      <c r="Q730" t="str">
        <f t="shared" si="12"/>
        <v>14D</v>
      </c>
    </row>
    <row r="731" spans="1:17" x14ac:dyDescent="0.25">
      <c r="A731">
        <v>730</v>
      </c>
      <c r="B731">
        <v>86.084133000000008</v>
      </c>
      <c r="C731" s="4">
        <v>1</v>
      </c>
      <c r="I731" s="3" t="s">
        <v>233</v>
      </c>
      <c r="N731">
        <v>95.477962000000005</v>
      </c>
      <c r="P731">
        <v>2</v>
      </c>
      <c r="Q731" t="str">
        <f t="shared" si="12"/>
        <v>14D</v>
      </c>
    </row>
    <row r="732" spans="1:17" x14ac:dyDescent="0.25">
      <c r="A732">
        <v>731</v>
      </c>
      <c r="B732">
        <v>86.084133000000008</v>
      </c>
      <c r="C732" s="4">
        <v>1</v>
      </c>
      <c r="I732" s="3" t="s">
        <v>233</v>
      </c>
      <c r="N732">
        <v>95.477962000000005</v>
      </c>
      <c r="P732">
        <v>2</v>
      </c>
      <c r="Q732" t="str">
        <f t="shared" si="12"/>
        <v>14D</v>
      </c>
    </row>
    <row r="733" spans="1:17" x14ac:dyDescent="0.25">
      <c r="A733">
        <v>732</v>
      </c>
      <c r="B733">
        <v>86.084133000000008</v>
      </c>
      <c r="C733" s="4">
        <v>1</v>
      </c>
      <c r="I733" s="3" t="s">
        <v>233</v>
      </c>
      <c r="N733">
        <v>95.477962000000005</v>
      </c>
      <c r="P733">
        <v>2</v>
      </c>
      <c r="Q733" t="str">
        <f t="shared" si="12"/>
        <v>14D</v>
      </c>
    </row>
    <row r="734" spans="1:17" x14ac:dyDescent="0.25">
      <c r="A734">
        <v>733</v>
      </c>
      <c r="B734">
        <v>86.084133000000008</v>
      </c>
      <c r="C734" s="4">
        <v>1</v>
      </c>
      <c r="I734" s="3" t="s">
        <v>233</v>
      </c>
      <c r="N734">
        <v>95.477962000000005</v>
      </c>
      <c r="P734">
        <v>2</v>
      </c>
      <c r="Q734" t="str">
        <f t="shared" si="12"/>
        <v>14D</v>
      </c>
    </row>
    <row r="735" spans="1:17" x14ac:dyDescent="0.25">
      <c r="A735">
        <v>734</v>
      </c>
      <c r="B735">
        <v>86.108571000000012</v>
      </c>
      <c r="C735" s="4">
        <v>1</v>
      </c>
      <c r="D735">
        <v>78.559540000000013</v>
      </c>
      <c r="E735" s="2">
        <v>2</v>
      </c>
      <c r="I735" s="3" t="s">
        <v>233</v>
      </c>
      <c r="N735">
        <v>95.477962000000005</v>
      </c>
      <c r="P735">
        <v>3</v>
      </c>
      <c r="Q735" t="str">
        <f t="shared" si="12"/>
        <v>124D</v>
      </c>
    </row>
    <row r="736" spans="1:17" x14ac:dyDescent="0.25">
      <c r="A736">
        <v>735</v>
      </c>
      <c r="D736">
        <v>78.519642000000005</v>
      </c>
      <c r="E736" s="2">
        <v>2</v>
      </c>
      <c r="I736" s="3" t="s">
        <v>233</v>
      </c>
      <c r="N736">
        <v>95.477962000000005</v>
      </c>
      <c r="P736">
        <v>2</v>
      </c>
      <c r="Q736" t="str">
        <f t="shared" si="12"/>
        <v>24D</v>
      </c>
    </row>
    <row r="737" spans="1:17" x14ac:dyDescent="0.25">
      <c r="A737">
        <v>736</v>
      </c>
      <c r="D737">
        <v>78.519642000000005</v>
      </c>
      <c r="E737" s="2">
        <v>2</v>
      </c>
      <c r="F737">
        <v>87.879541000000003</v>
      </c>
      <c r="G737" s="5">
        <v>3</v>
      </c>
      <c r="I737" s="3" t="s">
        <v>233</v>
      </c>
      <c r="N737">
        <v>95.477962000000005</v>
      </c>
      <c r="P737">
        <v>3</v>
      </c>
      <c r="Q737" t="str">
        <f t="shared" si="12"/>
        <v>234D</v>
      </c>
    </row>
    <row r="738" spans="1:17" x14ac:dyDescent="0.25">
      <c r="A738">
        <v>737</v>
      </c>
      <c r="D738">
        <v>78.519642000000005</v>
      </c>
      <c r="E738" s="2">
        <v>2</v>
      </c>
      <c r="F738">
        <v>87.616786000000005</v>
      </c>
      <c r="G738" s="5">
        <v>3</v>
      </c>
      <c r="I738" s="3" t="s">
        <v>233</v>
      </c>
      <c r="N738">
        <v>95.477962000000005</v>
      </c>
      <c r="P738">
        <v>3</v>
      </c>
      <c r="Q738" t="str">
        <f t="shared" si="12"/>
        <v>234D</v>
      </c>
    </row>
    <row r="739" spans="1:17" x14ac:dyDescent="0.25">
      <c r="A739">
        <v>738</v>
      </c>
      <c r="D739">
        <v>78.519642000000005</v>
      </c>
      <c r="E739" s="2">
        <v>2</v>
      </c>
      <c r="F739">
        <v>87.616786000000005</v>
      </c>
      <c r="G739" s="5">
        <v>3</v>
      </c>
      <c r="I739" s="3" t="s">
        <v>233</v>
      </c>
      <c r="N739">
        <v>95.469285000000013</v>
      </c>
      <c r="O739">
        <v>738</v>
      </c>
      <c r="P739">
        <v>3</v>
      </c>
      <c r="Q739" t="str">
        <f t="shared" si="12"/>
        <v>234D</v>
      </c>
    </row>
    <row r="740" spans="1:17" x14ac:dyDescent="0.25">
      <c r="A740">
        <v>739</v>
      </c>
      <c r="D740">
        <v>78.519642000000005</v>
      </c>
      <c r="E740" s="2">
        <v>2</v>
      </c>
      <c r="F740">
        <v>87.616786000000005</v>
      </c>
      <c r="G740" s="5">
        <v>3</v>
      </c>
      <c r="P740">
        <v>2</v>
      </c>
      <c r="Q740" t="str">
        <f t="shared" si="12"/>
        <v>23</v>
      </c>
    </row>
    <row r="741" spans="1:17" x14ac:dyDescent="0.25">
      <c r="A741">
        <v>740</v>
      </c>
      <c r="D741">
        <v>78.519642000000005</v>
      </c>
      <c r="E741" s="2">
        <v>2</v>
      </c>
      <c r="F741">
        <v>87.616786000000005</v>
      </c>
      <c r="G741" s="5">
        <v>3</v>
      </c>
      <c r="P741">
        <v>2</v>
      </c>
      <c r="Q741" t="str">
        <f t="shared" si="12"/>
        <v>23</v>
      </c>
    </row>
    <row r="742" spans="1:17" x14ac:dyDescent="0.25">
      <c r="A742">
        <v>741</v>
      </c>
      <c r="D742">
        <v>78.519642000000005</v>
      </c>
      <c r="E742" s="2">
        <v>2</v>
      </c>
      <c r="F742">
        <v>87.616786000000005</v>
      </c>
      <c r="G742" s="5">
        <v>3</v>
      </c>
      <c r="P742">
        <v>2</v>
      </c>
      <c r="Q742" t="str">
        <f t="shared" si="12"/>
        <v>23</v>
      </c>
    </row>
    <row r="743" spans="1:17" x14ac:dyDescent="0.25">
      <c r="A743">
        <v>742</v>
      </c>
      <c r="D743">
        <v>78.519642000000005</v>
      </c>
      <c r="E743" s="2">
        <v>2</v>
      </c>
      <c r="F743">
        <v>87.616786000000005</v>
      </c>
      <c r="G743" s="5">
        <v>3</v>
      </c>
      <c r="P743">
        <v>2</v>
      </c>
      <c r="Q743" t="str">
        <f t="shared" si="12"/>
        <v>23</v>
      </c>
    </row>
    <row r="744" spans="1:17" x14ac:dyDescent="0.25">
      <c r="A744">
        <v>743</v>
      </c>
      <c r="D744">
        <v>78.519642000000005</v>
      </c>
      <c r="E744" s="2">
        <v>2</v>
      </c>
      <c r="F744">
        <v>87.616786000000005</v>
      </c>
      <c r="G744" s="5">
        <v>3</v>
      </c>
      <c r="P744">
        <v>2</v>
      </c>
      <c r="Q744" t="str">
        <f t="shared" si="12"/>
        <v>23</v>
      </c>
    </row>
    <row r="745" spans="1:17" x14ac:dyDescent="0.25">
      <c r="A745">
        <v>744</v>
      </c>
      <c r="D745">
        <v>78.519642000000005</v>
      </c>
      <c r="E745" s="2">
        <v>2</v>
      </c>
      <c r="F745">
        <v>87.616786000000005</v>
      </c>
      <c r="G745" s="5">
        <v>3</v>
      </c>
      <c r="P745">
        <v>2</v>
      </c>
      <c r="Q745" t="str">
        <f t="shared" si="12"/>
        <v>23</v>
      </c>
    </row>
    <row r="746" spans="1:17" x14ac:dyDescent="0.25">
      <c r="A746">
        <v>745</v>
      </c>
      <c r="D746">
        <v>78.519642000000005</v>
      </c>
      <c r="E746" s="2">
        <v>2</v>
      </c>
      <c r="F746">
        <v>87.616786000000005</v>
      </c>
      <c r="G746" s="5">
        <v>3</v>
      </c>
      <c r="P746">
        <v>2</v>
      </c>
      <c r="Q746" t="str">
        <f t="shared" si="12"/>
        <v>23</v>
      </c>
    </row>
    <row r="747" spans="1:17" x14ac:dyDescent="0.25">
      <c r="A747">
        <v>746</v>
      </c>
      <c r="D747">
        <v>78.519642000000005</v>
      </c>
      <c r="E747" s="2">
        <v>2</v>
      </c>
      <c r="F747">
        <v>87.616786000000005</v>
      </c>
      <c r="G747" s="5">
        <v>3</v>
      </c>
      <c r="P747">
        <v>2</v>
      </c>
      <c r="Q747" t="str">
        <f t="shared" si="12"/>
        <v>23</v>
      </c>
    </row>
    <row r="748" spans="1:17" x14ac:dyDescent="0.25">
      <c r="A748">
        <v>747</v>
      </c>
      <c r="D748">
        <v>78.519642000000005</v>
      </c>
      <c r="E748" s="2">
        <v>2</v>
      </c>
      <c r="F748">
        <v>87.616786000000005</v>
      </c>
      <c r="G748" s="5">
        <v>3</v>
      </c>
      <c r="P748">
        <v>2</v>
      </c>
      <c r="Q748" t="str">
        <f t="shared" si="12"/>
        <v>23</v>
      </c>
    </row>
    <row r="749" spans="1:17" x14ac:dyDescent="0.25">
      <c r="A749">
        <v>748</v>
      </c>
      <c r="D749">
        <v>78.519642000000005</v>
      </c>
      <c r="E749" s="2">
        <v>2</v>
      </c>
      <c r="F749">
        <v>87.616786000000005</v>
      </c>
      <c r="G749" s="5">
        <v>3</v>
      </c>
      <c r="P749">
        <v>2</v>
      </c>
      <c r="Q749" t="str">
        <f t="shared" si="12"/>
        <v>23</v>
      </c>
    </row>
    <row r="750" spans="1:17" x14ac:dyDescent="0.25">
      <c r="A750">
        <v>749</v>
      </c>
      <c r="D750">
        <v>78.559540000000013</v>
      </c>
      <c r="E750" s="2">
        <v>2</v>
      </c>
      <c r="F750">
        <v>87.616786000000005</v>
      </c>
      <c r="G750" s="5">
        <v>3</v>
      </c>
      <c r="P750">
        <v>2</v>
      </c>
      <c r="Q750" t="str">
        <f t="shared" si="12"/>
        <v>23</v>
      </c>
    </row>
    <row r="751" spans="1:17" x14ac:dyDescent="0.25">
      <c r="A751">
        <v>750</v>
      </c>
      <c r="B751">
        <v>71.061530000000005</v>
      </c>
      <c r="C751" s="4">
        <v>1</v>
      </c>
      <c r="F751">
        <v>87.616786000000005</v>
      </c>
      <c r="G751" s="5">
        <v>3</v>
      </c>
      <c r="P751">
        <v>2</v>
      </c>
      <c r="Q751" t="str">
        <f t="shared" si="12"/>
        <v>13</v>
      </c>
    </row>
    <row r="752" spans="1:17" x14ac:dyDescent="0.25">
      <c r="A752">
        <v>751</v>
      </c>
      <c r="B752">
        <v>71.054081000000011</v>
      </c>
      <c r="C752" s="4">
        <v>1</v>
      </c>
      <c r="F752">
        <v>87.616786000000005</v>
      </c>
      <c r="G752" s="5">
        <v>3</v>
      </c>
      <c r="P752">
        <v>2</v>
      </c>
      <c r="Q752" t="str">
        <f t="shared" si="12"/>
        <v>13</v>
      </c>
    </row>
    <row r="753" spans="1:17" x14ac:dyDescent="0.25">
      <c r="A753">
        <v>752</v>
      </c>
      <c r="B753">
        <v>71.054081000000011</v>
      </c>
      <c r="C753" s="4">
        <v>1</v>
      </c>
      <c r="F753">
        <v>87.616786000000005</v>
      </c>
      <c r="G753" s="5">
        <v>3</v>
      </c>
      <c r="P753">
        <v>2</v>
      </c>
      <c r="Q753" t="str">
        <f t="shared" si="12"/>
        <v>13</v>
      </c>
    </row>
    <row r="754" spans="1:17" x14ac:dyDescent="0.25">
      <c r="A754">
        <v>753</v>
      </c>
      <c r="B754">
        <v>71.054081000000011</v>
      </c>
      <c r="C754" s="4">
        <v>1</v>
      </c>
      <c r="F754">
        <v>87.879541000000003</v>
      </c>
      <c r="G754" s="5">
        <v>3</v>
      </c>
      <c r="P754">
        <v>2</v>
      </c>
      <c r="Q754" t="str">
        <f t="shared" si="12"/>
        <v>13</v>
      </c>
    </row>
    <row r="755" spans="1:17" x14ac:dyDescent="0.25">
      <c r="A755">
        <v>754</v>
      </c>
      <c r="B755">
        <v>71.054081000000011</v>
      </c>
      <c r="C755" s="4">
        <v>1</v>
      </c>
      <c r="P755">
        <v>1</v>
      </c>
      <c r="Q755" t="str">
        <f t="shared" si="12"/>
        <v>1</v>
      </c>
    </row>
    <row r="756" spans="1:17" x14ac:dyDescent="0.25">
      <c r="A756">
        <v>755</v>
      </c>
      <c r="B756">
        <v>71.054081000000011</v>
      </c>
      <c r="C756" s="4">
        <v>1</v>
      </c>
      <c r="H756">
        <v>77.128979000000001</v>
      </c>
      <c r="I756" s="3">
        <v>4</v>
      </c>
      <c r="P756">
        <v>2</v>
      </c>
      <c r="Q756" t="str">
        <f t="shared" si="12"/>
        <v>14</v>
      </c>
    </row>
    <row r="757" spans="1:17" x14ac:dyDescent="0.25">
      <c r="A757">
        <v>756</v>
      </c>
      <c r="B757">
        <v>71.054081000000011</v>
      </c>
      <c r="C757" s="4">
        <v>1</v>
      </c>
      <c r="H757">
        <v>77.08586600000001</v>
      </c>
      <c r="I757" s="3">
        <v>4</v>
      </c>
      <c r="P757">
        <v>2</v>
      </c>
      <c r="Q757" t="str">
        <f t="shared" si="12"/>
        <v>14</v>
      </c>
    </row>
    <row r="758" spans="1:17" x14ac:dyDescent="0.25">
      <c r="A758">
        <v>757</v>
      </c>
      <c r="B758">
        <v>71.054081000000011</v>
      </c>
      <c r="C758" s="4">
        <v>1</v>
      </c>
      <c r="H758">
        <v>77.08586600000001</v>
      </c>
      <c r="I758" s="3">
        <v>4</v>
      </c>
      <c r="P758">
        <v>2</v>
      </c>
      <c r="Q758" t="str">
        <f t="shared" si="12"/>
        <v>14</v>
      </c>
    </row>
    <row r="759" spans="1:17" x14ac:dyDescent="0.25">
      <c r="A759">
        <v>758</v>
      </c>
      <c r="B759">
        <v>71.054081000000011</v>
      </c>
      <c r="C759" s="4">
        <v>1</v>
      </c>
      <c r="H759">
        <v>77.08586600000001</v>
      </c>
      <c r="I759" s="3">
        <v>4</v>
      </c>
      <c r="P759">
        <v>2</v>
      </c>
      <c r="Q759" t="str">
        <f t="shared" si="12"/>
        <v>14</v>
      </c>
    </row>
    <row r="760" spans="1:17" x14ac:dyDescent="0.25">
      <c r="A760">
        <v>759</v>
      </c>
      <c r="B760">
        <v>71.054081000000011</v>
      </c>
      <c r="C760" s="4">
        <v>1</v>
      </c>
      <c r="H760">
        <v>77.08586600000001</v>
      </c>
      <c r="I760" s="3">
        <v>4</v>
      </c>
      <c r="P760">
        <v>2</v>
      </c>
      <c r="Q760" t="str">
        <f t="shared" si="12"/>
        <v>14</v>
      </c>
    </row>
    <row r="761" spans="1:17" x14ac:dyDescent="0.25">
      <c r="A761">
        <v>760</v>
      </c>
      <c r="B761">
        <v>71.054081000000011</v>
      </c>
      <c r="C761" s="4">
        <v>1</v>
      </c>
      <c r="H761">
        <v>77.08586600000001</v>
      </c>
      <c r="I761" s="3">
        <v>4</v>
      </c>
      <c r="P761">
        <v>2</v>
      </c>
      <c r="Q761" t="str">
        <f t="shared" si="12"/>
        <v>14</v>
      </c>
    </row>
    <row r="762" spans="1:17" x14ac:dyDescent="0.25">
      <c r="A762">
        <v>761</v>
      </c>
      <c r="B762">
        <v>71.054081000000011</v>
      </c>
      <c r="C762" s="4">
        <v>1</v>
      </c>
      <c r="H762">
        <v>77.08586600000001</v>
      </c>
      <c r="I762" s="3">
        <v>4</v>
      </c>
      <c r="P762">
        <v>2</v>
      </c>
      <c r="Q762" t="str">
        <f t="shared" si="12"/>
        <v>14</v>
      </c>
    </row>
    <row r="763" spans="1:17" x14ac:dyDescent="0.25">
      <c r="A763">
        <v>762</v>
      </c>
      <c r="B763">
        <v>71.054081000000011</v>
      </c>
      <c r="C763" s="4">
        <v>1</v>
      </c>
      <c r="H763">
        <v>77.08586600000001</v>
      </c>
      <c r="I763" s="3">
        <v>4</v>
      </c>
      <c r="P763">
        <v>2</v>
      </c>
      <c r="Q763" t="str">
        <f t="shared" si="12"/>
        <v>14</v>
      </c>
    </row>
    <row r="764" spans="1:17" x14ac:dyDescent="0.25">
      <c r="A764">
        <v>763</v>
      </c>
      <c r="B764">
        <v>71.054081000000011</v>
      </c>
      <c r="C764" s="4">
        <v>1</v>
      </c>
      <c r="H764">
        <v>77.08586600000001</v>
      </c>
      <c r="I764" s="3">
        <v>4</v>
      </c>
      <c r="P764">
        <v>2</v>
      </c>
      <c r="Q764" t="str">
        <f t="shared" si="12"/>
        <v>14</v>
      </c>
    </row>
    <row r="765" spans="1:17" x14ac:dyDescent="0.25">
      <c r="A765">
        <v>764</v>
      </c>
      <c r="B765">
        <v>71.054081000000011</v>
      </c>
      <c r="C765" s="4">
        <v>1</v>
      </c>
      <c r="H765">
        <v>77.08586600000001</v>
      </c>
      <c r="I765" s="3">
        <v>4</v>
      </c>
      <c r="P765">
        <v>2</v>
      </c>
      <c r="Q765" t="str">
        <f t="shared" si="12"/>
        <v>14</v>
      </c>
    </row>
    <row r="766" spans="1:17" x14ac:dyDescent="0.25">
      <c r="A766">
        <v>765</v>
      </c>
      <c r="B766">
        <v>71.054081000000011</v>
      </c>
      <c r="C766" s="4">
        <v>1</v>
      </c>
      <c r="D766">
        <v>61.171035000000003</v>
      </c>
      <c r="E766" s="2">
        <v>2</v>
      </c>
      <c r="H766">
        <v>77.08586600000001</v>
      </c>
      <c r="I766" s="3">
        <v>4</v>
      </c>
      <c r="P766">
        <v>3</v>
      </c>
      <c r="Q766" t="str">
        <f t="shared" si="12"/>
        <v>124</v>
      </c>
    </row>
    <row r="767" spans="1:17" x14ac:dyDescent="0.25">
      <c r="A767">
        <v>766</v>
      </c>
      <c r="B767">
        <v>71.061530000000005</v>
      </c>
      <c r="C767" s="4">
        <v>1</v>
      </c>
      <c r="D767">
        <v>61.191856000000001</v>
      </c>
      <c r="E767" s="2">
        <v>2</v>
      </c>
      <c r="H767">
        <v>77.08586600000001</v>
      </c>
      <c r="I767" s="3">
        <v>4</v>
      </c>
      <c r="P767">
        <v>3</v>
      </c>
      <c r="Q767" t="str">
        <f t="shared" si="12"/>
        <v>124</v>
      </c>
    </row>
    <row r="768" spans="1:17" x14ac:dyDescent="0.25">
      <c r="A768">
        <v>767</v>
      </c>
      <c r="D768">
        <v>61.191856000000001</v>
      </c>
      <c r="E768" s="2">
        <v>2</v>
      </c>
      <c r="F768">
        <v>72.672091000000009</v>
      </c>
      <c r="G768" s="5">
        <v>3</v>
      </c>
      <c r="H768">
        <v>77.08586600000001</v>
      </c>
      <c r="I768" s="3">
        <v>4</v>
      </c>
      <c r="P768">
        <v>3</v>
      </c>
      <c r="Q768" t="str">
        <f t="shared" si="12"/>
        <v>234</v>
      </c>
    </row>
    <row r="769" spans="1:17" x14ac:dyDescent="0.25">
      <c r="A769">
        <v>768</v>
      </c>
      <c r="D769">
        <v>61.191856000000001</v>
      </c>
      <c r="E769" s="2">
        <v>2</v>
      </c>
      <c r="F769">
        <v>72.636173000000014</v>
      </c>
      <c r="G769" s="5">
        <v>3</v>
      </c>
      <c r="H769">
        <v>77.08586600000001</v>
      </c>
      <c r="I769" s="3">
        <v>4</v>
      </c>
      <c r="P769">
        <v>3</v>
      </c>
      <c r="Q769" t="str">
        <f t="shared" si="12"/>
        <v>234</v>
      </c>
    </row>
    <row r="770" spans="1:17" x14ac:dyDescent="0.25">
      <c r="A770">
        <v>769</v>
      </c>
      <c r="D770">
        <v>61.191856000000001</v>
      </c>
      <c r="E770" s="2">
        <v>2</v>
      </c>
      <c r="F770">
        <v>72.636173000000014</v>
      </c>
      <c r="G770" s="5">
        <v>3</v>
      </c>
      <c r="H770">
        <v>77.08586600000001</v>
      </c>
      <c r="I770" s="3">
        <v>4</v>
      </c>
      <c r="P770">
        <v>3</v>
      </c>
      <c r="Q770" t="str">
        <f t="shared" ref="Q770:Q833" si="13">CONCATENATE(C770,E770,G770,I770)</f>
        <v>234</v>
      </c>
    </row>
    <row r="771" spans="1:17" x14ac:dyDescent="0.25">
      <c r="A771">
        <v>770</v>
      </c>
      <c r="D771">
        <v>61.191856000000001</v>
      </c>
      <c r="E771" s="2">
        <v>2</v>
      </c>
      <c r="F771">
        <v>72.636173000000014</v>
      </c>
      <c r="G771" s="5">
        <v>3</v>
      </c>
      <c r="H771">
        <v>77.08586600000001</v>
      </c>
      <c r="I771" s="3">
        <v>4</v>
      </c>
      <c r="P771">
        <v>3</v>
      </c>
      <c r="Q771" t="str">
        <f t="shared" si="13"/>
        <v>234</v>
      </c>
    </row>
    <row r="772" spans="1:17" x14ac:dyDescent="0.25">
      <c r="A772">
        <v>771</v>
      </c>
      <c r="D772">
        <v>61.191856000000001</v>
      </c>
      <c r="E772" s="2">
        <v>2</v>
      </c>
      <c r="F772">
        <v>72.636173000000014</v>
      </c>
      <c r="G772" s="5">
        <v>3</v>
      </c>
      <c r="H772">
        <v>77.08586600000001</v>
      </c>
      <c r="I772" s="3">
        <v>4</v>
      </c>
      <c r="P772">
        <v>3</v>
      </c>
      <c r="Q772" t="str">
        <f t="shared" si="13"/>
        <v>234</v>
      </c>
    </row>
    <row r="773" spans="1:17" x14ac:dyDescent="0.25">
      <c r="A773">
        <v>772</v>
      </c>
      <c r="D773">
        <v>61.191856000000001</v>
      </c>
      <c r="E773" s="2">
        <v>2</v>
      </c>
      <c r="F773">
        <v>72.636173000000014</v>
      </c>
      <c r="G773" s="5">
        <v>3</v>
      </c>
      <c r="H773">
        <v>77.08586600000001</v>
      </c>
      <c r="I773" s="3">
        <v>4</v>
      </c>
      <c r="P773">
        <v>3</v>
      </c>
      <c r="Q773" t="str">
        <f t="shared" si="13"/>
        <v>234</v>
      </c>
    </row>
    <row r="774" spans="1:17" x14ac:dyDescent="0.25">
      <c r="A774">
        <v>773</v>
      </c>
      <c r="D774">
        <v>61.191856000000001</v>
      </c>
      <c r="E774" s="2">
        <v>2</v>
      </c>
      <c r="F774">
        <v>72.636173000000014</v>
      </c>
      <c r="G774" s="5">
        <v>3</v>
      </c>
      <c r="H774">
        <v>77.08586600000001</v>
      </c>
      <c r="I774" s="3">
        <v>4</v>
      </c>
      <c r="P774">
        <v>3</v>
      </c>
      <c r="Q774" t="str">
        <f t="shared" si="13"/>
        <v>234</v>
      </c>
    </row>
    <row r="775" spans="1:17" x14ac:dyDescent="0.25">
      <c r="A775">
        <v>774</v>
      </c>
      <c r="D775">
        <v>61.191856000000001</v>
      </c>
      <c r="E775" s="2">
        <v>2</v>
      </c>
      <c r="F775">
        <v>72.636173000000014</v>
      </c>
      <c r="G775" s="5">
        <v>3</v>
      </c>
      <c r="H775">
        <v>77.128979000000001</v>
      </c>
      <c r="I775" s="3">
        <v>4</v>
      </c>
      <c r="P775">
        <v>3</v>
      </c>
      <c r="Q775" t="str">
        <f t="shared" si="13"/>
        <v>234</v>
      </c>
    </row>
    <row r="776" spans="1:17" x14ac:dyDescent="0.25">
      <c r="A776">
        <v>775</v>
      </c>
      <c r="D776">
        <v>61.191856000000001</v>
      </c>
      <c r="E776" s="2">
        <v>2</v>
      </c>
      <c r="F776">
        <v>72.636173000000014</v>
      </c>
      <c r="G776" s="5">
        <v>3</v>
      </c>
      <c r="P776">
        <v>2</v>
      </c>
      <c r="Q776" t="str">
        <f t="shared" si="13"/>
        <v>23</v>
      </c>
    </row>
    <row r="777" spans="1:17" x14ac:dyDescent="0.25">
      <c r="A777">
        <v>776</v>
      </c>
      <c r="D777">
        <v>61.191856000000001</v>
      </c>
      <c r="E777" s="2">
        <v>2</v>
      </c>
      <c r="F777">
        <v>72.636173000000014</v>
      </c>
      <c r="G777" s="5">
        <v>3</v>
      </c>
      <c r="P777">
        <v>2</v>
      </c>
      <c r="Q777" t="str">
        <f t="shared" si="13"/>
        <v>23</v>
      </c>
    </row>
    <row r="778" spans="1:17" x14ac:dyDescent="0.25">
      <c r="A778">
        <v>777</v>
      </c>
      <c r="D778">
        <v>61.191856000000001</v>
      </c>
      <c r="E778" s="2">
        <v>2</v>
      </c>
      <c r="F778">
        <v>72.636173000000014</v>
      </c>
      <c r="G778" s="5">
        <v>3</v>
      </c>
      <c r="P778">
        <v>2</v>
      </c>
      <c r="Q778" t="str">
        <f t="shared" si="13"/>
        <v>23</v>
      </c>
    </row>
    <row r="779" spans="1:17" x14ac:dyDescent="0.25">
      <c r="A779">
        <v>778</v>
      </c>
      <c r="D779">
        <v>61.191856000000001</v>
      </c>
      <c r="E779" s="2">
        <v>2</v>
      </c>
      <c r="F779">
        <v>72.636173000000014</v>
      </c>
      <c r="G779" s="5">
        <v>3</v>
      </c>
      <c r="P779">
        <v>2</v>
      </c>
      <c r="Q779" t="str">
        <f t="shared" si="13"/>
        <v>23</v>
      </c>
    </row>
    <row r="780" spans="1:17" x14ac:dyDescent="0.25">
      <c r="A780">
        <v>779</v>
      </c>
      <c r="D780">
        <v>61.191856000000001</v>
      </c>
      <c r="E780" s="2">
        <v>2</v>
      </c>
      <c r="F780">
        <v>72.636173000000014</v>
      </c>
      <c r="G780" s="5">
        <v>3</v>
      </c>
      <c r="P780">
        <v>2</v>
      </c>
      <c r="Q780" t="str">
        <f t="shared" si="13"/>
        <v>23</v>
      </c>
    </row>
    <row r="781" spans="1:17" x14ac:dyDescent="0.25">
      <c r="A781">
        <v>780</v>
      </c>
      <c r="D781">
        <v>61.171035000000003</v>
      </c>
      <c r="E781" s="2">
        <v>2</v>
      </c>
      <c r="F781">
        <v>72.636173000000014</v>
      </c>
      <c r="G781" s="5">
        <v>3</v>
      </c>
      <c r="P781">
        <v>2</v>
      </c>
      <c r="Q781" t="str">
        <f t="shared" si="13"/>
        <v>23</v>
      </c>
    </row>
    <row r="782" spans="1:17" x14ac:dyDescent="0.25">
      <c r="A782">
        <v>781</v>
      </c>
      <c r="B782">
        <v>51.015308000000005</v>
      </c>
      <c r="C782" s="4">
        <v>1</v>
      </c>
      <c r="F782">
        <v>72.636173000000014</v>
      </c>
      <c r="G782" s="5">
        <v>3</v>
      </c>
      <c r="P782">
        <v>2</v>
      </c>
      <c r="Q782" t="str">
        <f t="shared" si="13"/>
        <v>13</v>
      </c>
    </row>
    <row r="783" spans="1:17" x14ac:dyDescent="0.25">
      <c r="A783">
        <v>782</v>
      </c>
      <c r="B783">
        <v>51.101753000000002</v>
      </c>
      <c r="C783" s="4">
        <v>1</v>
      </c>
      <c r="F783">
        <v>72.636173000000014</v>
      </c>
      <c r="G783" s="5">
        <v>3</v>
      </c>
      <c r="P783">
        <v>2</v>
      </c>
      <c r="Q783" t="str">
        <f t="shared" si="13"/>
        <v>13</v>
      </c>
    </row>
    <row r="784" spans="1:17" x14ac:dyDescent="0.25">
      <c r="A784">
        <v>783</v>
      </c>
      <c r="B784">
        <v>51.101753000000002</v>
      </c>
      <c r="C784" s="4">
        <v>1</v>
      </c>
      <c r="F784">
        <v>72.636173000000014</v>
      </c>
      <c r="G784" s="5">
        <v>3</v>
      </c>
      <c r="P784">
        <v>2</v>
      </c>
      <c r="Q784" t="str">
        <f t="shared" si="13"/>
        <v>13</v>
      </c>
    </row>
    <row r="785" spans="1:17" x14ac:dyDescent="0.25">
      <c r="A785">
        <v>784</v>
      </c>
      <c r="B785">
        <v>51.101753000000002</v>
      </c>
      <c r="C785" s="4">
        <v>1</v>
      </c>
      <c r="F785">
        <v>72.672091000000009</v>
      </c>
      <c r="G785" s="5">
        <v>3</v>
      </c>
      <c r="P785">
        <v>2</v>
      </c>
      <c r="Q785" t="str">
        <f t="shared" si="13"/>
        <v>13</v>
      </c>
    </row>
    <row r="786" spans="1:17" x14ac:dyDescent="0.25">
      <c r="A786">
        <v>785</v>
      </c>
      <c r="B786">
        <v>51.101753000000002</v>
      </c>
      <c r="C786" s="4">
        <v>1</v>
      </c>
      <c r="P786">
        <v>1</v>
      </c>
      <c r="Q786" t="str">
        <f t="shared" si="13"/>
        <v>1</v>
      </c>
    </row>
    <row r="787" spans="1:17" x14ac:dyDescent="0.25">
      <c r="A787">
        <v>786</v>
      </c>
      <c r="B787">
        <v>51.101753000000002</v>
      </c>
      <c r="C787" s="4">
        <v>1</v>
      </c>
      <c r="I787" s="3" t="s">
        <v>233</v>
      </c>
      <c r="N787">
        <v>60.623355000000004</v>
      </c>
      <c r="O787">
        <v>786</v>
      </c>
      <c r="P787">
        <v>2</v>
      </c>
      <c r="Q787" t="str">
        <f t="shared" si="13"/>
        <v>14D</v>
      </c>
    </row>
    <row r="788" spans="1:17" x14ac:dyDescent="0.25">
      <c r="A788">
        <v>787</v>
      </c>
      <c r="B788">
        <v>51.101753000000002</v>
      </c>
      <c r="C788" s="4">
        <v>1</v>
      </c>
      <c r="I788" s="3" t="s">
        <v>233</v>
      </c>
      <c r="N788">
        <v>60.642368000000005</v>
      </c>
      <c r="P788">
        <v>2</v>
      </c>
      <c r="Q788" t="str">
        <f t="shared" si="13"/>
        <v>14D</v>
      </c>
    </row>
    <row r="789" spans="1:17" x14ac:dyDescent="0.25">
      <c r="A789">
        <v>788</v>
      </c>
      <c r="B789">
        <v>51.101753000000002</v>
      </c>
      <c r="C789" s="4">
        <v>1</v>
      </c>
      <c r="I789" s="3" t="s">
        <v>233</v>
      </c>
      <c r="N789">
        <v>60.642368000000005</v>
      </c>
      <c r="P789">
        <v>2</v>
      </c>
      <c r="Q789" t="str">
        <f t="shared" si="13"/>
        <v>14D</v>
      </c>
    </row>
    <row r="790" spans="1:17" x14ac:dyDescent="0.25">
      <c r="A790">
        <v>789</v>
      </c>
      <c r="B790">
        <v>51.101753000000002</v>
      </c>
      <c r="C790" s="4">
        <v>1</v>
      </c>
      <c r="I790" s="3" t="s">
        <v>233</v>
      </c>
      <c r="N790">
        <v>60.642368000000005</v>
      </c>
      <c r="P790">
        <v>2</v>
      </c>
      <c r="Q790" t="str">
        <f t="shared" si="13"/>
        <v>14D</v>
      </c>
    </row>
    <row r="791" spans="1:17" x14ac:dyDescent="0.25">
      <c r="A791">
        <v>790</v>
      </c>
      <c r="B791">
        <v>51.101753000000002</v>
      </c>
      <c r="C791" s="4">
        <v>1</v>
      </c>
      <c r="I791" s="3" t="s">
        <v>233</v>
      </c>
      <c r="N791">
        <v>60.642368000000005</v>
      </c>
      <c r="P791">
        <v>2</v>
      </c>
      <c r="Q791" t="str">
        <f t="shared" si="13"/>
        <v>14D</v>
      </c>
    </row>
    <row r="792" spans="1:17" x14ac:dyDescent="0.25">
      <c r="A792">
        <v>791</v>
      </c>
      <c r="B792">
        <v>51.101753000000002</v>
      </c>
      <c r="C792" s="4">
        <v>1</v>
      </c>
      <c r="I792" s="3" t="s">
        <v>233</v>
      </c>
      <c r="N792">
        <v>60.642368000000005</v>
      </c>
      <c r="P792">
        <v>2</v>
      </c>
      <c r="Q792" t="str">
        <f t="shared" si="13"/>
        <v>14D</v>
      </c>
    </row>
    <row r="793" spans="1:17" x14ac:dyDescent="0.25">
      <c r="A793">
        <v>792</v>
      </c>
      <c r="B793">
        <v>51.101753000000002</v>
      </c>
      <c r="C793" s="4">
        <v>1</v>
      </c>
      <c r="I793" s="3" t="s">
        <v>233</v>
      </c>
      <c r="N793">
        <v>60.642368000000005</v>
      </c>
      <c r="P793">
        <v>2</v>
      </c>
      <c r="Q793" t="str">
        <f t="shared" si="13"/>
        <v>14D</v>
      </c>
    </row>
    <row r="794" spans="1:17" x14ac:dyDescent="0.25">
      <c r="A794">
        <v>793</v>
      </c>
      <c r="B794">
        <v>51.101753000000002</v>
      </c>
      <c r="C794" s="4">
        <v>1</v>
      </c>
      <c r="I794" s="3" t="s">
        <v>233</v>
      </c>
      <c r="N794">
        <v>60.642368000000005</v>
      </c>
      <c r="P794">
        <v>2</v>
      </c>
      <c r="Q794" t="str">
        <f t="shared" si="13"/>
        <v>14D</v>
      </c>
    </row>
    <row r="795" spans="1:17" x14ac:dyDescent="0.25">
      <c r="A795">
        <v>794</v>
      </c>
      <c r="B795">
        <v>51.101753000000002</v>
      </c>
      <c r="C795" s="4">
        <v>1</v>
      </c>
      <c r="I795" s="3" t="s">
        <v>233</v>
      </c>
      <c r="N795">
        <v>60.642368000000005</v>
      </c>
      <c r="P795">
        <v>2</v>
      </c>
      <c r="Q795" t="str">
        <f t="shared" si="13"/>
        <v>14D</v>
      </c>
    </row>
    <row r="796" spans="1:17" x14ac:dyDescent="0.25">
      <c r="A796">
        <v>795</v>
      </c>
      <c r="B796">
        <v>51.101753000000002</v>
      </c>
      <c r="C796" s="4">
        <v>1</v>
      </c>
      <c r="I796" s="3" t="s">
        <v>233</v>
      </c>
      <c r="N796">
        <v>60.642368000000005</v>
      </c>
      <c r="P796">
        <v>2</v>
      </c>
      <c r="Q796" t="str">
        <f t="shared" si="13"/>
        <v>14D</v>
      </c>
    </row>
    <row r="797" spans="1:17" x14ac:dyDescent="0.25">
      <c r="A797">
        <v>796</v>
      </c>
      <c r="B797">
        <v>51.101753000000002</v>
      </c>
      <c r="C797" s="4">
        <v>1</v>
      </c>
      <c r="D797">
        <v>41.951751000000002</v>
      </c>
      <c r="E797" s="2">
        <v>2</v>
      </c>
      <c r="F797">
        <v>53.965309000000005</v>
      </c>
      <c r="G797" s="5">
        <v>3</v>
      </c>
      <c r="I797" s="3" t="s">
        <v>233</v>
      </c>
      <c r="N797">
        <v>60.642368000000005</v>
      </c>
      <c r="P797">
        <v>4</v>
      </c>
      <c r="Q797" t="str">
        <f t="shared" si="13"/>
        <v>1234D</v>
      </c>
    </row>
    <row r="798" spans="1:17" x14ac:dyDescent="0.25">
      <c r="A798">
        <v>797</v>
      </c>
      <c r="B798">
        <v>51.015308000000005</v>
      </c>
      <c r="C798" s="4">
        <v>1</v>
      </c>
      <c r="D798">
        <v>41.910823000000001</v>
      </c>
      <c r="E798" s="2">
        <v>2</v>
      </c>
      <c r="F798">
        <v>53.749176000000006</v>
      </c>
      <c r="G798" s="5">
        <v>3</v>
      </c>
      <c r="I798" s="3" t="s">
        <v>233</v>
      </c>
      <c r="N798">
        <v>60.642368000000005</v>
      </c>
      <c r="P798">
        <v>4</v>
      </c>
      <c r="Q798" t="str">
        <f t="shared" si="13"/>
        <v>1234D</v>
      </c>
    </row>
    <row r="799" spans="1:17" x14ac:dyDescent="0.25">
      <c r="A799">
        <v>798</v>
      </c>
      <c r="D799">
        <v>41.910823000000001</v>
      </c>
      <c r="E799" s="2">
        <v>2</v>
      </c>
      <c r="F799">
        <v>53.749176000000006</v>
      </c>
      <c r="G799" s="5">
        <v>3</v>
      </c>
      <c r="I799" s="3" t="s">
        <v>233</v>
      </c>
      <c r="N799">
        <v>60.642368000000005</v>
      </c>
      <c r="P799">
        <v>3</v>
      </c>
      <c r="Q799" t="str">
        <f t="shared" si="13"/>
        <v>234D</v>
      </c>
    </row>
    <row r="800" spans="1:17" x14ac:dyDescent="0.25">
      <c r="A800">
        <v>799</v>
      </c>
      <c r="D800">
        <v>41.910823000000001</v>
      </c>
      <c r="E800" s="2">
        <v>2</v>
      </c>
      <c r="F800">
        <v>53.749176000000006</v>
      </c>
      <c r="G800" s="5">
        <v>3</v>
      </c>
      <c r="I800" s="3" t="s">
        <v>233</v>
      </c>
      <c r="N800">
        <v>60.642368000000005</v>
      </c>
      <c r="P800">
        <v>3</v>
      </c>
      <c r="Q800" t="str">
        <f t="shared" si="13"/>
        <v>234D</v>
      </c>
    </row>
    <row r="801" spans="1:17" x14ac:dyDescent="0.25">
      <c r="A801">
        <v>800</v>
      </c>
      <c r="D801">
        <v>41.910823000000001</v>
      </c>
      <c r="E801" s="2">
        <v>2</v>
      </c>
      <c r="F801">
        <v>53.749176000000006</v>
      </c>
      <c r="G801" s="5">
        <v>3</v>
      </c>
      <c r="I801" s="3" t="s">
        <v>233</v>
      </c>
      <c r="N801">
        <v>60.642368000000005</v>
      </c>
      <c r="P801">
        <v>3</v>
      </c>
      <c r="Q801" t="str">
        <f t="shared" si="13"/>
        <v>234D</v>
      </c>
    </row>
    <row r="802" spans="1:17" x14ac:dyDescent="0.25">
      <c r="A802">
        <v>801</v>
      </c>
      <c r="D802">
        <v>41.910823000000001</v>
      </c>
      <c r="E802" s="2">
        <v>2</v>
      </c>
      <c r="F802">
        <v>53.749176000000006</v>
      </c>
      <c r="G802" s="5">
        <v>3</v>
      </c>
      <c r="I802" s="3" t="s">
        <v>233</v>
      </c>
      <c r="N802">
        <v>60.642368000000005</v>
      </c>
      <c r="P802">
        <v>3</v>
      </c>
      <c r="Q802" t="str">
        <f t="shared" si="13"/>
        <v>234D</v>
      </c>
    </row>
    <row r="803" spans="1:17" x14ac:dyDescent="0.25">
      <c r="A803">
        <v>802</v>
      </c>
      <c r="D803">
        <v>41.910823000000001</v>
      </c>
      <c r="E803" s="2">
        <v>2</v>
      </c>
      <c r="F803">
        <v>53.749176000000006</v>
      </c>
      <c r="G803" s="5">
        <v>3</v>
      </c>
      <c r="I803" s="3" t="s">
        <v>233</v>
      </c>
      <c r="N803">
        <v>60.623355000000004</v>
      </c>
      <c r="O803">
        <v>802</v>
      </c>
      <c r="P803">
        <v>3</v>
      </c>
      <c r="Q803" t="str">
        <f t="shared" si="13"/>
        <v>234D</v>
      </c>
    </row>
    <row r="804" spans="1:17" x14ac:dyDescent="0.25">
      <c r="A804">
        <v>803</v>
      </c>
      <c r="D804">
        <v>41.910823000000001</v>
      </c>
      <c r="E804" s="2">
        <v>2</v>
      </c>
      <c r="F804">
        <v>53.749176000000006</v>
      </c>
      <c r="G804" s="5">
        <v>3</v>
      </c>
      <c r="P804">
        <v>2</v>
      </c>
      <c r="Q804" t="str">
        <f t="shared" si="13"/>
        <v>23</v>
      </c>
    </row>
    <row r="805" spans="1:17" x14ac:dyDescent="0.25">
      <c r="A805">
        <v>804</v>
      </c>
      <c r="D805">
        <v>41.910823000000001</v>
      </c>
      <c r="E805" s="2">
        <v>2</v>
      </c>
      <c r="F805">
        <v>53.749176000000006</v>
      </c>
      <c r="G805" s="5">
        <v>3</v>
      </c>
      <c r="P805">
        <v>2</v>
      </c>
      <c r="Q805" t="str">
        <f t="shared" si="13"/>
        <v>23</v>
      </c>
    </row>
    <row r="806" spans="1:17" x14ac:dyDescent="0.25">
      <c r="A806">
        <v>805</v>
      </c>
      <c r="D806">
        <v>41.910823000000001</v>
      </c>
      <c r="E806" s="2">
        <v>2</v>
      </c>
      <c r="F806">
        <v>53.749176000000006</v>
      </c>
      <c r="G806" s="5">
        <v>3</v>
      </c>
      <c r="P806">
        <v>2</v>
      </c>
      <c r="Q806" t="str">
        <f t="shared" si="13"/>
        <v>23</v>
      </c>
    </row>
    <row r="807" spans="1:17" x14ac:dyDescent="0.25">
      <c r="A807">
        <v>806</v>
      </c>
      <c r="D807">
        <v>41.910823000000001</v>
      </c>
      <c r="E807" s="2">
        <v>2</v>
      </c>
      <c r="F807">
        <v>53.749176000000006</v>
      </c>
      <c r="G807" s="5">
        <v>3</v>
      </c>
      <c r="P807">
        <v>2</v>
      </c>
      <c r="Q807" t="str">
        <f t="shared" si="13"/>
        <v>23</v>
      </c>
    </row>
    <row r="808" spans="1:17" x14ac:dyDescent="0.25">
      <c r="A808">
        <v>807</v>
      </c>
      <c r="D808">
        <v>41.910823000000001</v>
      </c>
      <c r="E808" s="2">
        <v>2</v>
      </c>
      <c r="F808">
        <v>53.749176000000006</v>
      </c>
      <c r="G808" s="5">
        <v>3</v>
      </c>
      <c r="P808">
        <v>2</v>
      </c>
      <c r="Q808" t="str">
        <f t="shared" si="13"/>
        <v>23</v>
      </c>
    </row>
    <row r="809" spans="1:17" x14ac:dyDescent="0.25">
      <c r="A809">
        <v>808</v>
      </c>
      <c r="D809">
        <v>41.910823000000001</v>
      </c>
      <c r="E809" s="2">
        <v>2</v>
      </c>
      <c r="F809">
        <v>53.749176000000006</v>
      </c>
      <c r="G809" s="5">
        <v>3</v>
      </c>
      <c r="P809">
        <v>2</v>
      </c>
      <c r="Q809" t="str">
        <f t="shared" si="13"/>
        <v>23</v>
      </c>
    </row>
    <row r="810" spans="1:17" x14ac:dyDescent="0.25">
      <c r="A810">
        <v>809</v>
      </c>
      <c r="D810">
        <v>41.910823000000001</v>
      </c>
      <c r="E810" s="2">
        <v>2</v>
      </c>
      <c r="F810">
        <v>53.749176000000006</v>
      </c>
      <c r="G810" s="5">
        <v>3</v>
      </c>
      <c r="P810">
        <v>2</v>
      </c>
      <c r="Q810" t="str">
        <f t="shared" si="13"/>
        <v>23</v>
      </c>
    </row>
    <row r="811" spans="1:17" x14ac:dyDescent="0.25">
      <c r="A811">
        <v>810</v>
      </c>
      <c r="D811">
        <v>41.910823000000001</v>
      </c>
      <c r="E811" s="2">
        <v>2</v>
      </c>
      <c r="F811">
        <v>53.749176000000006</v>
      </c>
      <c r="G811" s="5">
        <v>3</v>
      </c>
      <c r="P811">
        <v>2</v>
      </c>
      <c r="Q811" t="str">
        <f t="shared" si="13"/>
        <v>23</v>
      </c>
    </row>
    <row r="812" spans="1:17" x14ac:dyDescent="0.25">
      <c r="A812">
        <v>811</v>
      </c>
      <c r="D812">
        <v>41.951751000000002</v>
      </c>
      <c r="E812" s="2">
        <v>2</v>
      </c>
      <c r="F812">
        <v>53.749176000000006</v>
      </c>
      <c r="G812" s="5">
        <v>3</v>
      </c>
      <c r="P812">
        <v>2</v>
      </c>
      <c r="Q812" t="str">
        <f t="shared" si="13"/>
        <v>23</v>
      </c>
    </row>
    <row r="813" spans="1:17" x14ac:dyDescent="0.25">
      <c r="A813">
        <v>812</v>
      </c>
      <c r="B813">
        <v>31.946752000000004</v>
      </c>
      <c r="C813" s="4">
        <v>1</v>
      </c>
      <c r="D813">
        <v>41.951751000000002</v>
      </c>
      <c r="E813" s="2">
        <v>2</v>
      </c>
      <c r="F813">
        <v>53.749176000000006</v>
      </c>
      <c r="G813" s="5">
        <v>3</v>
      </c>
      <c r="P813">
        <v>3</v>
      </c>
      <c r="Q813" t="str">
        <f t="shared" si="13"/>
        <v>123</v>
      </c>
    </row>
    <row r="814" spans="1:17" x14ac:dyDescent="0.25">
      <c r="A814">
        <v>813</v>
      </c>
      <c r="B814">
        <v>31.970668000000003</v>
      </c>
      <c r="C814" s="4">
        <v>1</v>
      </c>
      <c r="F814">
        <v>53.749176000000006</v>
      </c>
      <c r="G814" s="5">
        <v>3</v>
      </c>
      <c r="P814">
        <v>2</v>
      </c>
      <c r="Q814" t="str">
        <f t="shared" si="13"/>
        <v>13</v>
      </c>
    </row>
    <row r="815" spans="1:17" x14ac:dyDescent="0.25">
      <c r="A815">
        <v>814</v>
      </c>
      <c r="B815">
        <v>31.970668000000003</v>
      </c>
      <c r="C815" s="4">
        <v>1</v>
      </c>
      <c r="F815">
        <v>53.749176000000006</v>
      </c>
      <c r="G815" s="5">
        <v>3</v>
      </c>
      <c r="P815">
        <v>2</v>
      </c>
      <c r="Q815" t="str">
        <f t="shared" si="13"/>
        <v>13</v>
      </c>
    </row>
    <row r="816" spans="1:17" x14ac:dyDescent="0.25">
      <c r="A816">
        <v>815</v>
      </c>
      <c r="B816">
        <v>31.970668000000003</v>
      </c>
      <c r="C816" s="4">
        <v>1</v>
      </c>
      <c r="F816">
        <v>53.749176000000006</v>
      </c>
      <c r="G816" s="5">
        <v>3</v>
      </c>
      <c r="P816">
        <v>2</v>
      </c>
      <c r="Q816" t="str">
        <f t="shared" si="13"/>
        <v>13</v>
      </c>
    </row>
    <row r="817" spans="1:17" x14ac:dyDescent="0.25">
      <c r="A817">
        <v>816</v>
      </c>
      <c r="B817">
        <v>31.970668000000003</v>
      </c>
      <c r="C817" s="4">
        <v>1</v>
      </c>
      <c r="F817">
        <v>53.749176000000006</v>
      </c>
      <c r="G817" s="5">
        <v>3</v>
      </c>
      <c r="P817">
        <v>2</v>
      </c>
      <c r="Q817" t="str">
        <f t="shared" si="13"/>
        <v>13</v>
      </c>
    </row>
    <row r="818" spans="1:17" x14ac:dyDescent="0.25">
      <c r="A818">
        <v>817</v>
      </c>
      <c r="B818">
        <v>31.970668000000003</v>
      </c>
      <c r="C818" s="4">
        <v>1</v>
      </c>
      <c r="F818">
        <v>53.965309000000005</v>
      </c>
      <c r="G818" s="5">
        <v>3</v>
      </c>
      <c r="P818">
        <v>2</v>
      </c>
      <c r="Q818" t="str">
        <f t="shared" si="13"/>
        <v>13</v>
      </c>
    </row>
    <row r="819" spans="1:17" x14ac:dyDescent="0.25">
      <c r="A819">
        <v>818</v>
      </c>
      <c r="B819">
        <v>31.970668000000003</v>
      </c>
      <c r="C819" s="4">
        <v>1</v>
      </c>
      <c r="P819">
        <v>1</v>
      </c>
      <c r="Q819" t="str">
        <f t="shared" si="13"/>
        <v>1</v>
      </c>
    </row>
    <row r="820" spans="1:17" x14ac:dyDescent="0.25">
      <c r="A820">
        <v>819</v>
      </c>
      <c r="B820">
        <v>31.970668000000003</v>
      </c>
      <c r="C820" s="4">
        <v>1</v>
      </c>
      <c r="P820">
        <v>1</v>
      </c>
      <c r="Q820" t="str">
        <f t="shared" si="13"/>
        <v>1</v>
      </c>
    </row>
    <row r="821" spans="1:17" x14ac:dyDescent="0.25">
      <c r="A821">
        <v>820</v>
      </c>
      <c r="B821">
        <v>31.970668000000003</v>
      </c>
      <c r="C821" s="4">
        <v>1</v>
      </c>
      <c r="H821">
        <v>39.939537000000001</v>
      </c>
      <c r="I821" s="3">
        <v>4</v>
      </c>
      <c r="P821">
        <v>2</v>
      </c>
      <c r="Q821" t="str">
        <f t="shared" si="13"/>
        <v>14</v>
      </c>
    </row>
    <row r="822" spans="1:17" x14ac:dyDescent="0.25">
      <c r="A822">
        <v>821</v>
      </c>
      <c r="B822">
        <v>31.970668000000003</v>
      </c>
      <c r="C822" s="4">
        <v>1</v>
      </c>
      <c r="H822">
        <v>39.862888000000005</v>
      </c>
      <c r="I822" s="3">
        <v>4</v>
      </c>
      <c r="P822">
        <v>2</v>
      </c>
      <c r="Q822" t="str">
        <f t="shared" si="13"/>
        <v>14</v>
      </c>
    </row>
    <row r="823" spans="1:17" x14ac:dyDescent="0.25">
      <c r="A823">
        <v>822</v>
      </c>
      <c r="B823">
        <v>31.970668000000003</v>
      </c>
      <c r="C823" s="4">
        <v>1</v>
      </c>
      <c r="H823">
        <v>39.862888000000005</v>
      </c>
      <c r="I823" s="3">
        <v>4</v>
      </c>
      <c r="P823">
        <v>2</v>
      </c>
      <c r="Q823" t="str">
        <f t="shared" si="13"/>
        <v>14</v>
      </c>
    </row>
    <row r="824" spans="1:17" x14ac:dyDescent="0.25">
      <c r="A824">
        <v>823</v>
      </c>
      <c r="B824">
        <v>31.970668000000003</v>
      </c>
      <c r="C824" s="4">
        <v>1</v>
      </c>
      <c r="H824">
        <v>39.862888000000005</v>
      </c>
      <c r="I824" s="3">
        <v>4</v>
      </c>
      <c r="P824">
        <v>2</v>
      </c>
      <c r="Q824" t="str">
        <f t="shared" si="13"/>
        <v>14</v>
      </c>
    </row>
    <row r="825" spans="1:17" x14ac:dyDescent="0.25">
      <c r="A825">
        <v>824</v>
      </c>
      <c r="B825">
        <v>31.970668000000003</v>
      </c>
      <c r="C825" s="4">
        <v>1</v>
      </c>
      <c r="H825">
        <v>39.862888000000005</v>
      </c>
      <c r="I825" s="3">
        <v>4</v>
      </c>
      <c r="P825">
        <v>2</v>
      </c>
      <c r="Q825" t="str">
        <f t="shared" si="13"/>
        <v>14</v>
      </c>
    </row>
    <row r="826" spans="1:17" x14ac:dyDescent="0.25">
      <c r="A826">
        <v>825</v>
      </c>
      <c r="B826">
        <v>31.970668000000003</v>
      </c>
      <c r="C826" s="4">
        <v>1</v>
      </c>
      <c r="H826">
        <v>39.862888000000005</v>
      </c>
      <c r="I826" s="3">
        <v>4</v>
      </c>
      <c r="P826">
        <v>2</v>
      </c>
      <c r="Q826" t="str">
        <f t="shared" si="13"/>
        <v>14</v>
      </c>
    </row>
    <row r="827" spans="1:17" x14ac:dyDescent="0.25">
      <c r="A827">
        <v>826</v>
      </c>
      <c r="B827">
        <v>31.970668000000003</v>
      </c>
      <c r="C827" s="4">
        <v>1</v>
      </c>
      <c r="H827">
        <v>39.862888000000005</v>
      </c>
      <c r="I827" s="3">
        <v>4</v>
      </c>
      <c r="P827">
        <v>2</v>
      </c>
      <c r="Q827" t="str">
        <f t="shared" si="13"/>
        <v>14</v>
      </c>
    </row>
    <row r="828" spans="1:17" x14ac:dyDescent="0.25">
      <c r="A828">
        <v>827</v>
      </c>
      <c r="B828">
        <v>31.970668000000003</v>
      </c>
      <c r="C828" s="4">
        <v>1</v>
      </c>
      <c r="H828">
        <v>39.862888000000005</v>
      </c>
      <c r="I828" s="3">
        <v>4</v>
      </c>
      <c r="P828">
        <v>2</v>
      </c>
      <c r="Q828" t="str">
        <f t="shared" si="13"/>
        <v>14</v>
      </c>
    </row>
    <row r="829" spans="1:17" x14ac:dyDescent="0.25">
      <c r="A829">
        <v>828</v>
      </c>
      <c r="B829">
        <v>31.970668000000003</v>
      </c>
      <c r="C829" s="4">
        <v>1</v>
      </c>
      <c r="H829">
        <v>39.862888000000005</v>
      </c>
      <c r="I829" s="3">
        <v>4</v>
      </c>
      <c r="P829">
        <v>2</v>
      </c>
      <c r="Q829" t="str">
        <f t="shared" si="13"/>
        <v>14</v>
      </c>
    </row>
    <row r="830" spans="1:17" x14ac:dyDescent="0.25">
      <c r="A830">
        <v>829</v>
      </c>
      <c r="B830">
        <v>31.970668000000003</v>
      </c>
      <c r="C830" s="4">
        <v>1</v>
      </c>
      <c r="H830">
        <v>39.862888000000005</v>
      </c>
      <c r="I830" s="3">
        <v>4</v>
      </c>
      <c r="P830">
        <v>2</v>
      </c>
      <c r="Q830" t="str">
        <f t="shared" si="13"/>
        <v>14</v>
      </c>
    </row>
    <row r="831" spans="1:17" x14ac:dyDescent="0.25">
      <c r="A831">
        <v>830</v>
      </c>
      <c r="B831">
        <v>31.970668000000003</v>
      </c>
      <c r="C831" s="4">
        <v>1</v>
      </c>
      <c r="H831">
        <v>39.862888000000005</v>
      </c>
      <c r="I831" s="3">
        <v>4</v>
      </c>
      <c r="P831">
        <v>2</v>
      </c>
      <c r="Q831" t="str">
        <f t="shared" si="13"/>
        <v>14</v>
      </c>
    </row>
    <row r="832" spans="1:17" x14ac:dyDescent="0.25">
      <c r="A832">
        <v>831</v>
      </c>
      <c r="B832">
        <v>31.970668000000003</v>
      </c>
      <c r="C832" s="4">
        <v>1</v>
      </c>
      <c r="D832">
        <v>23.824226000000003</v>
      </c>
      <c r="E832" s="2">
        <v>2</v>
      </c>
      <c r="G832" s="5" t="s">
        <v>234</v>
      </c>
      <c r="H832">
        <v>39.862888000000005</v>
      </c>
      <c r="I832" s="3">
        <v>4</v>
      </c>
      <c r="L832">
        <v>35.751338000000004</v>
      </c>
      <c r="M832">
        <v>831</v>
      </c>
      <c r="P832">
        <v>4</v>
      </c>
      <c r="Q832" t="str">
        <f t="shared" si="13"/>
        <v>123D4</v>
      </c>
    </row>
    <row r="833" spans="1:17" x14ac:dyDescent="0.25">
      <c r="A833">
        <v>832</v>
      </c>
      <c r="B833">
        <v>31.946752000000004</v>
      </c>
      <c r="C833" s="4">
        <v>1</v>
      </c>
      <c r="D833">
        <v>23.778709000000006</v>
      </c>
      <c r="E833" s="2">
        <v>2</v>
      </c>
      <c r="G833" s="5" t="s">
        <v>234</v>
      </c>
      <c r="H833">
        <v>39.862888000000005</v>
      </c>
      <c r="I833" s="3">
        <v>4</v>
      </c>
      <c r="L833">
        <v>35.751338000000004</v>
      </c>
      <c r="P833">
        <v>4</v>
      </c>
      <c r="Q833" t="str">
        <f t="shared" si="13"/>
        <v>123D4</v>
      </c>
    </row>
    <row r="834" spans="1:17" x14ac:dyDescent="0.25">
      <c r="A834">
        <v>833</v>
      </c>
      <c r="B834">
        <v>31.946752000000004</v>
      </c>
      <c r="C834" s="4">
        <v>1</v>
      </c>
      <c r="D834">
        <v>23.778709000000006</v>
      </c>
      <c r="E834" s="2">
        <v>2</v>
      </c>
      <c r="G834" s="5" t="s">
        <v>234</v>
      </c>
      <c r="H834">
        <v>39.862888000000005</v>
      </c>
      <c r="I834" s="3">
        <v>4</v>
      </c>
      <c r="L834">
        <v>35.751338000000004</v>
      </c>
      <c r="P834">
        <v>4</v>
      </c>
      <c r="Q834" t="str">
        <f t="shared" ref="Q834:Q897" si="14">CONCATENATE(C834,E834,G834,I834)</f>
        <v>123D4</v>
      </c>
    </row>
    <row r="835" spans="1:17" x14ac:dyDescent="0.25">
      <c r="A835">
        <v>834</v>
      </c>
      <c r="D835">
        <v>23.778709000000006</v>
      </c>
      <c r="E835" s="2">
        <v>2</v>
      </c>
      <c r="G835" s="5" t="s">
        <v>234</v>
      </c>
      <c r="H835">
        <v>39.862888000000005</v>
      </c>
      <c r="I835" s="3">
        <v>4</v>
      </c>
      <c r="L835">
        <v>35.751338000000004</v>
      </c>
      <c r="P835">
        <v>3</v>
      </c>
      <c r="Q835" t="str">
        <f t="shared" si="14"/>
        <v>23D4</v>
      </c>
    </row>
    <row r="836" spans="1:17" x14ac:dyDescent="0.25">
      <c r="A836">
        <v>835</v>
      </c>
      <c r="D836">
        <v>23.778709000000006</v>
      </c>
      <c r="E836" s="2">
        <v>2</v>
      </c>
      <c r="G836" s="5" t="s">
        <v>234</v>
      </c>
      <c r="H836">
        <v>39.862888000000005</v>
      </c>
      <c r="I836" s="3">
        <v>4</v>
      </c>
      <c r="L836">
        <v>35.751338000000004</v>
      </c>
      <c r="P836">
        <v>3</v>
      </c>
      <c r="Q836" t="str">
        <f t="shared" si="14"/>
        <v>23D4</v>
      </c>
    </row>
    <row r="837" spans="1:17" x14ac:dyDescent="0.25">
      <c r="A837">
        <v>836</v>
      </c>
      <c r="D837">
        <v>23.778709000000006</v>
      </c>
      <c r="E837" s="2">
        <v>2</v>
      </c>
      <c r="G837" s="5" t="s">
        <v>234</v>
      </c>
      <c r="H837">
        <v>39.862888000000005</v>
      </c>
      <c r="I837" s="3">
        <v>4</v>
      </c>
      <c r="L837">
        <v>35.751338000000004</v>
      </c>
      <c r="P837">
        <v>3</v>
      </c>
      <c r="Q837" t="str">
        <f t="shared" si="14"/>
        <v>23D4</v>
      </c>
    </row>
    <row r="838" spans="1:17" x14ac:dyDescent="0.25">
      <c r="A838">
        <v>837</v>
      </c>
      <c r="D838">
        <v>23.778709000000006</v>
      </c>
      <c r="E838" s="2">
        <v>2</v>
      </c>
      <c r="G838" s="5" t="s">
        <v>234</v>
      </c>
      <c r="H838">
        <v>39.862888000000005</v>
      </c>
      <c r="I838" s="3">
        <v>4</v>
      </c>
      <c r="L838">
        <v>35.751338000000004</v>
      </c>
      <c r="P838">
        <v>3</v>
      </c>
      <c r="Q838" t="str">
        <f t="shared" si="14"/>
        <v>23D4</v>
      </c>
    </row>
    <row r="839" spans="1:17" x14ac:dyDescent="0.25">
      <c r="A839">
        <v>838</v>
      </c>
      <c r="D839">
        <v>23.778709000000006</v>
      </c>
      <c r="E839" s="2">
        <v>2</v>
      </c>
      <c r="G839" s="5" t="s">
        <v>234</v>
      </c>
      <c r="H839">
        <v>39.862888000000005</v>
      </c>
      <c r="I839" s="3">
        <v>4</v>
      </c>
      <c r="L839">
        <v>35.751338000000004</v>
      </c>
      <c r="P839">
        <v>3</v>
      </c>
      <c r="Q839" t="str">
        <f t="shared" si="14"/>
        <v>23D4</v>
      </c>
    </row>
    <row r="840" spans="1:17" x14ac:dyDescent="0.25">
      <c r="A840">
        <v>839</v>
      </c>
      <c r="D840">
        <v>23.778709000000006</v>
      </c>
      <c r="E840" s="2">
        <v>2</v>
      </c>
      <c r="G840" s="5" t="s">
        <v>234</v>
      </c>
      <c r="H840">
        <v>39.866958000000004</v>
      </c>
      <c r="I840" s="3">
        <v>4</v>
      </c>
      <c r="L840">
        <v>35.751338000000004</v>
      </c>
      <c r="P840">
        <v>3</v>
      </c>
      <c r="Q840" t="str">
        <f t="shared" si="14"/>
        <v>23D4</v>
      </c>
    </row>
    <row r="841" spans="1:17" x14ac:dyDescent="0.25">
      <c r="A841">
        <v>840</v>
      </c>
      <c r="D841">
        <v>23.778709000000006</v>
      </c>
      <c r="E841" s="2">
        <v>2</v>
      </c>
      <c r="G841" s="5" t="s">
        <v>234</v>
      </c>
      <c r="H841">
        <v>39.866958000000004</v>
      </c>
      <c r="I841" s="3">
        <v>4</v>
      </c>
      <c r="L841">
        <v>35.751338000000004</v>
      </c>
      <c r="P841">
        <v>3</v>
      </c>
      <c r="Q841" t="str">
        <f t="shared" si="14"/>
        <v>23D4</v>
      </c>
    </row>
    <row r="842" spans="1:17" x14ac:dyDescent="0.25">
      <c r="A842">
        <v>841</v>
      </c>
      <c r="D842">
        <v>23.778709000000006</v>
      </c>
      <c r="E842" s="2">
        <v>2</v>
      </c>
      <c r="G842" s="5" t="s">
        <v>234</v>
      </c>
      <c r="H842">
        <v>39.862888000000005</v>
      </c>
      <c r="I842" s="3">
        <v>4</v>
      </c>
      <c r="L842">
        <v>35.751338000000004</v>
      </c>
      <c r="P842">
        <v>3</v>
      </c>
      <c r="Q842" t="str">
        <f t="shared" si="14"/>
        <v>23D4</v>
      </c>
    </row>
    <row r="843" spans="1:17" x14ac:dyDescent="0.25">
      <c r="A843">
        <v>842</v>
      </c>
      <c r="D843">
        <v>23.778709000000006</v>
      </c>
      <c r="E843" s="2">
        <v>2</v>
      </c>
      <c r="G843" s="5" t="s">
        <v>234</v>
      </c>
      <c r="H843">
        <v>39.862888000000005</v>
      </c>
      <c r="I843" s="3">
        <v>4</v>
      </c>
      <c r="L843">
        <v>35.751338000000004</v>
      </c>
      <c r="P843">
        <v>3</v>
      </c>
      <c r="Q843" t="str">
        <f t="shared" si="14"/>
        <v>23D4</v>
      </c>
    </row>
    <row r="844" spans="1:17" x14ac:dyDescent="0.25">
      <c r="A844">
        <v>843</v>
      </c>
      <c r="D844">
        <v>23.778709000000006</v>
      </c>
      <c r="E844" s="2">
        <v>2</v>
      </c>
      <c r="G844" s="5" t="s">
        <v>234</v>
      </c>
      <c r="H844">
        <v>39.862888000000005</v>
      </c>
      <c r="I844" s="3">
        <v>4</v>
      </c>
      <c r="L844">
        <v>35.751338000000004</v>
      </c>
      <c r="P844">
        <v>3</v>
      </c>
      <c r="Q844" t="str">
        <f t="shared" si="14"/>
        <v>23D4</v>
      </c>
    </row>
    <row r="845" spans="1:17" x14ac:dyDescent="0.25">
      <c r="A845">
        <v>844</v>
      </c>
      <c r="D845">
        <v>23.778709000000006</v>
      </c>
      <c r="E845" s="2">
        <v>2</v>
      </c>
      <c r="G845" s="5" t="s">
        <v>234</v>
      </c>
      <c r="H845">
        <v>39.939537000000001</v>
      </c>
      <c r="I845" s="3">
        <v>4</v>
      </c>
      <c r="L845">
        <v>35.751338000000004</v>
      </c>
      <c r="P845">
        <v>3</v>
      </c>
      <c r="Q845" t="str">
        <f t="shared" si="14"/>
        <v>23D4</v>
      </c>
    </row>
    <row r="846" spans="1:17" x14ac:dyDescent="0.25">
      <c r="A846">
        <v>845</v>
      </c>
      <c r="D846">
        <v>23.778709000000006</v>
      </c>
      <c r="E846" s="2">
        <v>2</v>
      </c>
      <c r="G846" s="5" t="s">
        <v>234</v>
      </c>
      <c r="H846">
        <v>39.939537000000001</v>
      </c>
      <c r="I846" s="3">
        <v>4</v>
      </c>
      <c r="L846">
        <v>35.751338000000004</v>
      </c>
      <c r="P846">
        <v>3</v>
      </c>
      <c r="Q846" t="str">
        <f t="shared" si="14"/>
        <v>23D4</v>
      </c>
    </row>
    <row r="847" spans="1:17" x14ac:dyDescent="0.25">
      <c r="A847">
        <v>846</v>
      </c>
      <c r="D847">
        <v>23.778709000000006</v>
      </c>
      <c r="E847" s="2">
        <v>2</v>
      </c>
      <c r="G847" s="5" t="s">
        <v>234</v>
      </c>
      <c r="H847">
        <v>39.939537000000001</v>
      </c>
      <c r="I847" s="3">
        <v>4</v>
      </c>
      <c r="L847">
        <v>35.751338000000004</v>
      </c>
      <c r="P847">
        <v>3</v>
      </c>
      <c r="Q847" t="str">
        <f t="shared" si="14"/>
        <v>23D4</v>
      </c>
    </row>
    <row r="848" spans="1:17" x14ac:dyDescent="0.25">
      <c r="A848">
        <v>847</v>
      </c>
      <c r="D848">
        <v>23.778709000000006</v>
      </c>
      <c r="E848" s="2">
        <v>2</v>
      </c>
      <c r="G848" s="5" t="s">
        <v>234</v>
      </c>
      <c r="H848">
        <v>39.939537000000001</v>
      </c>
      <c r="I848" s="3">
        <v>4</v>
      </c>
      <c r="L848">
        <v>35.751338000000004</v>
      </c>
      <c r="P848">
        <v>3</v>
      </c>
      <c r="Q848" t="str">
        <f t="shared" si="14"/>
        <v>23D4</v>
      </c>
    </row>
    <row r="849" spans="1:17" x14ac:dyDescent="0.25">
      <c r="A849">
        <v>848</v>
      </c>
      <c r="B849">
        <v>17.335565000000003</v>
      </c>
      <c r="C849" s="4">
        <v>1</v>
      </c>
      <c r="D849">
        <v>23.778709000000006</v>
      </c>
      <c r="E849" s="2">
        <v>2</v>
      </c>
      <c r="G849" s="5" t="s">
        <v>234</v>
      </c>
      <c r="H849">
        <v>39.939537000000001</v>
      </c>
      <c r="I849" s="3">
        <v>4</v>
      </c>
      <c r="L849">
        <v>35.751338000000004</v>
      </c>
      <c r="P849">
        <v>4</v>
      </c>
      <c r="Q849" t="str">
        <f t="shared" si="14"/>
        <v>123D4</v>
      </c>
    </row>
    <row r="850" spans="1:17" x14ac:dyDescent="0.25">
      <c r="A850">
        <v>849</v>
      </c>
      <c r="B850">
        <v>17.335565000000003</v>
      </c>
      <c r="C850" s="4">
        <v>1</v>
      </c>
      <c r="D850">
        <v>23.778709000000006</v>
      </c>
      <c r="E850" s="2">
        <v>2</v>
      </c>
      <c r="G850" s="5" t="s">
        <v>234</v>
      </c>
      <c r="L850">
        <v>35.751338000000004</v>
      </c>
      <c r="P850">
        <v>3</v>
      </c>
      <c r="Q850" t="str">
        <f t="shared" si="14"/>
        <v>123D</v>
      </c>
    </row>
    <row r="851" spans="1:17" x14ac:dyDescent="0.25">
      <c r="A851">
        <v>850</v>
      </c>
      <c r="B851">
        <v>17.335050000000003</v>
      </c>
      <c r="C851" s="4">
        <v>1</v>
      </c>
      <c r="D851">
        <v>23.778709000000006</v>
      </c>
      <c r="E851" s="2">
        <v>2</v>
      </c>
      <c r="G851" s="5" t="s">
        <v>234</v>
      </c>
      <c r="L851">
        <v>35.751338000000004</v>
      </c>
      <c r="P851">
        <v>3</v>
      </c>
      <c r="Q851" t="str">
        <f t="shared" si="14"/>
        <v>123D</v>
      </c>
    </row>
    <row r="852" spans="1:17" x14ac:dyDescent="0.25">
      <c r="A852">
        <v>851</v>
      </c>
      <c r="B852">
        <v>17.335050000000003</v>
      </c>
      <c r="C852" s="4">
        <v>1</v>
      </c>
      <c r="D852">
        <v>23.778709000000006</v>
      </c>
      <c r="E852" s="2">
        <v>2</v>
      </c>
      <c r="G852" s="5" t="s">
        <v>234</v>
      </c>
      <c r="L852">
        <v>35.751338000000004</v>
      </c>
      <c r="P852">
        <v>3</v>
      </c>
      <c r="Q852" t="str">
        <f t="shared" si="14"/>
        <v>123D</v>
      </c>
    </row>
    <row r="853" spans="1:17" x14ac:dyDescent="0.25">
      <c r="A853">
        <v>852</v>
      </c>
      <c r="B853">
        <v>17.335050000000003</v>
      </c>
      <c r="C853" s="4">
        <v>1</v>
      </c>
      <c r="D853">
        <v>23.778709000000006</v>
      </c>
      <c r="E853" s="2">
        <v>2</v>
      </c>
      <c r="G853" s="5" t="s">
        <v>234</v>
      </c>
      <c r="L853">
        <v>35.751338000000004</v>
      </c>
      <c r="P853">
        <v>3</v>
      </c>
      <c r="Q853" t="str">
        <f t="shared" si="14"/>
        <v>123D</v>
      </c>
    </row>
    <row r="854" spans="1:17" x14ac:dyDescent="0.25">
      <c r="A854">
        <v>853</v>
      </c>
      <c r="B854">
        <v>17.335050000000003</v>
      </c>
      <c r="C854" s="4">
        <v>1</v>
      </c>
      <c r="D854">
        <v>23.824226000000003</v>
      </c>
      <c r="E854" s="2">
        <v>2</v>
      </c>
      <c r="G854" s="5" t="s">
        <v>234</v>
      </c>
      <c r="L854">
        <v>35.751338000000004</v>
      </c>
      <c r="P854">
        <v>3</v>
      </c>
      <c r="Q854" t="str">
        <f t="shared" si="14"/>
        <v>123D</v>
      </c>
    </row>
    <row r="855" spans="1:17" x14ac:dyDescent="0.25">
      <c r="A855">
        <v>854</v>
      </c>
      <c r="B855">
        <v>17.335565000000003</v>
      </c>
      <c r="C855" s="4">
        <v>1</v>
      </c>
      <c r="G855" s="5" t="s">
        <v>234</v>
      </c>
      <c r="L855">
        <v>35.751338000000004</v>
      </c>
      <c r="P855">
        <v>2</v>
      </c>
      <c r="Q855" t="str">
        <f t="shared" si="14"/>
        <v>13D</v>
      </c>
    </row>
    <row r="856" spans="1:17" x14ac:dyDescent="0.25">
      <c r="A856">
        <v>855</v>
      </c>
      <c r="B856">
        <v>17.335565000000003</v>
      </c>
      <c r="C856" s="4">
        <v>1</v>
      </c>
      <c r="G856" s="5" t="s">
        <v>234</v>
      </c>
      <c r="J856">
        <v>38.354587000000002</v>
      </c>
      <c r="K856" t="s">
        <v>22</v>
      </c>
      <c r="L856">
        <v>35.751338000000004</v>
      </c>
      <c r="M856">
        <v>855</v>
      </c>
      <c r="Q856" t="str">
        <f t="shared" si="14"/>
        <v>13D</v>
      </c>
    </row>
    <row r="857" spans="1:17" x14ac:dyDescent="0.25">
      <c r="A857">
        <v>856</v>
      </c>
      <c r="Q857" t="str">
        <f t="shared" si="14"/>
        <v/>
      </c>
    </row>
    <row r="858" spans="1:17" x14ac:dyDescent="0.25">
      <c r="A858">
        <v>857</v>
      </c>
      <c r="J858">
        <v>38.225463000000005</v>
      </c>
      <c r="K858" t="s">
        <v>22</v>
      </c>
      <c r="Q858" t="str">
        <f t="shared" si="14"/>
        <v/>
      </c>
    </row>
    <row r="859" spans="1:17" x14ac:dyDescent="0.25">
      <c r="A859">
        <v>858</v>
      </c>
      <c r="B859">
        <v>47.838504</v>
      </c>
      <c r="C859" s="4">
        <v>1</v>
      </c>
      <c r="P859">
        <v>1</v>
      </c>
      <c r="Q859" t="str">
        <f t="shared" si="14"/>
        <v>1</v>
      </c>
    </row>
    <row r="860" spans="1:17" x14ac:dyDescent="0.25">
      <c r="A860">
        <v>859</v>
      </c>
      <c r="B860">
        <v>47.854999000000007</v>
      </c>
      <c r="C860" s="4">
        <v>1</v>
      </c>
      <c r="P860">
        <v>1</v>
      </c>
      <c r="Q860" t="str">
        <f t="shared" si="14"/>
        <v>1</v>
      </c>
    </row>
    <row r="861" spans="1:17" x14ac:dyDescent="0.25">
      <c r="A861">
        <v>860</v>
      </c>
      <c r="B861">
        <v>47.854999000000007</v>
      </c>
      <c r="C861" s="4">
        <v>1</v>
      </c>
      <c r="P861">
        <v>1</v>
      </c>
      <c r="Q861" t="str">
        <f t="shared" si="14"/>
        <v>1</v>
      </c>
    </row>
    <row r="862" spans="1:17" x14ac:dyDescent="0.25">
      <c r="A862">
        <v>861</v>
      </c>
      <c r="B862">
        <v>47.854999000000007</v>
      </c>
      <c r="C862" s="4">
        <v>1</v>
      </c>
      <c r="I862" s="3" t="s">
        <v>233</v>
      </c>
      <c r="N862">
        <v>34.967680999999999</v>
      </c>
      <c r="O862">
        <v>861</v>
      </c>
      <c r="P862">
        <v>2</v>
      </c>
      <c r="Q862" t="str">
        <f t="shared" si="14"/>
        <v>14D</v>
      </c>
    </row>
    <row r="863" spans="1:17" x14ac:dyDescent="0.25">
      <c r="A863">
        <v>862</v>
      </c>
      <c r="B863">
        <v>47.854999000000007</v>
      </c>
      <c r="C863" s="4">
        <v>1</v>
      </c>
      <c r="I863" s="3" t="s">
        <v>233</v>
      </c>
      <c r="N863">
        <v>34.867782000000005</v>
      </c>
      <c r="P863">
        <v>2</v>
      </c>
      <c r="Q863" t="str">
        <f t="shared" si="14"/>
        <v>14D</v>
      </c>
    </row>
    <row r="864" spans="1:17" x14ac:dyDescent="0.25">
      <c r="A864">
        <v>863</v>
      </c>
      <c r="B864">
        <v>47.854999000000007</v>
      </c>
      <c r="C864" s="4">
        <v>1</v>
      </c>
      <c r="I864" s="3" t="s">
        <v>233</v>
      </c>
      <c r="N864">
        <v>34.867782000000005</v>
      </c>
      <c r="P864">
        <v>2</v>
      </c>
      <c r="Q864" t="str">
        <f t="shared" si="14"/>
        <v>14D</v>
      </c>
    </row>
    <row r="865" spans="1:17" x14ac:dyDescent="0.25">
      <c r="A865">
        <v>864</v>
      </c>
      <c r="B865">
        <v>47.854999000000007</v>
      </c>
      <c r="C865" s="4">
        <v>1</v>
      </c>
      <c r="I865" s="3" t="s">
        <v>233</v>
      </c>
      <c r="N865">
        <v>34.867782000000005</v>
      </c>
      <c r="P865">
        <v>2</v>
      </c>
      <c r="Q865" t="str">
        <f t="shared" si="14"/>
        <v>14D</v>
      </c>
    </row>
    <row r="866" spans="1:17" x14ac:dyDescent="0.25">
      <c r="A866">
        <v>865</v>
      </c>
      <c r="B866">
        <v>47.854999000000007</v>
      </c>
      <c r="C866" s="4">
        <v>1</v>
      </c>
      <c r="I866" s="3" t="s">
        <v>233</v>
      </c>
      <c r="N866">
        <v>34.867782000000005</v>
      </c>
      <c r="P866">
        <v>2</v>
      </c>
      <c r="Q866" t="str">
        <f t="shared" si="14"/>
        <v>14D</v>
      </c>
    </row>
    <row r="867" spans="1:17" x14ac:dyDescent="0.25">
      <c r="A867">
        <v>866</v>
      </c>
      <c r="B867">
        <v>47.854999000000007</v>
      </c>
      <c r="C867" s="4">
        <v>1</v>
      </c>
      <c r="I867" s="3" t="s">
        <v>233</v>
      </c>
      <c r="N867">
        <v>34.867782000000005</v>
      </c>
      <c r="P867">
        <v>2</v>
      </c>
      <c r="Q867" t="str">
        <f t="shared" si="14"/>
        <v>14D</v>
      </c>
    </row>
    <row r="868" spans="1:17" x14ac:dyDescent="0.25">
      <c r="A868">
        <v>867</v>
      </c>
      <c r="B868">
        <v>47.854999000000007</v>
      </c>
      <c r="C868" s="4">
        <v>1</v>
      </c>
      <c r="I868" s="3" t="s">
        <v>233</v>
      </c>
      <c r="N868">
        <v>34.867782000000005</v>
      </c>
      <c r="P868">
        <v>2</v>
      </c>
      <c r="Q868" t="str">
        <f t="shared" si="14"/>
        <v>14D</v>
      </c>
    </row>
    <row r="869" spans="1:17" x14ac:dyDescent="0.25">
      <c r="A869">
        <v>868</v>
      </c>
      <c r="B869">
        <v>47.854999000000007</v>
      </c>
      <c r="C869" s="4">
        <v>1</v>
      </c>
      <c r="I869" s="3" t="s">
        <v>233</v>
      </c>
      <c r="N869">
        <v>34.867782000000005</v>
      </c>
      <c r="P869">
        <v>2</v>
      </c>
      <c r="Q869" t="str">
        <f t="shared" si="14"/>
        <v>14D</v>
      </c>
    </row>
    <row r="870" spans="1:17" x14ac:dyDescent="0.25">
      <c r="A870">
        <v>869</v>
      </c>
      <c r="B870">
        <v>47.854999000000007</v>
      </c>
      <c r="C870" s="4">
        <v>1</v>
      </c>
      <c r="I870" s="3" t="s">
        <v>233</v>
      </c>
      <c r="N870">
        <v>34.867782000000005</v>
      </c>
      <c r="P870">
        <v>2</v>
      </c>
      <c r="Q870" t="str">
        <f t="shared" si="14"/>
        <v>14D</v>
      </c>
    </row>
    <row r="871" spans="1:17" x14ac:dyDescent="0.25">
      <c r="A871">
        <v>870</v>
      </c>
      <c r="B871">
        <v>47.854999000000007</v>
      </c>
      <c r="C871" s="4">
        <v>1</v>
      </c>
      <c r="I871" s="3" t="s">
        <v>233</v>
      </c>
      <c r="N871">
        <v>34.867782000000005</v>
      </c>
      <c r="P871">
        <v>2</v>
      </c>
      <c r="Q871" t="str">
        <f t="shared" si="14"/>
        <v>14D</v>
      </c>
    </row>
    <row r="872" spans="1:17" x14ac:dyDescent="0.25">
      <c r="A872">
        <v>871</v>
      </c>
      <c r="B872">
        <v>47.854999000000007</v>
      </c>
      <c r="C872" s="4">
        <v>1</v>
      </c>
      <c r="I872" s="3" t="s">
        <v>233</v>
      </c>
      <c r="N872">
        <v>34.867782000000005</v>
      </c>
      <c r="P872">
        <v>2</v>
      </c>
      <c r="Q872" t="str">
        <f t="shared" si="14"/>
        <v>14D</v>
      </c>
    </row>
    <row r="873" spans="1:17" x14ac:dyDescent="0.25">
      <c r="A873">
        <v>872</v>
      </c>
      <c r="B873">
        <v>47.854999000000007</v>
      </c>
      <c r="C873" s="4">
        <v>1</v>
      </c>
      <c r="I873" s="3" t="s">
        <v>233</v>
      </c>
      <c r="N873">
        <v>34.867782000000005</v>
      </c>
      <c r="P873">
        <v>2</v>
      </c>
      <c r="Q873" t="str">
        <f t="shared" si="14"/>
        <v>14D</v>
      </c>
    </row>
    <row r="874" spans="1:17" x14ac:dyDescent="0.25">
      <c r="A874">
        <v>873</v>
      </c>
      <c r="B874">
        <v>47.854999000000007</v>
      </c>
      <c r="C874" s="4">
        <v>1</v>
      </c>
      <c r="D874">
        <v>54.882217000000004</v>
      </c>
      <c r="E874" s="2">
        <v>2</v>
      </c>
      <c r="I874" s="3" t="s">
        <v>233</v>
      </c>
      <c r="N874">
        <v>34.867782000000005</v>
      </c>
      <c r="P874">
        <v>3</v>
      </c>
      <c r="Q874" t="str">
        <f t="shared" si="14"/>
        <v>124D</v>
      </c>
    </row>
    <row r="875" spans="1:17" x14ac:dyDescent="0.25">
      <c r="A875">
        <v>874</v>
      </c>
      <c r="B875">
        <v>47.854999000000007</v>
      </c>
      <c r="C875" s="4">
        <v>1</v>
      </c>
      <c r="D875">
        <v>54.997940000000007</v>
      </c>
      <c r="E875" s="2">
        <v>2</v>
      </c>
      <c r="I875" s="3" t="s">
        <v>233</v>
      </c>
      <c r="N875">
        <v>34.867782000000005</v>
      </c>
      <c r="P875">
        <v>3</v>
      </c>
      <c r="Q875" t="str">
        <f t="shared" si="14"/>
        <v>124D</v>
      </c>
    </row>
    <row r="876" spans="1:17" x14ac:dyDescent="0.25">
      <c r="A876">
        <v>875</v>
      </c>
      <c r="B876">
        <v>47.854999000000007</v>
      </c>
      <c r="C876" s="4">
        <v>1</v>
      </c>
      <c r="D876">
        <v>54.997940000000007</v>
      </c>
      <c r="E876" s="2">
        <v>2</v>
      </c>
      <c r="I876" s="3" t="s">
        <v>233</v>
      </c>
      <c r="N876">
        <v>34.867782000000005</v>
      </c>
      <c r="P876">
        <v>3</v>
      </c>
      <c r="Q876" t="str">
        <f t="shared" si="14"/>
        <v>124D</v>
      </c>
    </row>
    <row r="877" spans="1:17" x14ac:dyDescent="0.25">
      <c r="A877">
        <v>876</v>
      </c>
      <c r="B877">
        <v>47.854999000000007</v>
      </c>
      <c r="C877" s="4">
        <v>1</v>
      </c>
      <c r="D877">
        <v>54.997940000000007</v>
      </c>
      <c r="E877" s="2">
        <v>2</v>
      </c>
      <c r="I877" s="3" t="s">
        <v>233</v>
      </c>
      <c r="N877">
        <v>34.867782000000005</v>
      </c>
      <c r="P877">
        <v>3</v>
      </c>
      <c r="Q877" t="str">
        <f t="shared" si="14"/>
        <v>124D</v>
      </c>
    </row>
    <row r="878" spans="1:17" x14ac:dyDescent="0.25">
      <c r="A878">
        <v>877</v>
      </c>
      <c r="B878">
        <v>47.838504</v>
      </c>
      <c r="C878" s="4">
        <v>1</v>
      </c>
      <c r="D878">
        <v>54.997940000000007</v>
      </c>
      <c r="E878" s="2">
        <v>2</v>
      </c>
      <c r="I878" s="3" t="s">
        <v>233</v>
      </c>
      <c r="N878">
        <v>34.867782000000005</v>
      </c>
      <c r="P878">
        <v>3</v>
      </c>
      <c r="Q878" t="str">
        <f t="shared" si="14"/>
        <v>124D</v>
      </c>
    </row>
    <row r="879" spans="1:17" x14ac:dyDescent="0.25">
      <c r="A879">
        <v>878</v>
      </c>
      <c r="D879">
        <v>54.997940000000007</v>
      </c>
      <c r="E879" s="2">
        <v>2</v>
      </c>
      <c r="I879" s="3" t="s">
        <v>233</v>
      </c>
      <c r="N879">
        <v>34.867782000000005</v>
      </c>
      <c r="P879">
        <v>2</v>
      </c>
      <c r="Q879" t="str">
        <f t="shared" si="14"/>
        <v>24D</v>
      </c>
    </row>
    <row r="880" spans="1:17" x14ac:dyDescent="0.25">
      <c r="A880">
        <v>879</v>
      </c>
      <c r="D880">
        <v>54.997940000000007</v>
      </c>
      <c r="E880" s="2">
        <v>2</v>
      </c>
      <c r="G880" s="5" t="s">
        <v>234</v>
      </c>
      <c r="I880" s="3" t="s">
        <v>233</v>
      </c>
      <c r="L880">
        <v>44.616493000000006</v>
      </c>
      <c r="M880">
        <v>879</v>
      </c>
      <c r="N880">
        <v>34.967680999999999</v>
      </c>
      <c r="O880">
        <v>879</v>
      </c>
      <c r="P880">
        <v>3</v>
      </c>
      <c r="Q880" t="str">
        <f t="shared" si="14"/>
        <v>23D4D</v>
      </c>
    </row>
    <row r="881" spans="1:17" x14ac:dyDescent="0.25">
      <c r="A881">
        <v>880</v>
      </c>
      <c r="D881">
        <v>54.997940000000007</v>
      </c>
      <c r="E881" s="2">
        <v>2</v>
      </c>
      <c r="G881" s="5" t="s">
        <v>234</v>
      </c>
      <c r="L881">
        <v>44.616493000000006</v>
      </c>
      <c r="P881">
        <v>2</v>
      </c>
      <c r="Q881" t="str">
        <f t="shared" si="14"/>
        <v>23D</v>
      </c>
    </row>
    <row r="882" spans="1:17" x14ac:dyDescent="0.25">
      <c r="A882">
        <v>881</v>
      </c>
      <c r="D882">
        <v>54.997940000000007</v>
      </c>
      <c r="E882" s="2">
        <v>2</v>
      </c>
      <c r="G882" s="5" t="s">
        <v>234</v>
      </c>
      <c r="L882">
        <v>44.616493000000006</v>
      </c>
      <c r="P882">
        <v>2</v>
      </c>
      <c r="Q882" t="str">
        <f t="shared" si="14"/>
        <v>23D</v>
      </c>
    </row>
    <row r="883" spans="1:17" x14ac:dyDescent="0.25">
      <c r="A883">
        <v>882</v>
      </c>
      <c r="D883">
        <v>54.997940000000007</v>
      </c>
      <c r="E883" s="2">
        <v>2</v>
      </c>
      <c r="G883" s="5" t="s">
        <v>234</v>
      </c>
      <c r="L883">
        <v>44.616493000000006</v>
      </c>
      <c r="P883">
        <v>2</v>
      </c>
      <c r="Q883" t="str">
        <f t="shared" si="14"/>
        <v>23D</v>
      </c>
    </row>
    <row r="884" spans="1:17" x14ac:dyDescent="0.25">
      <c r="A884">
        <v>883</v>
      </c>
      <c r="D884">
        <v>54.997940000000007</v>
      </c>
      <c r="E884" s="2">
        <v>2</v>
      </c>
      <c r="G884" s="5" t="s">
        <v>234</v>
      </c>
      <c r="L884">
        <v>44.616493000000006</v>
      </c>
      <c r="P884">
        <v>2</v>
      </c>
      <c r="Q884" t="str">
        <f t="shared" si="14"/>
        <v>23D</v>
      </c>
    </row>
    <row r="885" spans="1:17" x14ac:dyDescent="0.25">
      <c r="A885">
        <v>884</v>
      </c>
      <c r="D885">
        <v>54.997940000000007</v>
      </c>
      <c r="E885" s="2">
        <v>2</v>
      </c>
      <c r="G885" s="5" t="s">
        <v>234</v>
      </c>
      <c r="L885">
        <v>44.616493000000006</v>
      </c>
      <c r="P885">
        <v>2</v>
      </c>
      <c r="Q885" t="str">
        <f t="shared" si="14"/>
        <v>23D</v>
      </c>
    </row>
    <row r="886" spans="1:17" x14ac:dyDescent="0.25">
      <c r="A886">
        <v>885</v>
      </c>
      <c r="D886">
        <v>54.997940000000007</v>
      </c>
      <c r="E886" s="2">
        <v>2</v>
      </c>
      <c r="G886" s="5" t="s">
        <v>234</v>
      </c>
      <c r="L886">
        <v>44.616493000000006</v>
      </c>
      <c r="P886">
        <v>2</v>
      </c>
      <c r="Q886" t="str">
        <f t="shared" si="14"/>
        <v>23D</v>
      </c>
    </row>
    <row r="887" spans="1:17" x14ac:dyDescent="0.25">
      <c r="A887">
        <v>886</v>
      </c>
      <c r="D887">
        <v>54.997940000000007</v>
      </c>
      <c r="E887" s="2">
        <v>2</v>
      </c>
      <c r="G887" s="5" t="s">
        <v>234</v>
      </c>
      <c r="L887">
        <v>44.616493000000006</v>
      </c>
      <c r="P887">
        <v>2</v>
      </c>
      <c r="Q887" t="str">
        <f t="shared" si="14"/>
        <v>23D</v>
      </c>
    </row>
    <row r="888" spans="1:17" x14ac:dyDescent="0.25">
      <c r="A888">
        <v>887</v>
      </c>
      <c r="D888">
        <v>54.997940000000007</v>
      </c>
      <c r="E888" s="2">
        <v>2</v>
      </c>
      <c r="G888" s="5" t="s">
        <v>234</v>
      </c>
      <c r="L888">
        <v>44.616493000000006</v>
      </c>
      <c r="P888">
        <v>2</v>
      </c>
      <c r="Q888" t="str">
        <f t="shared" si="14"/>
        <v>23D</v>
      </c>
    </row>
    <row r="889" spans="1:17" x14ac:dyDescent="0.25">
      <c r="A889">
        <v>888</v>
      </c>
      <c r="D889">
        <v>54.997940000000007</v>
      </c>
      <c r="E889" s="2">
        <v>2</v>
      </c>
      <c r="G889" s="5" t="s">
        <v>234</v>
      </c>
      <c r="L889">
        <v>44.616493000000006</v>
      </c>
      <c r="P889">
        <v>2</v>
      </c>
      <c r="Q889" t="str">
        <f t="shared" si="14"/>
        <v>23D</v>
      </c>
    </row>
    <row r="890" spans="1:17" x14ac:dyDescent="0.25">
      <c r="A890">
        <v>889</v>
      </c>
      <c r="B890">
        <v>63.141086000000001</v>
      </c>
      <c r="C890" s="4">
        <v>1</v>
      </c>
      <c r="D890">
        <v>54.997940000000007</v>
      </c>
      <c r="E890" s="2">
        <v>2</v>
      </c>
      <c r="G890" s="5" t="s">
        <v>234</v>
      </c>
      <c r="L890">
        <v>44.616493000000006</v>
      </c>
      <c r="P890">
        <v>3</v>
      </c>
      <c r="Q890" t="str">
        <f t="shared" si="14"/>
        <v>123D</v>
      </c>
    </row>
    <row r="891" spans="1:17" x14ac:dyDescent="0.25">
      <c r="A891">
        <v>890</v>
      </c>
      <c r="B891">
        <v>63.239791000000004</v>
      </c>
      <c r="C891" s="4">
        <v>1</v>
      </c>
      <c r="D891">
        <v>54.887733000000004</v>
      </c>
      <c r="E891" s="2">
        <v>2</v>
      </c>
      <c r="G891" s="5" t="s">
        <v>234</v>
      </c>
      <c r="L891">
        <v>44.616493000000006</v>
      </c>
      <c r="P891">
        <v>3</v>
      </c>
      <c r="Q891" t="str">
        <f t="shared" si="14"/>
        <v>123D</v>
      </c>
    </row>
    <row r="892" spans="1:17" x14ac:dyDescent="0.25">
      <c r="A892">
        <v>891</v>
      </c>
      <c r="B892">
        <v>63.239791000000004</v>
      </c>
      <c r="C892" s="4">
        <v>1</v>
      </c>
      <c r="D892">
        <v>54.882217000000004</v>
      </c>
      <c r="E892" s="2">
        <v>2</v>
      </c>
      <c r="G892" s="5" t="s">
        <v>234</v>
      </c>
      <c r="L892">
        <v>44.616493000000006</v>
      </c>
      <c r="P892">
        <v>3</v>
      </c>
      <c r="Q892" t="str">
        <f t="shared" si="14"/>
        <v>123D</v>
      </c>
    </row>
    <row r="893" spans="1:17" x14ac:dyDescent="0.25">
      <c r="A893">
        <v>892</v>
      </c>
      <c r="B893">
        <v>63.239791000000004</v>
      </c>
      <c r="C893" s="4">
        <v>1</v>
      </c>
      <c r="G893" s="5" t="s">
        <v>234</v>
      </c>
      <c r="L893">
        <v>44.616493000000006</v>
      </c>
      <c r="P893">
        <v>2</v>
      </c>
      <c r="Q893" t="str">
        <f t="shared" si="14"/>
        <v>13D</v>
      </c>
    </row>
    <row r="894" spans="1:17" x14ac:dyDescent="0.25">
      <c r="A894">
        <v>893</v>
      </c>
      <c r="B894">
        <v>63.239791000000004</v>
      </c>
      <c r="C894" s="4">
        <v>1</v>
      </c>
      <c r="G894" s="5" t="s">
        <v>234</v>
      </c>
      <c r="L894">
        <v>44.616493000000006</v>
      </c>
      <c r="P894">
        <v>2</v>
      </c>
      <c r="Q894" t="str">
        <f t="shared" si="14"/>
        <v>13D</v>
      </c>
    </row>
    <row r="895" spans="1:17" x14ac:dyDescent="0.25">
      <c r="A895">
        <v>894</v>
      </c>
      <c r="B895">
        <v>63.239791000000004</v>
      </c>
      <c r="C895" s="4">
        <v>1</v>
      </c>
      <c r="G895" s="5" t="s">
        <v>234</v>
      </c>
      <c r="L895">
        <v>44.616493000000006</v>
      </c>
      <c r="P895">
        <v>2</v>
      </c>
      <c r="Q895" t="str">
        <f t="shared" si="14"/>
        <v>13D</v>
      </c>
    </row>
    <row r="896" spans="1:17" x14ac:dyDescent="0.25">
      <c r="A896">
        <v>895</v>
      </c>
      <c r="B896">
        <v>63.239791000000004</v>
      </c>
      <c r="C896" s="4">
        <v>1</v>
      </c>
      <c r="G896" s="5" t="s">
        <v>234</v>
      </c>
      <c r="H896">
        <v>52.857524000000005</v>
      </c>
      <c r="I896" s="3">
        <v>4</v>
      </c>
      <c r="L896">
        <v>44.616493000000006</v>
      </c>
      <c r="P896">
        <v>3</v>
      </c>
      <c r="Q896" t="str">
        <f t="shared" si="14"/>
        <v>13D4</v>
      </c>
    </row>
    <row r="897" spans="1:17" x14ac:dyDescent="0.25">
      <c r="A897">
        <v>896</v>
      </c>
      <c r="B897">
        <v>63.239791000000004</v>
      </c>
      <c r="C897" s="4">
        <v>1</v>
      </c>
      <c r="G897" s="5" t="s">
        <v>234</v>
      </c>
      <c r="H897">
        <v>53.199691000000001</v>
      </c>
      <c r="I897" s="3">
        <v>4</v>
      </c>
      <c r="L897">
        <v>44.616493000000006</v>
      </c>
      <c r="P897">
        <v>3</v>
      </c>
      <c r="Q897" t="str">
        <f t="shared" si="14"/>
        <v>13D4</v>
      </c>
    </row>
    <row r="898" spans="1:17" x14ac:dyDescent="0.25">
      <c r="A898">
        <v>897</v>
      </c>
      <c r="B898">
        <v>63.239791000000004</v>
      </c>
      <c r="C898" s="4">
        <v>1</v>
      </c>
      <c r="G898" s="5" t="s">
        <v>234</v>
      </c>
      <c r="H898">
        <v>53.199691000000001</v>
      </c>
      <c r="I898" s="3">
        <v>4</v>
      </c>
      <c r="L898">
        <v>44.616493000000006</v>
      </c>
      <c r="P898">
        <v>3</v>
      </c>
      <c r="Q898" t="str">
        <f t="shared" ref="Q898:Q961" si="15">CONCATENATE(C898,E898,G898,I898)</f>
        <v>13D4</v>
      </c>
    </row>
    <row r="899" spans="1:17" x14ac:dyDescent="0.25">
      <c r="A899">
        <v>898</v>
      </c>
      <c r="B899">
        <v>63.239791000000004</v>
      </c>
      <c r="C899" s="4">
        <v>1</v>
      </c>
      <c r="G899" s="5" t="s">
        <v>234</v>
      </c>
      <c r="H899">
        <v>53.199691000000001</v>
      </c>
      <c r="I899" s="3">
        <v>4</v>
      </c>
      <c r="L899">
        <v>44.616493000000006</v>
      </c>
      <c r="P899">
        <v>3</v>
      </c>
      <c r="Q899" t="str">
        <f t="shared" si="15"/>
        <v>13D4</v>
      </c>
    </row>
    <row r="900" spans="1:17" x14ac:dyDescent="0.25">
      <c r="A900">
        <v>899</v>
      </c>
      <c r="B900">
        <v>63.239791000000004</v>
      </c>
      <c r="C900" s="4">
        <v>1</v>
      </c>
      <c r="G900" s="5" t="s">
        <v>234</v>
      </c>
      <c r="H900">
        <v>53.199691000000001</v>
      </c>
      <c r="I900" s="3">
        <v>4</v>
      </c>
      <c r="L900">
        <v>44.616493000000006</v>
      </c>
      <c r="M900">
        <v>899</v>
      </c>
      <c r="P900">
        <v>3</v>
      </c>
      <c r="Q900" t="str">
        <f t="shared" si="15"/>
        <v>13D4</v>
      </c>
    </row>
    <row r="901" spans="1:17" x14ac:dyDescent="0.25">
      <c r="A901">
        <v>900</v>
      </c>
      <c r="B901">
        <v>63.239791000000004</v>
      </c>
      <c r="C901" s="4">
        <v>1</v>
      </c>
      <c r="H901">
        <v>53.199691000000001</v>
      </c>
      <c r="I901" s="3">
        <v>4</v>
      </c>
      <c r="P901">
        <v>2</v>
      </c>
      <c r="Q901" t="str">
        <f t="shared" si="15"/>
        <v>14</v>
      </c>
    </row>
    <row r="902" spans="1:17" x14ac:dyDescent="0.25">
      <c r="A902">
        <v>901</v>
      </c>
      <c r="B902">
        <v>63.239791000000004</v>
      </c>
      <c r="C902" s="4">
        <v>1</v>
      </c>
      <c r="H902">
        <v>53.199691000000001</v>
      </c>
      <c r="I902" s="3">
        <v>4</v>
      </c>
      <c r="P902">
        <v>2</v>
      </c>
      <c r="Q902" t="str">
        <f t="shared" si="15"/>
        <v>14</v>
      </c>
    </row>
    <row r="903" spans="1:17" x14ac:dyDescent="0.25">
      <c r="A903">
        <v>902</v>
      </c>
      <c r="B903">
        <v>63.239791000000004</v>
      </c>
      <c r="C903" s="4">
        <v>1</v>
      </c>
      <c r="H903">
        <v>53.199691000000001</v>
      </c>
      <c r="I903" s="3">
        <v>4</v>
      </c>
      <c r="P903">
        <v>2</v>
      </c>
      <c r="Q903" t="str">
        <f t="shared" si="15"/>
        <v>14</v>
      </c>
    </row>
    <row r="904" spans="1:17" x14ac:dyDescent="0.25">
      <c r="A904">
        <v>903</v>
      </c>
      <c r="B904">
        <v>63.239791000000004</v>
      </c>
      <c r="C904" s="4">
        <v>1</v>
      </c>
      <c r="H904">
        <v>53.199691000000001</v>
      </c>
      <c r="I904" s="3">
        <v>4</v>
      </c>
      <c r="P904">
        <v>2</v>
      </c>
      <c r="Q904" t="str">
        <f t="shared" si="15"/>
        <v>14</v>
      </c>
    </row>
    <row r="905" spans="1:17" x14ac:dyDescent="0.25">
      <c r="A905">
        <v>904</v>
      </c>
      <c r="B905">
        <v>63.239791000000004</v>
      </c>
      <c r="C905" s="4">
        <v>1</v>
      </c>
      <c r="D905">
        <v>71.004642000000004</v>
      </c>
      <c r="E905" s="2">
        <v>2</v>
      </c>
      <c r="H905">
        <v>53.199691000000001</v>
      </c>
      <c r="I905" s="3">
        <v>4</v>
      </c>
      <c r="P905">
        <v>3</v>
      </c>
      <c r="Q905" t="str">
        <f t="shared" si="15"/>
        <v>124</v>
      </c>
    </row>
    <row r="906" spans="1:17" x14ac:dyDescent="0.25">
      <c r="A906">
        <v>905</v>
      </c>
      <c r="B906">
        <v>63.239791000000004</v>
      </c>
      <c r="C906" s="4">
        <v>1</v>
      </c>
      <c r="D906">
        <v>71.004642000000004</v>
      </c>
      <c r="E906" s="2">
        <v>2</v>
      </c>
      <c r="H906">
        <v>53.199691000000001</v>
      </c>
      <c r="I906" s="3">
        <v>4</v>
      </c>
      <c r="P906">
        <v>3</v>
      </c>
      <c r="Q906" t="str">
        <f t="shared" si="15"/>
        <v>124</v>
      </c>
    </row>
    <row r="907" spans="1:17" x14ac:dyDescent="0.25">
      <c r="A907">
        <v>906</v>
      </c>
      <c r="B907">
        <v>63.239791000000004</v>
      </c>
      <c r="C907" s="4">
        <v>1</v>
      </c>
      <c r="D907">
        <v>71.004642000000004</v>
      </c>
      <c r="E907" s="2">
        <v>2</v>
      </c>
      <c r="H907">
        <v>53.199691000000001</v>
      </c>
      <c r="I907" s="3">
        <v>4</v>
      </c>
      <c r="P907">
        <v>3</v>
      </c>
      <c r="Q907" t="str">
        <f t="shared" si="15"/>
        <v>124</v>
      </c>
    </row>
    <row r="908" spans="1:17" x14ac:dyDescent="0.25">
      <c r="A908">
        <v>907</v>
      </c>
      <c r="B908">
        <v>63.239791000000004</v>
      </c>
      <c r="C908" s="4">
        <v>1</v>
      </c>
      <c r="D908">
        <v>71.004642000000004</v>
      </c>
      <c r="E908" s="2">
        <v>2</v>
      </c>
      <c r="H908">
        <v>53.199691000000001</v>
      </c>
      <c r="I908" s="3">
        <v>4</v>
      </c>
      <c r="P908">
        <v>3</v>
      </c>
      <c r="Q908" t="str">
        <f t="shared" si="15"/>
        <v>124</v>
      </c>
    </row>
    <row r="909" spans="1:17" x14ac:dyDescent="0.25">
      <c r="A909">
        <v>908</v>
      </c>
      <c r="B909">
        <v>63.141086000000001</v>
      </c>
      <c r="C909" s="4">
        <v>1</v>
      </c>
      <c r="D909">
        <v>71.004642000000004</v>
      </c>
      <c r="E909" s="2">
        <v>2</v>
      </c>
      <c r="H909">
        <v>53.199691000000001</v>
      </c>
      <c r="I909" s="3">
        <v>4</v>
      </c>
      <c r="P909">
        <v>3</v>
      </c>
      <c r="Q909" t="str">
        <f t="shared" si="15"/>
        <v>124</v>
      </c>
    </row>
    <row r="910" spans="1:17" x14ac:dyDescent="0.25">
      <c r="A910">
        <v>909</v>
      </c>
      <c r="D910">
        <v>71.004642000000004</v>
      </c>
      <c r="E910" s="2">
        <v>2</v>
      </c>
      <c r="H910">
        <v>53.199691000000001</v>
      </c>
      <c r="I910" s="3">
        <v>4</v>
      </c>
      <c r="P910">
        <v>2</v>
      </c>
      <c r="Q910" t="str">
        <f t="shared" si="15"/>
        <v>24</v>
      </c>
    </row>
    <row r="911" spans="1:17" x14ac:dyDescent="0.25">
      <c r="A911">
        <v>910</v>
      </c>
      <c r="D911">
        <v>71.004642000000004</v>
      </c>
      <c r="E911" s="2">
        <v>2</v>
      </c>
      <c r="H911">
        <v>53.199691000000001</v>
      </c>
      <c r="I911" s="3">
        <v>4</v>
      </c>
      <c r="P911">
        <v>2</v>
      </c>
      <c r="Q911" t="str">
        <f t="shared" si="15"/>
        <v>24</v>
      </c>
    </row>
    <row r="912" spans="1:17" x14ac:dyDescent="0.25">
      <c r="A912">
        <v>911</v>
      </c>
      <c r="D912">
        <v>71.004642000000004</v>
      </c>
      <c r="E912" s="2">
        <v>2</v>
      </c>
      <c r="H912">
        <v>53.199691000000001</v>
      </c>
      <c r="I912" s="3">
        <v>4</v>
      </c>
      <c r="P912">
        <v>2</v>
      </c>
      <c r="Q912" t="str">
        <f t="shared" si="15"/>
        <v>24</v>
      </c>
    </row>
    <row r="913" spans="1:17" x14ac:dyDescent="0.25">
      <c r="A913">
        <v>912</v>
      </c>
      <c r="D913">
        <v>71.004642000000004</v>
      </c>
      <c r="E913" s="2">
        <v>2</v>
      </c>
      <c r="F913">
        <v>62.359790000000004</v>
      </c>
      <c r="G913" s="5">
        <v>3</v>
      </c>
      <c r="H913">
        <v>53.199691000000001</v>
      </c>
      <c r="I913" s="3">
        <v>4</v>
      </c>
      <c r="P913">
        <v>3</v>
      </c>
      <c r="Q913" t="str">
        <f t="shared" si="15"/>
        <v>234</v>
      </c>
    </row>
    <row r="914" spans="1:17" x14ac:dyDescent="0.25">
      <c r="A914">
        <v>913</v>
      </c>
      <c r="D914">
        <v>71.004642000000004</v>
      </c>
      <c r="E914" s="2">
        <v>2</v>
      </c>
      <c r="F914">
        <v>62.640415000000004</v>
      </c>
      <c r="G914" s="5">
        <v>3</v>
      </c>
      <c r="H914">
        <v>52.857524000000005</v>
      </c>
      <c r="I914" s="3">
        <v>4</v>
      </c>
      <c r="P914">
        <v>3</v>
      </c>
      <c r="Q914" t="str">
        <f t="shared" si="15"/>
        <v>234</v>
      </c>
    </row>
    <row r="915" spans="1:17" x14ac:dyDescent="0.25">
      <c r="A915">
        <v>914</v>
      </c>
      <c r="D915">
        <v>71.004642000000004</v>
      </c>
      <c r="E915" s="2">
        <v>2</v>
      </c>
      <c r="F915">
        <v>62.640415000000004</v>
      </c>
      <c r="G915" s="5">
        <v>3</v>
      </c>
      <c r="H915">
        <v>52.857524000000005</v>
      </c>
      <c r="I915" s="3">
        <v>4</v>
      </c>
      <c r="P915">
        <v>3</v>
      </c>
      <c r="Q915" t="str">
        <f t="shared" si="15"/>
        <v>234</v>
      </c>
    </row>
    <row r="916" spans="1:17" x14ac:dyDescent="0.25">
      <c r="A916">
        <v>915</v>
      </c>
      <c r="D916">
        <v>71.004642000000004</v>
      </c>
      <c r="E916" s="2">
        <v>2</v>
      </c>
      <c r="F916">
        <v>62.640415000000004</v>
      </c>
      <c r="G916" s="5">
        <v>3</v>
      </c>
      <c r="P916">
        <v>2</v>
      </c>
      <c r="Q916" t="str">
        <f t="shared" si="15"/>
        <v>23</v>
      </c>
    </row>
    <row r="917" spans="1:17" x14ac:dyDescent="0.25">
      <c r="A917">
        <v>916</v>
      </c>
      <c r="D917">
        <v>71.004642000000004</v>
      </c>
      <c r="E917" s="2">
        <v>2</v>
      </c>
      <c r="F917">
        <v>62.338298000000002</v>
      </c>
      <c r="G917" s="5">
        <v>3</v>
      </c>
      <c r="P917">
        <v>2</v>
      </c>
      <c r="Q917" t="str">
        <f t="shared" si="15"/>
        <v>23</v>
      </c>
    </row>
    <row r="918" spans="1:17" x14ac:dyDescent="0.25">
      <c r="A918">
        <v>917</v>
      </c>
      <c r="D918">
        <v>71.004642000000004</v>
      </c>
      <c r="E918" s="2">
        <v>2</v>
      </c>
      <c r="F918">
        <v>62.640415000000004</v>
      </c>
      <c r="G918" s="5">
        <v>3</v>
      </c>
      <c r="P918">
        <v>2</v>
      </c>
      <c r="Q918" t="str">
        <f t="shared" si="15"/>
        <v>23</v>
      </c>
    </row>
    <row r="919" spans="1:17" x14ac:dyDescent="0.25">
      <c r="A919">
        <v>918</v>
      </c>
      <c r="D919">
        <v>71.004642000000004</v>
      </c>
      <c r="E919" s="2">
        <v>2</v>
      </c>
      <c r="F919">
        <v>62.640415000000004</v>
      </c>
      <c r="G919" s="5">
        <v>3</v>
      </c>
      <c r="P919">
        <v>2</v>
      </c>
      <c r="Q919" t="str">
        <f t="shared" si="15"/>
        <v>23</v>
      </c>
    </row>
    <row r="920" spans="1:17" x14ac:dyDescent="0.25">
      <c r="A920">
        <v>919</v>
      </c>
      <c r="D920">
        <v>71.004642000000004</v>
      </c>
      <c r="E920" s="2">
        <v>2</v>
      </c>
      <c r="F920">
        <v>62.640415000000004</v>
      </c>
      <c r="G920" s="5">
        <v>3</v>
      </c>
      <c r="P920">
        <v>2</v>
      </c>
      <c r="Q920" t="str">
        <f t="shared" si="15"/>
        <v>23</v>
      </c>
    </row>
    <row r="921" spans="1:17" x14ac:dyDescent="0.25">
      <c r="A921">
        <v>920</v>
      </c>
      <c r="B921">
        <v>78.09836700000001</v>
      </c>
      <c r="C921" s="4">
        <v>1</v>
      </c>
      <c r="F921">
        <v>62.640415000000004</v>
      </c>
      <c r="G921" s="5">
        <v>3</v>
      </c>
      <c r="P921">
        <v>2</v>
      </c>
      <c r="Q921" t="str">
        <f t="shared" si="15"/>
        <v>13</v>
      </c>
    </row>
    <row r="922" spans="1:17" x14ac:dyDescent="0.25">
      <c r="A922">
        <v>921</v>
      </c>
      <c r="B922">
        <v>78.272449000000009</v>
      </c>
      <c r="C922" s="4">
        <v>1</v>
      </c>
      <c r="F922">
        <v>62.640415000000004</v>
      </c>
      <c r="G922" s="5">
        <v>3</v>
      </c>
      <c r="P922">
        <v>2</v>
      </c>
      <c r="Q922" t="str">
        <f t="shared" si="15"/>
        <v>13</v>
      </c>
    </row>
    <row r="923" spans="1:17" x14ac:dyDescent="0.25">
      <c r="A923">
        <v>922</v>
      </c>
      <c r="B923">
        <v>78.272449000000009</v>
      </c>
      <c r="C923" s="4">
        <v>1</v>
      </c>
      <c r="F923">
        <v>62.640415000000004</v>
      </c>
      <c r="G923" s="5">
        <v>3</v>
      </c>
      <c r="P923">
        <v>2</v>
      </c>
      <c r="Q923" t="str">
        <f t="shared" si="15"/>
        <v>13</v>
      </c>
    </row>
    <row r="924" spans="1:17" x14ac:dyDescent="0.25">
      <c r="A924">
        <v>923</v>
      </c>
      <c r="B924">
        <v>78.272449000000009</v>
      </c>
      <c r="C924" s="4">
        <v>1</v>
      </c>
      <c r="F924">
        <v>62.640415000000004</v>
      </c>
      <c r="G924" s="5">
        <v>3</v>
      </c>
      <c r="P924">
        <v>2</v>
      </c>
      <c r="Q924" t="str">
        <f t="shared" si="15"/>
        <v>13</v>
      </c>
    </row>
    <row r="925" spans="1:17" x14ac:dyDescent="0.25">
      <c r="A925">
        <v>924</v>
      </c>
      <c r="B925">
        <v>78.272449000000009</v>
      </c>
      <c r="C925" s="4">
        <v>1</v>
      </c>
      <c r="F925">
        <v>62.640415000000004</v>
      </c>
      <c r="G925" s="5">
        <v>3</v>
      </c>
      <c r="P925">
        <v>2</v>
      </c>
      <c r="Q925" t="str">
        <f t="shared" si="15"/>
        <v>13</v>
      </c>
    </row>
    <row r="926" spans="1:17" x14ac:dyDescent="0.25">
      <c r="A926">
        <v>925</v>
      </c>
      <c r="B926">
        <v>78.272449000000009</v>
      </c>
      <c r="C926" s="4">
        <v>1</v>
      </c>
      <c r="F926">
        <v>62.640415000000004</v>
      </c>
      <c r="G926" s="5">
        <v>3</v>
      </c>
      <c r="P926">
        <v>2</v>
      </c>
      <c r="Q926" t="str">
        <f t="shared" si="15"/>
        <v>13</v>
      </c>
    </row>
    <row r="927" spans="1:17" x14ac:dyDescent="0.25">
      <c r="A927">
        <v>926</v>
      </c>
      <c r="B927">
        <v>78.272449000000009</v>
      </c>
      <c r="C927" s="4">
        <v>1</v>
      </c>
      <c r="F927">
        <v>62.640415000000004</v>
      </c>
      <c r="G927" s="5">
        <v>3</v>
      </c>
      <c r="P927">
        <v>2</v>
      </c>
      <c r="Q927" t="str">
        <f t="shared" si="15"/>
        <v>13</v>
      </c>
    </row>
    <row r="928" spans="1:17" x14ac:dyDescent="0.25">
      <c r="A928">
        <v>927</v>
      </c>
      <c r="B928">
        <v>78.272449000000009</v>
      </c>
      <c r="C928" s="4">
        <v>1</v>
      </c>
      <c r="F928">
        <v>62.640415000000004</v>
      </c>
      <c r="G928" s="5">
        <v>3</v>
      </c>
      <c r="I928" s="3" t="s">
        <v>233</v>
      </c>
      <c r="N928">
        <v>71.436326000000008</v>
      </c>
      <c r="O928">
        <v>927</v>
      </c>
      <c r="P928">
        <v>3</v>
      </c>
      <c r="Q928" t="str">
        <f t="shared" si="15"/>
        <v>134D</v>
      </c>
    </row>
    <row r="929" spans="1:17" x14ac:dyDescent="0.25">
      <c r="A929">
        <v>928</v>
      </c>
      <c r="B929">
        <v>78.272449000000009</v>
      </c>
      <c r="C929" s="4">
        <v>1</v>
      </c>
      <c r="F929">
        <v>62.640415000000004</v>
      </c>
      <c r="G929" s="5">
        <v>3</v>
      </c>
      <c r="I929" s="3" t="s">
        <v>233</v>
      </c>
      <c r="N929">
        <v>71.436326000000008</v>
      </c>
      <c r="P929">
        <v>3</v>
      </c>
      <c r="Q929" t="str">
        <f t="shared" si="15"/>
        <v>134D</v>
      </c>
    </row>
    <row r="930" spans="1:17" x14ac:dyDescent="0.25">
      <c r="A930">
        <v>929</v>
      </c>
      <c r="B930">
        <v>78.272449000000009</v>
      </c>
      <c r="C930" s="4">
        <v>1</v>
      </c>
      <c r="F930">
        <v>62.359790000000004</v>
      </c>
      <c r="G930" s="5">
        <v>3</v>
      </c>
      <c r="I930" s="3" t="s">
        <v>233</v>
      </c>
      <c r="N930">
        <v>71.436326000000008</v>
      </c>
      <c r="P930">
        <v>3</v>
      </c>
      <c r="Q930" t="str">
        <f t="shared" si="15"/>
        <v>134D</v>
      </c>
    </row>
    <row r="931" spans="1:17" x14ac:dyDescent="0.25">
      <c r="A931">
        <v>930</v>
      </c>
      <c r="B931">
        <v>78.272449000000009</v>
      </c>
      <c r="C931" s="4">
        <v>1</v>
      </c>
      <c r="D931">
        <v>83.107194000000007</v>
      </c>
      <c r="E931" s="2">
        <v>2</v>
      </c>
      <c r="I931" s="3" t="s">
        <v>233</v>
      </c>
      <c r="N931">
        <v>71.436326000000008</v>
      </c>
      <c r="P931">
        <v>3</v>
      </c>
      <c r="Q931" t="str">
        <f t="shared" si="15"/>
        <v>124D</v>
      </c>
    </row>
    <row r="932" spans="1:17" x14ac:dyDescent="0.25">
      <c r="A932">
        <v>931</v>
      </c>
      <c r="B932">
        <v>78.272449000000009</v>
      </c>
      <c r="C932" s="4">
        <v>1</v>
      </c>
      <c r="D932">
        <v>83.216582000000002</v>
      </c>
      <c r="E932" s="2">
        <v>2</v>
      </c>
      <c r="I932" s="3" t="s">
        <v>233</v>
      </c>
      <c r="N932">
        <v>71.436326000000008</v>
      </c>
      <c r="P932">
        <v>3</v>
      </c>
      <c r="Q932" t="str">
        <f t="shared" si="15"/>
        <v>124D</v>
      </c>
    </row>
    <row r="933" spans="1:17" x14ac:dyDescent="0.25">
      <c r="A933">
        <v>932</v>
      </c>
      <c r="B933">
        <v>78.272449000000009</v>
      </c>
      <c r="C933" s="4">
        <v>1</v>
      </c>
      <c r="D933">
        <v>83.216582000000002</v>
      </c>
      <c r="E933" s="2">
        <v>2</v>
      </c>
      <c r="I933" s="3" t="s">
        <v>233</v>
      </c>
      <c r="N933">
        <v>71.436326000000008</v>
      </c>
      <c r="P933">
        <v>3</v>
      </c>
      <c r="Q933" t="str">
        <f t="shared" si="15"/>
        <v>124D</v>
      </c>
    </row>
    <row r="934" spans="1:17" x14ac:dyDescent="0.25">
      <c r="A934">
        <v>933</v>
      </c>
      <c r="B934">
        <v>78.272449000000009</v>
      </c>
      <c r="C934" s="4">
        <v>1</v>
      </c>
      <c r="D934">
        <v>83.216582000000002</v>
      </c>
      <c r="E934" s="2">
        <v>2</v>
      </c>
      <c r="I934" s="3" t="s">
        <v>233</v>
      </c>
      <c r="N934">
        <v>71.436326000000008</v>
      </c>
      <c r="P934">
        <v>3</v>
      </c>
      <c r="Q934" t="str">
        <f t="shared" si="15"/>
        <v>124D</v>
      </c>
    </row>
    <row r="935" spans="1:17" x14ac:dyDescent="0.25">
      <c r="A935">
        <v>934</v>
      </c>
      <c r="B935">
        <v>78.09836700000001</v>
      </c>
      <c r="C935" s="4">
        <v>1</v>
      </c>
      <c r="D935">
        <v>83.216582000000002</v>
      </c>
      <c r="E935" s="2">
        <v>2</v>
      </c>
      <c r="I935" s="3" t="s">
        <v>233</v>
      </c>
      <c r="N935">
        <v>71.436326000000008</v>
      </c>
      <c r="P935">
        <v>3</v>
      </c>
      <c r="Q935" t="str">
        <f t="shared" si="15"/>
        <v>124D</v>
      </c>
    </row>
    <row r="936" spans="1:17" x14ac:dyDescent="0.25">
      <c r="A936">
        <v>935</v>
      </c>
      <c r="D936">
        <v>83.216582000000002</v>
      </c>
      <c r="E936" s="2">
        <v>2</v>
      </c>
      <c r="I936" s="3" t="s">
        <v>233</v>
      </c>
      <c r="N936">
        <v>71.436326000000008</v>
      </c>
      <c r="P936">
        <v>2</v>
      </c>
      <c r="Q936" t="str">
        <f t="shared" si="15"/>
        <v>24D</v>
      </c>
    </row>
    <row r="937" spans="1:17" x14ac:dyDescent="0.25">
      <c r="A937">
        <v>936</v>
      </c>
      <c r="D937">
        <v>83.216582000000002</v>
      </c>
      <c r="E937" s="2">
        <v>2</v>
      </c>
      <c r="I937" s="3" t="s">
        <v>233</v>
      </c>
      <c r="N937">
        <v>71.436326000000008</v>
      </c>
      <c r="P937">
        <v>2</v>
      </c>
      <c r="Q937" t="str">
        <f t="shared" si="15"/>
        <v>24D</v>
      </c>
    </row>
    <row r="938" spans="1:17" x14ac:dyDescent="0.25">
      <c r="A938">
        <v>937</v>
      </c>
      <c r="D938">
        <v>83.216582000000002</v>
      </c>
      <c r="E938" s="2">
        <v>2</v>
      </c>
      <c r="I938" s="3" t="s">
        <v>233</v>
      </c>
      <c r="N938">
        <v>71.436326000000008</v>
      </c>
      <c r="P938">
        <v>2</v>
      </c>
      <c r="Q938" t="str">
        <f t="shared" si="15"/>
        <v>24D</v>
      </c>
    </row>
    <row r="939" spans="1:17" x14ac:dyDescent="0.25">
      <c r="A939">
        <v>938</v>
      </c>
      <c r="D939">
        <v>83.216582000000002</v>
      </c>
      <c r="E939" s="2">
        <v>2</v>
      </c>
      <c r="I939" s="3" t="s">
        <v>233</v>
      </c>
      <c r="N939">
        <v>71.436326000000008</v>
      </c>
      <c r="P939">
        <v>2</v>
      </c>
      <c r="Q939" t="str">
        <f t="shared" si="15"/>
        <v>24D</v>
      </c>
    </row>
    <row r="940" spans="1:17" x14ac:dyDescent="0.25">
      <c r="A940">
        <v>939</v>
      </c>
      <c r="D940">
        <v>83.216582000000002</v>
      </c>
      <c r="E940" s="2">
        <v>2</v>
      </c>
      <c r="I940" s="3" t="s">
        <v>233</v>
      </c>
      <c r="N940">
        <v>71.436326000000008</v>
      </c>
      <c r="P940">
        <v>2</v>
      </c>
      <c r="Q940" t="str">
        <f t="shared" si="15"/>
        <v>24D</v>
      </c>
    </row>
    <row r="941" spans="1:17" x14ac:dyDescent="0.25">
      <c r="A941">
        <v>940</v>
      </c>
      <c r="D941">
        <v>83.216582000000002</v>
      </c>
      <c r="E941" s="2">
        <v>2</v>
      </c>
      <c r="I941" s="3" t="s">
        <v>233</v>
      </c>
      <c r="N941">
        <v>71.436326000000008</v>
      </c>
      <c r="P941">
        <v>2</v>
      </c>
      <c r="Q941" t="str">
        <f t="shared" si="15"/>
        <v>24D</v>
      </c>
    </row>
    <row r="942" spans="1:17" x14ac:dyDescent="0.25">
      <c r="A942">
        <v>941</v>
      </c>
      <c r="D942">
        <v>83.216582000000002</v>
      </c>
      <c r="E942" s="2">
        <v>2</v>
      </c>
      <c r="F942">
        <v>78.603418000000005</v>
      </c>
      <c r="G942" s="5">
        <v>3</v>
      </c>
      <c r="I942" s="3" t="s">
        <v>233</v>
      </c>
      <c r="N942">
        <v>71.436326000000008</v>
      </c>
      <c r="O942">
        <v>941</v>
      </c>
      <c r="P942">
        <v>3</v>
      </c>
      <c r="Q942" t="str">
        <f t="shared" si="15"/>
        <v>234D</v>
      </c>
    </row>
    <row r="943" spans="1:17" x14ac:dyDescent="0.25">
      <c r="A943">
        <v>942</v>
      </c>
      <c r="D943">
        <v>83.216582000000002</v>
      </c>
      <c r="E943" s="2">
        <v>2</v>
      </c>
      <c r="F943">
        <v>78.66795900000001</v>
      </c>
      <c r="G943" s="5">
        <v>3</v>
      </c>
      <c r="P943">
        <v>2</v>
      </c>
      <c r="Q943" t="str">
        <f t="shared" si="15"/>
        <v>23</v>
      </c>
    </row>
    <row r="944" spans="1:17" x14ac:dyDescent="0.25">
      <c r="A944">
        <v>943</v>
      </c>
      <c r="D944">
        <v>83.216582000000002</v>
      </c>
      <c r="E944" s="2">
        <v>2</v>
      </c>
      <c r="F944">
        <v>78.66795900000001</v>
      </c>
      <c r="G944" s="5">
        <v>3</v>
      </c>
      <c r="P944">
        <v>2</v>
      </c>
      <c r="Q944" t="str">
        <f t="shared" si="15"/>
        <v>23</v>
      </c>
    </row>
    <row r="945" spans="1:17" x14ac:dyDescent="0.25">
      <c r="A945">
        <v>944</v>
      </c>
      <c r="D945">
        <v>83.107194000000007</v>
      </c>
      <c r="E945" s="2">
        <v>2</v>
      </c>
      <c r="F945">
        <v>78.66795900000001</v>
      </c>
      <c r="G945" s="5">
        <v>3</v>
      </c>
      <c r="P945">
        <v>2</v>
      </c>
      <c r="Q945" t="str">
        <f t="shared" si="15"/>
        <v>23</v>
      </c>
    </row>
    <row r="946" spans="1:17" x14ac:dyDescent="0.25">
      <c r="A946">
        <v>945</v>
      </c>
      <c r="F946">
        <v>78.66795900000001</v>
      </c>
      <c r="G946" s="5">
        <v>3</v>
      </c>
      <c r="P946">
        <v>1</v>
      </c>
      <c r="Q946" t="str">
        <f t="shared" si="15"/>
        <v>3</v>
      </c>
    </row>
    <row r="947" spans="1:17" x14ac:dyDescent="0.25">
      <c r="A947">
        <v>946</v>
      </c>
      <c r="F947">
        <v>78.66795900000001</v>
      </c>
      <c r="G947" s="5">
        <v>3</v>
      </c>
      <c r="P947">
        <v>1</v>
      </c>
      <c r="Q947" t="str">
        <f t="shared" si="15"/>
        <v>3</v>
      </c>
    </row>
    <row r="948" spans="1:17" x14ac:dyDescent="0.25">
      <c r="A948">
        <v>947</v>
      </c>
      <c r="B948">
        <v>93.156227000000001</v>
      </c>
      <c r="C948" s="4">
        <v>1</v>
      </c>
      <c r="F948">
        <v>78.66795900000001</v>
      </c>
      <c r="G948" s="5">
        <v>3</v>
      </c>
      <c r="P948">
        <v>2</v>
      </c>
      <c r="Q948" t="str">
        <f t="shared" si="15"/>
        <v>13</v>
      </c>
    </row>
    <row r="949" spans="1:17" x14ac:dyDescent="0.25">
      <c r="A949">
        <v>948</v>
      </c>
      <c r="B949">
        <v>93.20362200000001</v>
      </c>
      <c r="C949" s="4">
        <v>1</v>
      </c>
      <c r="F949">
        <v>78.66795900000001</v>
      </c>
      <c r="G949" s="5">
        <v>3</v>
      </c>
      <c r="P949">
        <v>2</v>
      </c>
      <c r="Q949" t="str">
        <f t="shared" si="15"/>
        <v>13</v>
      </c>
    </row>
    <row r="950" spans="1:17" x14ac:dyDescent="0.25">
      <c r="A950">
        <v>949</v>
      </c>
      <c r="B950">
        <v>93.20362200000001</v>
      </c>
      <c r="C950" s="4">
        <v>1</v>
      </c>
      <c r="F950">
        <v>78.66795900000001</v>
      </c>
      <c r="G950" s="5">
        <v>3</v>
      </c>
      <c r="P950">
        <v>2</v>
      </c>
      <c r="Q950" t="str">
        <f t="shared" si="15"/>
        <v>13</v>
      </c>
    </row>
    <row r="951" spans="1:17" x14ac:dyDescent="0.25">
      <c r="A951">
        <v>950</v>
      </c>
      <c r="B951">
        <v>93.20362200000001</v>
      </c>
      <c r="C951" s="4">
        <v>1</v>
      </c>
      <c r="F951">
        <v>78.66795900000001</v>
      </c>
      <c r="G951" s="5">
        <v>3</v>
      </c>
      <c r="P951">
        <v>2</v>
      </c>
      <c r="Q951" t="str">
        <f t="shared" si="15"/>
        <v>13</v>
      </c>
    </row>
    <row r="952" spans="1:17" x14ac:dyDescent="0.25">
      <c r="A952">
        <v>951</v>
      </c>
      <c r="B952">
        <v>93.20362200000001</v>
      </c>
      <c r="C952" s="4">
        <v>1</v>
      </c>
      <c r="F952">
        <v>78.66795900000001</v>
      </c>
      <c r="G952" s="5">
        <v>3</v>
      </c>
      <c r="P952">
        <v>2</v>
      </c>
      <c r="Q952" t="str">
        <f t="shared" si="15"/>
        <v>13</v>
      </c>
    </row>
    <row r="953" spans="1:17" x14ac:dyDescent="0.25">
      <c r="A953">
        <v>952</v>
      </c>
      <c r="B953">
        <v>93.20362200000001</v>
      </c>
      <c r="C953" s="4">
        <v>1</v>
      </c>
      <c r="F953">
        <v>78.66795900000001</v>
      </c>
      <c r="G953" s="5">
        <v>3</v>
      </c>
      <c r="P953">
        <v>2</v>
      </c>
      <c r="Q953" t="str">
        <f t="shared" si="15"/>
        <v>13</v>
      </c>
    </row>
    <row r="954" spans="1:17" x14ac:dyDescent="0.25">
      <c r="A954">
        <v>953</v>
      </c>
      <c r="B954">
        <v>93.20362200000001</v>
      </c>
      <c r="C954" s="4">
        <v>1</v>
      </c>
      <c r="F954">
        <v>78.66795900000001</v>
      </c>
      <c r="G954" s="5">
        <v>3</v>
      </c>
      <c r="P954">
        <v>2</v>
      </c>
      <c r="Q954" t="str">
        <f t="shared" si="15"/>
        <v>13</v>
      </c>
    </row>
    <row r="955" spans="1:17" x14ac:dyDescent="0.25">
      <c r="A955">
        <v>954</v>
      </c>
      <c r="B955">
        <v>93.20362200000001</v>
      </c>
      <c r="C955" s="4">
        <v>1</v>
      </c>
      <c r="F955">
        <v>78.66795900000001</v>
      </c>
      <c r="G955" s="5">
        <v>3</v>
      </c>
      <c r="P955">
        <v>2</v>
      </c>
      <c r="Q955" t="str">
        <f t="shared" si="15"/>
        <v>13</v>
      </c>
    </row>
    <row r="956" spans="1:17" x14ac:dyDescent="0.25">
      <c r="A956">
        <v>955</v>
      </c>
      <c r="B956">
        <v>93.20362200000001</v>
      </c>
      <c r="C956" s="4">
        <v>1</v>
      </c>
      <c r="F956">
        <v>78.66795900000001</v>
      </c>
      <c r="G956" s="5">
        <v>3</v>
      </c>
      <c r="P956">
        <v>2</v>
      </c>
      <c r="Q956" t="str">
        <f t="shared" si="15"/>
        <v>13</v>
      </c>
    </row>
    <row r="957" spans="1:17" x14ac:dyDescent="0.25">
      <c r="A957">
        <v>956</v>
      </c>
      <c r="B957">
        <v>93.20362200000001</v>
      </c>
      <c r="C957" s="4">
        <v>1</v>
      </c>
      <c r="F957">
        <v>78.66795900000001</v>
      </c>
      <c r="G957" s="5">
        <v>3</v>
      </c>
      <c r="H957">
        <v>85.648826000000014</v>
      </c>
      <c r="I957" s="3">
        <v>4</v>
      </c>
      <c r="P957">
        <v>3</v>
      </c>
      <c r="Q957" t="str">
        <f t="shared" si="15"/>
        <v>134</v>
      </c>
    </row>
    <row r="958" spans="1:17" x14ac:dyDescent="0.25">
      <c r="A958">
        <v>957</v>
      </c>
      <c r="B958">
        <v>93.20362200000001</v>
      </c>
      <c r="C958" s="4">
        <v>1</v>
      </c>
      <c r="D958">
        <v>99.774133000000006</v>
      </c>
      <c r="E958" s="2">
        <v>2</v>
      </c>
      <c r="F958">
        <v>78.603418000000005</v>
      </c>
      <c r="G958" s="5">
        <v>3</v>
      </c>
      <c r="H958">
        <v>85.787500000000009</v>
      </c>
      <c r="I958" s="3">
        <v>4</v>
      </c>
      <c r="P958">
        <v>4</v>
      </c>
      <c r="Q958" t="str">
        <f t="shared" si="15"/>
        <v>1234</v>
      </c>
    </row>
    <row r="959" spans="1:17" x14ac:dyDescent="0.25">
      <c r="A959">
        <v>958</v>
      </c>
      <c r="B959">
        <v>93.20362200000001</v>
      </c>
      <c r="C959" s="4">
        <v>1</v>
      </c>
      <c r="D959">
        <v>99.828725000000006</v>
      </c>
      <c r="E959" s="2">
        <v>2</v>
      </c>
      <c r="H959">
        <v>85.787500000000009</v>
      </c>
      <c r="I959" s="3">
        <v>4</v>
      </c>
      <c r="P959">
        <v>3</v>
      </c>
      <c r="Q959" t="str">
        <f t="shared" si="15"/>
        <v>124</v>
      </c>
    </row>
    <row r="960" spans="1:17" x14ac:dyDescent="0.25">
      <c r="A960">
        <v>959</v>
      </c>
      <c r="B960">
        <v>93.20362200000001</v>
      </c>
      <c r="C960" s="4">
        <v>1</v>
      </c>
      <c r="D960">
        <v>99.828725000000006</v>
      </c>
      <c r="E960" s="2">
        <v>2</v>
      </c>
      <c r="H960">
        <v>85.787500000000009</v>
      </c>
      <c r="I960" s="3">
        <v>4</v>
      </c>
      <c r="P960">
        <v>3</v>
      </c>
      <c r="Q960" t="str">
        <f t="shared" si="15"/>
        <v>124</v>
      </c>
    </row>
    <row r="961" spans="1:17" x14ac:dyDescent="0.25">
      <c r="A961">
        <v>960</v>
      </c>
      <c r="B961">
        <v>93.156227000000001</v>
      </c>
      <c r="C961" s="4">
        <v>1</v>
      </c>
      <c r="D961">
        <v>99.828725000000006</v>
      </c>
      <c r="E961" s="2">
        <v>2</v>
      </c>
      <c r="H961">
        <v>85.787500000000009</v>
      </c>
      <c r="I961" s="3">
        <v>4</v>
      </c>
      <c r="P961">
        <v>3</v>
      </c>
      <c r="Q961" t="str">
        <f t="shared" si="15"/>
        <v>124</v>
      </c>
    </row>
    <row r="962" spans="1:17" x14ac:dyDescent="0.25">
      <c r="A962">
        <v>961</v>
      </c>
      <c r="B962">
        <v>93.156227000000001</v>
      </c>
      <c r="C962" s="4">
        <v>1</v>
      </c>
      <c r="D962">
        <v>99.828725000000006</v>
      </c>
      <c r="E962" s="2">
        <v>2</v>
      </c>
      <c r="H962">
        <v>85.787500000000009</v>
      </c>
      <c r="I962" s="3">
        <v>4</v>
      </c>
      <c r="P962">
        <v>3</v>
      </c>
      <c r="Q962" t="str">
        <f t="shared" ref="Q962:Q1025" si="16">CONCATENATE(C962,E962,G962,I962)</f>
        <v>124</v>
      </c>
    </row>
    <row r="963" spans="1:17" x14ac:dyDescent="0.25">
      <c r="A963">
        <v>962</v>
      </c>
      <c r="D963">
        <v>99.828725000000006</v>
      </c>
      <c r="E963" s="2">
        <v>2</v>
      </c>
      <c r="H963">
        <v>85.787500000000009</v>
      </c>
      <c r="I963" s="3">
        <v>4</v>
      </c>
      <c r="P963">
        <v>2</v>
      </c>
      <c r="Q963" t="str">
        <f t="shared" si="16"/>
        <v>24</v>
      </c>
    </row>
    <row r="964" spans="1:17" x14ac:dyDescent="0.25">
      <c r="A964">
        <v>963</v>
      </c>
      <c r="D964">
        <v>99.828725000000006</v>
      </c>
      <c r="E964" s="2">
        <v>2</v>
      </c>
      <c r="H964">
        <v>85.787500000000009</v>
      </c>
      <c r="I964" s="3">
        <v>4</v>
      </c>
      <c r="P964">
        <v>2</v>
      </c>
      <c r="Q964" t="str">
        <f t="shared" si="16"/>
        <v>24</v>
      </c>
    </row>
    <row r="965" spans="1:17" x14ac:dyDescent="0.25">
      <c r="A965">
        <v>964</v>
      </c>
      <c r="D965">
        <v>99.828725000000006</v>
      </c>
      <c r="E965" s="2">
        <v>2</v>
      </c>
      <c r="H965">
        <v>85.787500000000009</v>
      </c>
      <c r="I965" s="3">
        <v>4</v>
      </c>
      <c r="P965">
        <v>2</v>
      </c>
      <c r="Q965" t="str">
        <f t="shared" si="16"/>
        <v>24</v>
      </c>
    </row>
    <row r="966" spans="1:17" x14ac:dyDescent="0.25">
      <c r="A966">
        <v>965</v>
      </c>
      <c r="D966">
        <v>99.828725000000006</v>
      </c>
      <c r="E966" s="2">
        <v>2</v>
      </c>
      <c r="H966">
        <v>85.787500000000009</v>
      </c>
      <c r="I966" s="3">
        <v>4</v>
      </c>
      <c r="P966">
        <v>2</v>
      </c>
      <c r="Q966" t="str">
        <f t="shared" si="16"/>
        <v>24</v>
      </c>
    </row>
    <row r="967" spans="1:17" x14ac:dyDescent="0.25">
      <c r="A967">
        <v>966</v>
      </c>
      <c r="D967">
        <v>99.828725000000006</v>
      </c>
      <c r="E967" s="2">
        <v>2</v>
      </c>
      <c r="H967">
        <v>85.787500000000009</v>
      </c>
      <c r="I967" s="3">
        <v>4</v>
      </c>
      <c r="P967">
        <v>2</v>
      </c>
      <c r="Q967" t="str">
        <f t="shared" si="16"/>
        <v>24</v>
      </c>
    </row>
    <row r="968" spans="1:17" x14ac:dyDescent="0.25">
      <c r="A968">
        <v>967</v>
      </c>
      <c r="D968">
        <v>99.828725000000006</v>
      </c>
      <c r="E968" s="2">
        <v>2</v>
      </c>
      <c r="H968">
        <v>85.787500000000009</v>
      </c>
      <c r="I968" s="3">
        <v>4</v>
      </c>
      <c r="P968">
        <v>2</v>
      </c>
      <c r="Q968" t="str">
        <f t="shared" si="16"/>
        <v>24</v>
      </c>
    </row>
    <row r="969" spans="1:17" x14ac:dyDescent="0.25">
      <c r="A969">
        <v>968</v>
      </c>
      <c r="D969">
        <v>99.828725000000006</v>
      </c>
      <c r="E969" s="2">
        <v>2</v>
      </c>
      <c r="H969">
        <v>85.787500000000009</v>
      </c>
      <c r="I969" s="3">
        <v>4</v>
      </c>
      <c r="P969">
        <v>2</v>
      </c>
      <c r="Q969" t="str">
        <f t="shared" si="16"/>
        <v>24</v>
      </c>
    </row>
    <row r="970" spans="1:17" x14ac:dyDescent="0.25">
      <c r="A970">
        <v>969</v>
      </c>
      <c r="D970">
        <v>99.828725000000006</v>
      </c>
      <c r="E970" s="2">
        <v>2</v>
      </c>
      <c r="H970">
        <v>85.787500000000009</v>
      </c>
      <c r="I970" s="3">
        <v>4</v>
      </c>
      <c r="P970">
        <v>2</v>
      </c>
      <c r="Q970" t="str">
        <f t="shared" si="16"/>
        <v>24</v>
      </c>
    </row>
    <row r="971" spans="1:17" x14ac:dyDescent="0.25">
      <c r="A971">
        <v>970</v>
      </c>
      <c r="D971">
        <v>99.828725000000006</v>
      </c>
      <c r="E971" s="2">
        <v>2</v>
      </c>
      <c r="H971">
        <v>85.787500000000009</v>
      </c>
      <c r="I971" s="3">
        <v>4</v>
      </c>
      <c r="P971">
        <v>2</v>
      </c>
      <c r="Q971" t="str">
        <f t="shared" si="16"/>
        <v>24</v>
      </c>
    </row>
    <row r="972" spans="1:17" x14ac:dyDescent="0.25">
      <c r="A972">
        <v>971</v>
      </c>
      <c r="D972">
        <v>99.774133000000006</v>
      </c>
      <c r="E972" s="2">
        <v>2</v>
      </c>
      <c r="H972">
        <v>85.648826000000014</v>
      </c>
      <c r="I972" s="3">
        <v>4</v>
      </c>
      <c r="P972">
        <v>2</v>
      </c>
      <c r="Q972" t="str">
        <f t="shared" si="16"/>
        <v>24</v>
      </c>
    </row>
    <row r="973" spans="1:17" x14ac:dyDescent="0.25">
      <c r="A973">
        <v>972</v>
      </c>
      <c r="D973">
        <v>99.774133000000006</v>
      </c>
      <c r="E973" s="2">
        <v>2</v>
      </c>
      <c r="F973">
        <v>95.700356999999997</v>
      </c>
      <c r="G973" s="5">
        <v>3</v>
      </c>
      <c r="P973">
        <v>2</v>
      </c>
      <c r="Q973" t="str">
        <f t="shared" si="16"/>
        <v>23</v>
      </c>
    </row>
    <row r="974" spans="1:17" x14ac:dyDescent="0.25">
      <c r="A974">
        <v>973</v>
      </c>
      <c r="B974">
        <v>110.59041000000001</v>
      </c>
      <c r="C974" s="4">
        <v>1</v>
      </c>
      <c r="F974">
        <v>96.07122600000001</v>
      </c>
      <c r="G974" s="5">
        <v>3</v>
      </c>
      <c r="P974">
        <v>2</v>
      </c>
      <c r="Q974" t="str">
        <f t="shared" si="16"/>
        <v>13</v>
      </c>
    </row>
    <row r="975" spans="1:17" x14ac:dyDescent="0.25">
      <c r="A975">
        <v>974</v>
      </c>
      <c r="B975">
        <v>110.656328</v>
      </c>
      <c r="C975" s="4">
        <v>1</v>
      </c>
      <c r="F975">
        <v>96.07122600000001</v>
      </c>
      <c r="G975" s="5">
        <v>3</v>
      </c>
      <c r="P975">
        <v>2</v>
      </c>
      <c r="Q975" t="str">
        <f t="shared" si="16"/>
        <v>13</v>
      </c>
    </row>
    <row r="976" spans="1:17" x14ac:dyDescent="0.25">
      <c r="A976">
        <v>975</v>
      </c>
      <c r="B976">
        <v>110.656328</v>
      </c>
      <c r="C976" s="4">
        <v>1</v>
      </c>
      <c r="F976">
        <v>96.07122600000001</v>
      </c>
      <c r="G976" s="5">
        <v>3</v>
      </c>
      <c r="P976">
        <v>2</v>
      </c>
      <c r="Q976" t="str">
        <f t="shared" si="16"/>
        <v>13</v>
      </c>
    </row>
    <row r="977" spans="1:17" x14ac:dyDescent="0.25">
      <c r="A977">
        <v>976</v>
      </c>
      <c r="B977">
        <v>110.656328</v>
      </c>
      <c r="C977" s="4">
        <v>1</v>
      </c>
      <c r="F977">
        <v>96.07122600000001</v>
      </c>
      <c r="G977" s="5">
        <v>3</v>
      </c>
      <c r="P977">
        <v>2</v>
      </c>
      <c r="Q977" t="str">
        <f t="shared" si="16"/>
        <v>13</v>
      </c>
    </row>
    <row r="978" spans="1:17" x14ac:dyDescent="0.25">
      <c r="A978">
        <v>977</v>
      </c>
      <c r="B978">
        <v>110.656328</v>
      </c>
      <c r="C978" s="4">
        <v>1</v>
      </c>
      <c r="F978">
        <v>96.07122600000001</v>
      </c>
      <c r="G978" s="5">
        <v>3</v>
      </c>
      <c r="P978">
        <v>2</v>
      </c>
      <c r="Q978" t="str">
        <f t="shared" si="16"/>
        <v>13</v>
      </c>
    </row>
    <row r="979" spans="1:17" x14ac:dyDescent="0.25">
      <c r="A979">
        <v>978</v>
      </c>
      <c r="B979">
        <v>110.656328</v>
      </c>
      <c r="C979" s="4">
        <v>1</v>
      </c>
      <c r="F979">
        <v>96.07122600000001</v>
      </c>
      <c r="G979" s="5">
        <v>3</v>
      </c>
      <c r="P979">
        <v>2</v>
      </c>
      <c r="Q979" t="str">
        <f t="shared" si="16"/>
        <v>13</v>
      </c>
    </row>
    <row r="980" spans="1:17" x14ac:dyDescent="0.25">
      <c r="A980">
        <v>979</v>
      </c>
      <c r="B980">
        <v>110.656328</v>
      </c>
      <c r="C980" s="4">
        <v>1</v>
      </c>
      <c r="F980">
        <v>96.07122600000001</v>
      </c>
      <c r="G980" s="5">
        <v>3</v>
      </c>
      <c r="P980">
        <v>2</v>
      </c>
      <c r="Q980" t="str">
        <f t="shared" si="16"/>
        <v>13</v>
      </c>
    </row>
    <row r="981" spans="1:17" x14ac:dyDescent="0.25">
      <c r="A981">
        <v>980</v>
      </c>
      <c r="B981">
        <v>110.656328</v>
      </c>
      <c r="C981" s="4">
        <v>1</v>
      </c>
      <c r="F981">
        <v>96.07122600000001</v>
      </c>
      <c r="G981" s="5">
        <v>3</v>
      </c>
      <c r="P981">
        <v>2</v>
      </c>
      <c r="Q981" t="str">
        <f t="shared" si="16"/>
        <v>13</v>
      </c>
    </row>
    <row r="982" spans="1:17" x14ac:dyDescent="0.25">
      <c r="A982">
        <v>981</v>
      </c>
      <c r="B982">
        <v>110.656328</v>
      </c>
      <c r="C982" s="4">
        <v>1</v>
      </c>
      <c r="F982">
        <v>96.07122600000001</v>
      </c>
      <c r="G982" s="5">
        <v>3</v>
      </c>
      <c r="P982">
        <v>2</v>
      </c>
      <c r="Q982" t="str">
        <f t="shared" si="16"/>
        <v>13</v>
      </c>
    </row>
    <row r="983" spans="1:17" x14ac:dyDescent="0.25">
      <c r="A983">
        <v>982</v>
      </c>
      <c r="B983">
        <v>110.656328</v>
      </c>
      <c r="C983" s="4">
        <v>1</v>
      </c>
      <c r="F983">
        <v>96.07122600000001</v>
      </c>
      <c r="G983" s="5">
        <v>3</v>
      </c>
      <c r="P983">
        <v>2</v>
      </c>
      <c r="Q983" t="str">
        <f t="shared" si="16"/>
        <v>13</v>
      </c>
    </row>
    <row r="984" spans="1:17" x14ac:dyDescent="0.25">
      <c r="A984">
        <v>983</v>
      </c>
      <c r="B984">
        <v>110.656328</v>
      </c>
      <c r="C984" s="4">
        <v>1</v>
      </c>
      <c r="F984">
        <v>96.07122600000001</v>
      </c>
      <c r="G984" s="5">
        <v>3</v>
      </c>
      <c r="P984">
        <v>2</v>
      </c>
      <c r="Q984" t="str">
        <f t="shared" si="16"/>
        <v>13</v>
      </c>
    </row>
    <row r="985" spans="1:17" x14ac:dyDescent="0.25">
      <c r="A985">
        <v>984</v>
      </c>
      <c r="B985">
        <v>110.656328</v>
      </c>
      <c r="C985" s="4">
        <v>1</v>
      </c>
      <c r="F985">
        <v>96.07122600000001</v>
      </c>
      <c r="G985" s="5">
        <v>3</v>
      </c>
      <c r="P985">
        <v>2</v>
      </c>
      <c r="Q985" t="str">
        <f t="shared" si="16"/>
        <v>13</v>
      </c>
    </row>
    <row r="986" spans="1:17" x14ac:dyDescent="0.25">
      <c r="A986">
        <v>985</v>
      </c>
      <c r="B986">
        <v>110.656328</v>
      </c>
      <c r="C986" s="4">
        <v>1</v>
      </c>
      <c r="D986">
        <v>118.48653200000001</v>
      </c>
      <c r="E986" s="2">
        <v>2</v>
      </c>
      <c r="F986">
        <v>96.07122600000001</v>
      </c>
      <c r="G986" s="5">
        <v>3</v>
      </c>
      <c r="P986">
        <v>3</v>
      </c>
      <c r="Q986" t="str">
        <f t="shared" si="16"/>
        <v>123</v>
      </c>
    </row>
    <row r="987" spans="1:17" x14ac:dyDescent="0.25">
      <c r="A987">
        <v>986</v>
      </c>
      <c r="B987">
        <v>110.656328</v>
      </c>
      <c r="C987" s="4">
        <v>1</v>
      </c>
      <c r="D987">
        <v>118.468011</v>
      </c>
      <c r="E987" s="2">
        <v>2</v>
      </c>
      <c r="F987">
        <v>96.07122600000001</v>
      </c>
      <c r="G987" s="5">
        <v>3</v>
      </c>
      <c r="P987">
        <v>3</v>
      </c>
      <c r="Q987" t="str">
        <f t="shared" si="16"/>
        <v>123</v>
      </c>
    </row>
    <row r="988" spans="1:17" x14ac:dyDescent="0.25">
      <c r="A988">
        <v>987</v>
      </c>
      <c r="B988">
        <v>110.656328</v>
      </c>
      <c r="C988" s="4">
        <v>1</v>
      </c>
      <c r="D988">
        <v>118.468011</v>
      </c>
      <c r="E988" s="2">
        <v>2</v>
      </c>
      <c r="F988">
        <v>96.07122600000001</v>
      </c>
      <c r="G988" s="5">
        <v>3</v>
      </c>
      <c r="P988">
        <v>3</v>
      </c>
      <c r="Q988" t="str">
        <f t="shared" si="16"/>
        <v>123</v>
      </c>
    </row>
    <row r="989" spans="1:17" x14ac:dyDescent="0.25">
      <c r="A989">
        <v>988</v>
      </c>
      <c r="B989">
        <v>110.59041000000001</v>
      </c>
      <c r="C989" s="4">
        <v>1</v>
      </c>
      <c r="D989">
        <v>118.468011</v>
      </c>
      <c r="E989" s="2">
        <v>2</v>
      </c>
      <c r="F989">
        <v>96.07122600000001</v>
      </c>
      <c r="G989" s="5">
        <v>3</v>
      </c>
      <c r="H989">
        <v>106.500001</v>
      </c>
      <c r="I989" s="3">
        <v>4</v>
      </c>
      <c r="P989">
        <v>4</v>
      </c>
      <c r="Q989" t="str">
        <f t="shared" si="16"/>
        <v>1234</v>
      </c>
    </row>
    <row r="990" spans="1:17" x14ac:dyDescent="0.25">
      <c r="A990">
        <v>989</v>
      </c>
      <c r="D990">
        <v>118.468011</v>
      </c>
      <c r="E990" s="2">
        <v>2</v>
      </c>
      <c r="F990">
        <v>95.700356999999997</v>
      </c>
      <c r="G990" s="5">
        <v>3</v>
      </c>
      <c r="H990">
        <v>106.65163200000001</v>
      </c>
      <c r="I990" s="3">
        <v>4</v>
      </c>
      <c r="P990">
        <v>3</v>
      </c>
      <c r="Q990" t="str">
        <f t="shared" si="16"/>
        <v>234</v>
      </c>
    </row>
    <row r="991" spans="1:17" x14ac:dyDescent="0.25">
      <c r="A991">
        <v>990</v>
      </c>
      <c r="D991">
        <v>118.468011</v>
      </c>
      <c r="E991" s="2">
        <v>2</v>
      </c>
      <c r="H991">
        <v>106.65163200000001</v>
      </c>
      <c r="I991" s="3">
        <v>4</v>
      </c>
      <c r="P991">
        <v>2</v>
      </c>
      <c r="Q991" t="str">
        <f t="shared" si="16"/>
        <v>24</v>
      </c>
    </row>
    <row r="992" spans="1:17" x14ac:dyDescent="0.25">
      <c r="A992">
        <v>991</v>
      </c>
      <c r="D992">
        <v>118.468011</v>
      </c>
      <c r="E992" s="2">
        <v>2</v>
      </c>
      <c r="H992">
        <v>106.65163200000001</v>
      </c>
      <c r="I992" s="3">
        <v>4</v>
      </c>
      <c r="P992">
        <v>2</v>
      </c>
      <c r="Q992" t="str">
        <f t="shared" si="16"/>
        <v>24</v>
      </c>
    </row>
    <row r="993" spans="1:17" x14ac:dyDescent="0.25">
      <c r="A993">
        <v>992</v>
      </c>
      <c r="D993">
        <v>118.468011</v>
      </c>
      <c r="E993" s="2">
        <v>2</v>
      </c>
      <c r="H993">
        <v>106.65163200000001</v>
      </c>
      <c r="I993" s="3">
        <v>4</v>
      </c>
      <c r="P993">
        <v>2</v>
      </c>
      <c r="Q993" t="str">
        <f t="shared" si="16"/>
        <v>24</v>
      </c>
    </row>
    <row r="994" spans="1:17" x14ac:dyDescent="0.25">
      <c r="A994">
        <v>993</v>
      </c>
      <c r="D994">
        <v>118.468011</v>
      </c>
      <c r="E994" s="2">
        <v>2</v>
      </c>
      <c r="H994">
        <v>106.65163200000001</v>
      </c>
      <c r="I994" s="3">
        <v>4</v>
      </c>
      <c r="P994">
        <v>2</v>
      </c>
      <c r="Q994" t="str">
        <f t="shared" si="16"/>
        <v>24</v>
      </c>
    </row>
    <row r="995" spans="1:17" x14ac:dyDescent="0.25">
      <c r="A995">
        <v>994</v>
      </c>
      <c r="D995">
        <v>118.468011</v>
      </c>
      <c r="E995" s="2">
        <v>2</v>
      </c>
      <c r="H995">
        <v>106.65163200000001</v>
      </c>
      <c r="I995" s="3">
        <v>4</v>
      </c>
      <c r="P995">
        <v>2</v>
      </c>
      <c r="Q995" t="str">
        <f t="shared" si="16"/>
        <v>24</v>
      </c>
    </row>
    <row r="996" spans="1:17" x14ac:dyDescent="0.25">
      <c r="A996">
        <v>995</v>
      </c>
      <c r="D996">
        <v>118.468011</v>
      </c>
      <c r="E996" s="2">
        <v>2</v>
      </c>
      <c r="H996">
        <v>106.65163200000001</v>
      </c>
      <c r="I996" s="3">
        <v>4</v>
      </c>
      <c r="P996">
        <v>2</v>
      </c>
      <c r="Q996" t="str">
        <f t="shared" si="16"/>
        <v>24</v>
      </c>
    </row>
    <row r="997" spans="1:17" x14ac:dyDescent="0.25">
      <c r="A997">
        <v>996</v>
      </c>
      <c r="D997">
        <v>118.468011</v>
      </c>
      <c r="E997" s="2">
        <v>2</v>
      </c>
      <c r="H997">
        <v>106.65163200000001</v>
      </c>
      <c r="I997" s="3">
        <v>4</v>
      </c>
      <c r="P997">
        <v>2</v>
      </c>
      <c r="Q997" t="str">
        <f t="shared" si="16"/>
        <v>24</v>
      </c>
    </row>
    <row r="998" spans="1:17" x14ac:dyDescent="0.25">
      <c r="A998">
        <v>997</v>
      </c>
      <c r="D998">
        <v>118.468011</v>
      </c>
      <c r="E998" s="2">
        <v>2</v>
      </c>
      <c r="H998">
        <v>106.65163200000001</v>
      </c>
      <c r="I998" s="3">
        <v>4</v>
      </c>
      <c r="P998">
        <v>2</v>
      </c>
      <c r="Q998" t="str">
        <f t="shared" si="16"/>
        <v>24</v>
      </c>
    </row>
    <row r="999" spans="1:17" x14ac:dyDescent="0.25">
      <c r="A999">
        <v>998</v>
      </c>
      <c r="D999">
        <v>118.468011</v>
      </c>
      <c r="E999" s="2">
        <v>2</v>
      </c>
      <c r="H999">
        <v>106.65163200000001</v>
      </c>
      <c r="I999" s="3">
        <v>4</v>
      </c>
      <c r="P999">
        <v>2</v>
      </c>
      <c r="Q999" t="str">
        <f t="shared" si="16"/>
        <v>24</v>
      </c>
    </row>
    <row r="1000" spans="1:17" x14ac:dyDescent="0.25">
      <c r="A1000">
        <v>999</v>
      </c>
      <c r="D1000">
        <v>118.468011</v>
      </c>
      <c r="E1000" s="2">
        <v>2</v>
      </c>
      <c r="H1000">
        <v>106.65163200000001</v>
      </c>
      <c r="I1000" s="3">
        <v>4</v>
      </c>
      <c r="P1000">
        <v>2</v>
      </c>
      <c r="Q1000" t="str">
        <f t="shared" si="16"/>
        <v>24</v>
      </c>
    </row>
    <row r="1001" spans="1:17" x14ac:dyDescent="0.25">
      <c r="A1001">
        <v>1000</v>
      </c>
      <c r="D1001">
        <v>118.48653200000001</v>
      </c>
      <c r="E1001" s="2">
        <v>2</v>
      </c>
      <c r="H1001">
        <v>106.65163200000001</v>
      </c>
      <c r="I1001" s="3">
        <v>4</v>
      </c>
      <c r="P1001">
        <v>2</v>
      </c>
      <c r="Q1001" t="str">
        <f t="shared" si="16"/>
        <v>24</v>
      </c>
    </row>
    <row r="1002" spans="1:17" x14ac:dyDescent="0.25">
      <c r="A1002">
        <v>1001</v>
      </c>
      <c r="B1002">
        <v>127.77592200000001</v>
      </c>
      <c r="C1002" s="4">
        <v>1</v>
      </c>
      <c r="H1002">
        <v>106.65163200000001</v>
      </c>
      <c r="I1002" s="3">
        <v>4</v>
      </c>
      <c r="P1002">
        <v>2</v>
      </c>
      <c r="Q1002" t="str">
        <f t="shared" si="16"/>
        <v>14</v>
      </c>
    </row>
    <row r="1003" spans="1:17" x14ac:dyDescent="0.25">
      <c r="A1003">
        <v>1002</v>
      </c>
      <c r="B1003">
        <v>127.812398</v>
      </c>
      <c r="C1003" s="4">
        <v>1</v>
      </c>
      <c r="H1003">
        <v>106.65163200000001</v>
      </c>
      <c r="I1003" s="3">
        <v>4</v>
      </c>
      <c r="P1003">
        <v>2</v>
      </c>
      <c r="Q1003" t="str">
        <f t="shared" si="16"/>
        <v>14</v>
      </c>
    </row>
    <row r="1004" spans="1:17" x14ac:dyDescent="0.25">
      <c r="A1004">
        <v>1003</v>
      </c>
      <c r="B1004">
        <v>127.812398</v>
      </c>
      <c r="C1004" s="4">
        <v>1</v>
      </c>
      <c r="H1004">
        <v>106.65163200000001</v>
      </c>
      <c r="I1004" s="3">
        <v>4</v>
      </c>
      <c r="P1004">
        <v>2</v>
      </c>
      <c r="Q1004" t="str">
        <f t="shared" si="16"/>
        <v>14</v>
      </c>
    </row>
    <row r="1005" spans="1:17" x14ac:dyDescent="0.25">
      <c r="A1005">
        <v>1004</v>
      </c>
      <c r="B1005">
        <v>127.812398</v>
      </c>
      <c r="C1005" s="4">
        <v>1</v>
      </c>
      <c r="H1005">
        <v>106.65163200000001</v>
      </c>
      <c r="I1005" s="3">
        <v>4</v>
      </c>
      <c r="P1005">
        <v>2</v>
      </c>
      <c r="Q1005" t="str">
        <f t="shared" si="16"/>
        <v>14</v>
      </c>
    </row>
    <row r="1006" spans="1:17" x14ac:dyDescent="0.25">
      <c r="A1006">
        <v>1005</v>
      </c>
      <c r="B1006">
        <v>127.812398</v>
      </c>
      <c r="C1006" s="4">
        <v>1</v>
      </c>
      <c r="H1006">
        <v>106.500001</v>
      </c>
      <c r="I1006" s="3">
        <v>4</v>
      </c>
      <c r="P1006">
        <v>2</v>
      </c>
      <c r="Q1006" t="str">
        <f t="shared" si="16"/>
        <v>14</v>
      </c>
    </row>
    <row r="1007" spans="1:17" x14ac:dyDescent="0.25">
      <c r="A1007">
        <v>1006</v>
      </c>
      <c r="B1007">
        <v>127.812398</v>
      </c>
      <c r="C1007" s="4">
        <v>1</v>
      </c>
      <c r="F1007">
        <v>117.456838</v>
      </c>
      <c r="G1007" s="5">
        <v>3</v>
      </c>
      <c r="P1007">
        <v>2</v>
      </c>
      <c r="Q1007" t="str">
        <f t="shared" si="16"/>
        <v>13</v>
      </c>
    </row>
    <row r="1008" spans="1:17" x14ac:dyDescent="0.25">
      <c r="A1008">
        <v>1007</v>
      </c>
      <c r="B1008">
        <v>127.812398</v>
      </c>
      <c r="C1008" s="4">
        <v>1</v>
      </c>
      <c r="F1008">
        <v>117.52862300000001</v>
      </c>
      <c r="G1008" s="5">
        <v>3</v>
      </c>
      <c r="P1008">
        <v>2</v>
      </c>
      <c r="Q1008" t="str">
        <f t="shared" si="16"/>
        <v>13</v>
      </c>
    </row>
    <row r="1009" spans="1:17" x14ac:dyDescent="0.25">
      <c r="A1009">
        <v>1008</v>
      </c>
      <c r="B1009">
        <v>127.812398</v>
      </c>
      <c r="C1009" s="4">
        <v>1</v>
      </c>
      <c r="F1009">
        <v>117.52862300000001</v>
      </c>
      <c r="G1009" s="5">
        <v>3</v>
      </c>
      <c r="P1009">
        <v>2</v>
      </c>
      <c r="Q1009" t="str">
        <f t="shared" si="16"/>
        <v>13</v>
      </c>
    </row>
    <row r="1010" spans="1:17" x14ac:dyDescent="0.25">
      <c r="A1010">
        <v>1009</v>
      </c>
      <c r="B1010">
        <v>127.812398</v>
      </c>
      <c r="C1010" s="4">
        <v>1</v>
      </c>
      <c r="F1010">
        <v>117.52862300000001</v>
      </c>
      <c r="G1010" s="5">
        <v>3</v>
      </c>
      <c r="P1010">
        <v>2</v>
      </c>
      <c r="Q1010" t="str">
        <f t="shared" si="16"/>
        <v>13</v>
      </c>
    </row>
    <row r="1011" spans="1:17" x14ac:dyDescent="0.25">
      <c r="A1011">
        <v>1010</v>
      </c>
      <c r="B1011">
        <v>127.812398</v>
      </c>
      <c r="C1011" s="4">
        <v>1</v>
      </c>
      <c r="F1011">
        <v>117.52862300000001</v>
      </c>
      <c r="G1011" s="5">
        <v>3</v>
      </c>
      <c r="P1011">
        <v>2</v>
      </c>
      <c r="Q1011" t="str">
        <f t="shared" si="16"/>
        <v>13</v>
      </c>
    </row>
    <row r="1012" spans="1:17" x14ac:dyDescent="0.25">
      <c r="A1012">
        <v>1011</v>
      </c>
      <c r="B1012">
        <v>127.812398</v>
      </c>
      <c r="C1012" s="4">
        <v>1</v>
      </c>
      <c r="F1012">
        <v>117.52862300000001</v>
      </c>
      <c r="G1012" s="5">
        <v>3</v>
      </c>
      <c r="P1012">
        <v>2</v>
      </c>
      <c r="Q1012" t="str">
        <f t="shared" si="16"/>
        <v>13</v>
      </c>
    </row>
    <row r="1013" spans="1:17" x14ac:dyDescent="0.25">
      <c r="A1013">
        <v>1012</v>
      </c>
      <c r="B1013">
        <v>127.812398</v>
      </c>
      <c r="C1013" s="4">
        <v>1</v>
      </c>
      <c r="F1013">
        <v>117.52862300000001</v>
      </c>
      <c r="G1013" s="5">
        <v>3</v>
      </c>
      <c r="P1013">
        <v>2</v>
      </c>
      <c r="Q1013" t="str">
        <f t="shared" si="16"/>
        <v>13</v>
      </c>
    </row>
    <row r="1014" spans="1:17" x14ac:dyDescent="0.25">
      <c r="A1014">
        <v>1013</v>
      </c>
      <c r="B1014">
        <v>127.812398</v>
      </c>
      <c r="C1014" s="4">
        <v>1</v>
      </c>
      <c r="D1014">
        <v>134.18658600000001</v>
      </c>
      <c r="E1014" s="2">
        <v>2</v>
      </c>
      <c r="F1014">
        <v>117.52862300000001</v>
      </c>
      <c r="G1014" s="5">
        <v>3</v>
      </c>
      <c r="P1014">
        <v>3</v>
      </c>
      <c r="Q1014" t="str">
        <f t="shared" si="16"/>
        <v>123</v>
      </c>
    </row>
    <row r="1015" spans="1:17" x14ac:dyDescent="0.25">
      <c r="A1015">
        <v>1014</v>
      </c>
      <c r="B1015">
        <v>127.812398</v>
      </c>
      <c r="C1015" s="4">
        <v>1</v>
      </c>
      <c r="D1015">
        <v>134.28914</v>
      </c>
      <c r="E1015" s="2">
        <v>2</v>
      </c>
      <c r="F1015">
        <v>117.52862300000001</v>
      </c>
      <c r="G1015" s="5">
        <v>3</v>
      </c>
      <c r="P1015">
        <v>3</v>
      </c>
      <c r="Q1015" t="str">
        <f t="shared" si="16"/>
        <v>123</v>
      </c>
    </row>
    <row r="1016" spans="1:17" x14ac:dyDescent="0.25">
      <c r="A1016">
        <v>1015</v>
      </c>
      <c r="B1016">
        <v>127.77592200000001</v>
      </c>
      <c r="C1016" s="4">
        <v>1</v>
      </c>
      <c r="D1016">
        <v>134.28914</v>
      </c>
      <c r="E1016" s="2">
        <v>2</v>
      </c>
      <c r="F1016">
        <v>117.52862300000001</v>
      </c>
      <c r="G1016" s="5">
        <v>3</v>
      </c>
      <c r="P1016">
        <v>3</v>
      </c>
      <c r="Q1016" t="str">
        <f t="shared" si="16"/>
        <v>123</v>
      </c>
    </row>
    <row r="1017" spans="1:17" x14ac:dyDescent="0.25">
      <c r="A1017">
        <v>1016</v>
      </c>
      <c r="D1017">
        <v>134.28914</v>
      </c>
      <c r="E1017" s="2">
        <v>2</v>
      </c>
      <c r="F1017">
        <v>117.52862300000001</v>
      </c>
      <c r="G1017" s="5">
        <v>3</v>
      </c>
      <c r="P1017">
        <v>2</v>
      </c>
      <c r="Q1017" t="str">
        <f t="shared" si="16"/>
        <v>23</v>
      </c>
    </row>
    <row r="1018" spans="1:17" x14ac:dyDescent="0.25">
      <c r="A1018">
        <v>1017</v>
      </c>
      <c r="D1018">
        <v>134.28914</v>
      </c>
      <c r="E1018" s="2">
        <v>2</v>
      </c>
      <c r="F1018">
        <v>117.52862300000001</v>
      </c>
      <c r="G1018" s="5">
        <v>3</v>
      </c>
      <c r="P1018">
        <v>2</v>
      </c>
      <c r="Q1018" t="str">
        <f t="shared" si="16"/>
        <v>23</v>
      </c>
    </row>
    <row r="1019" spans="1:17" x14ac:dyDescent="0.25">
      <c r="A1019">
        <v>1018</v>
      </c>
      <c r="D1019">
        <v>134.28914</v>
      </c>
      <c r="E1019" s="2">
        <v>2</v>
      </c>
      <c r="F1019">
        <v>117.52862300000001</v>
      </c>
      <c r="G1019" s="5">
        <v>3</v>
      </c>
      <c r="P1019">
        <v>2</v>
      </c>
      <c r="Q1019" t="str">
        <f t="shared" si="16"/>
        <v>23</v>
      </c>
    </row>
    <row r="1020" spans="1:17" x14ac:dyDescent="0.25">
      <c r="A1020">
        <v>1019</v>
      </c>
      <c r="D1020">
        <v>134.28914</v>
      </c>
      <c r="E1020" s="2">
        <v>2</v>
      </c>
      <c r="F1020">
        <v>117.52862300000001</v>
      </c>
      <c r="G1020" s="5">
        <v>3</v>
      </c>
      <c r="P1020">
        <v>2</v>
      </c>
      <c r="Q1020" t="str">
        <f t="shared" si="16"/>
        <v>23</v>
      </c>
    </row>
    <row r="1021" spans="1:17" x14ac:dyDescent="0.25">
      <c r="A1021">
        <v>1020</v>
      </c>
      <c r="D1021">
        <v>134.28914</v>
      </c>
      <c r="E1021" s="2">
        <v>2</v>
      </c>
      <c r="F1021">
        <v>117.52862300000001</v>
      </c>
      <c r="G1021" s="5">
        <v>3</v>
      </c>
      <c r="P1021">
        <v>2</v>
      </c>
      <c r="Q1021" t="str">
        <f t="shared" si="16"/>
        <v>23</v>
      </c>
    </row>
    <row r="1022" spans="1:17" x14ac:dyDescent="0.25">
      <c r="A1022">
        <v>1021</v>
      </c>
      <c r="D1022">
        <v>134.28914</v>
      </c>
      <c r="E1022" s="2">
        <v>2</v>
      </c>
      <c r="F1022">
        <v>117.52862300000001</v>
      </c>
      <c r="G1022" s="5">
        <v>3</v>
      </c>
      <c r="P1022">
        <v>2</v>
      </c>
      <c r="Q1022" t="str">
        <f t="shared" si="16"/>
        <v>23</v>
      </c>
    </row>
    <row r="1023" spans="1:17" x14ac:dyDescent="0.25">
      <c r="A1023">
        <v>1022</v>
      </c>
      <c r="D1023">
        <v>134.28914</v>
      </c>
      <c r="E1023" s="2">
        <v>2</v>
      </c>
      <c r="F1023">
        <v>117.456838</v>
      </c>
      <c r="G1023" s="5">
        <v>3</v>
      </c>
      <c r="H1023">
        <v>127.601022</v>
      </c>
      <c r="I1023" s="3">
        <v>4</v>
      </c>
      <c r="P1023">
        <v>3</v>
      </c>
      <c r="Q1023" t="str">
        <f t="shared" si="16"/>
        <v>234</v>
      </c>
    </row>
    <row r="1024" spans="1:17" x14ac:dyDescent="0.25">
      <c r="A1024">
        <v>1023</v>
      </c>
      <c r="D1024">
        <v>134.28914</v>
      </c>
      <c r="E1024" s="2">
        <v>2</v>
      </c>
      <c r="F1024">
        <v>117.456838</v>
      </c>
      <c r="G1024" s="5">
        <v>3</v>
      </c>
      <c r="H1024">
        <v>127.648881</v>
      </c>
      <c r="I1024" s="3">
        <v>4</v>
      </c>
      <c r="P1024">
        <v>3</v>
      </c>
      <c r="Q1024" t="str">
        <f t="shared" si="16"/>
        <v>234</v>
      </c>
    </row>
    <row r="1025" spans="1:17" x14ac:dyDescent="0.25">
      <c r="A1025">
        <v>1024</v>
      </c>
      <c r="D1025">
        <v>134.28914</v>
      </c>
      <c r="E1025" s="2">
        <v>2</v>
      </c>
      <c r="H1025">
        <v>127.61459500000001</v>
      </c>
      <c r="I1025" s="3">
        <v>4</v>
      </c>
      <c r="P1025">
        <v>2</v>
      </c>
      <c r="Q1025" t="str">
        <f t="shared" si="16"/>
        <v>24</v>
      </c>
    </row>
    <row r="1026" spans="1:17" x14ac:dyDescent="0.25">
      <c r="A1026">
        <v>1025</v>
      </c>
      <c r="D1026">
        <v>134.28914</v>
      </c>
      <c r="E1026" s="2">
        <v>2</v>
      </c>
      <c r="H1026">
        <v>127.61459500000001</v>
      </c>
      <c r="I1026" s="3">
        <v>4</v>
      </c>
      <c r="P1026">
        <v>2</v>
      </c>
      <c r="Q1026" t="str">
        <f t="shared" ref="Q1026:Q1089" si="17">CONCATENATE(C1026,E1026,G1026,I1026)</f>
        <v>24</v>
      </c>
    </row>
    <row r="1027" spans="1:17" x14ac:dyDescent="0.25">
      <c r="A1027">
        <v>1026</v>
      </c>
      <c r="B1027">
        <v>151.881429</v>
      </c>
      <c r="C1027" s="4">
        <v>1</v>
      </c>
      <c r="D1027">
        <v>134.28914</v>
      </c>
      <c r="E1027" s="2">
        <v>2</v>
      </c>
      <c r="H1027">
        <v>127.61459500000001</v>
      </c>
      <c r="I1027" s="3">
        <v>4</v>
      </c>
      <c r="P1027">
        <v>3</v>
      </c>
      <c r="Q1027" t="str">
        <f t="shared" si="17"/>
        <v>124</v>
      </c>
    </row>
    <row r="1028" spans="1:17" x14ac:dyDescent="0.25">
      <c r="A1028">
        <v>1027</v>
      </c>
      <c r="B1028">
        <v>151.974707</v>
      </c>
      <c r="C1028" s="4">
        <v>1</v>
      </c>
      <c r="D1028">
        <v>134.18658600000001</v>
      </c>
      <c r="E1028" s="2">
        <v>2</v>
      </c>
      <c r="H1028">
        <v>127.61459500000001</v>
      </c>
      <c r="I1028" s="3">
        <v>4</v>
      </c>
      <c r="P1028">
        <v>3</v>
      </c>
      <c r="Q1028" t="str">
        <f t="shared" si="17"/>
        <v>124</v>
      </c>
    </row>
    <row r="1029" spans="1:17" x14ac:dyDescent="0.25">
      <c r="A1029">
        <v>1028</v>
      </c>
      <c r="B1029">
        <v>151.974707</v>
      </c>
      <c r="C1029" s="4">
        <v>1</v>
      </c>
      <c r="H1029">
        <v>127.61459500000001</v>
      </c>
      <c r="I1029" s="3">
        <v>4</v>
      </c>
      <c r="P1029">
        <v>2</v>
      </c>
      <c r="Q1029" t="str">
        <f t="shared" si="17"/>
        <v>14</v>
      </c>
    </row>
    <row r="1030" spans="1:17" x14ac:dyDescent="0.25">
      <c r="A1030">
        <v>1029</v>
      </c>
      <c r="B1030">
        <v>151.974707</v>
      </c>
      <c r="C1030" s="4">
        <v>1</v>
      </c>
      <c r="H1030">
        <v>127.61459500000001</v>
      </c>
      <c r="I1030" s="3">
        <v>4</v>
      </c>
      <c r="P1030">
        <v>2</v>
      </c>
      <c r="Q1030" t="str">
        <f t="shared" si="17"/>
        <v>14</v>
      </c>
    </row>
    <row r="1031" spans="1:17" x14ac:dyDescent="0.25">
      <c r="A1031">
        <v>1030</v>
      </c>
      <c r="B1031">
        <v>151.974707</v>
      </c>
      <c r="C1031" s="4">
        <v>1</v>
      </c>
      <c r="H1031">
        <v>127.61459500000001</v>
      </c>
      <c r="I1031" s="3">
        <v>4</v>
      </c>
      <c r="P1031">
        <v>2</v>
      </c>
      <c r="Q1031" t="str">
        <f t="shared" si="17"/>
        <v>14</v>
      </c>
    </row>
    <row r="1032" spans="1:17" x14ac:dyDescent="0.25">
      <c r="A1032">
        <v>1031</v>
      </c>
      <c r="B1032">
        <v>151.974707</v>
      </c>
      <c r="C1032" s="4">
        <v>1</v>
      </c>
      <c r="H1032">
        <v>127.61459500000001</v>
      </c>
      <c r="I1032" s="3">
        <v>4</v>
      </c>
      <c r="P1032">
        <v>2</v>
      </c>
      <c r="Q1032" t="str">
        <f t="shared" si="17"/>
        <v>14</v>
      </c>
    </row>
    <row r="1033" spans="1:17" x14ac:dyDescent="0.25">
      <c r="A1033">
        <v>1032</v>
      </c>
      <c r="B1033">
        <v>151.974707</v>
      </c>
      <c r="C1033" s="4">
        <v>1</v>
      </c>
      <c r="H1033">
        <v>127.61459500000001</v>
      </c>
      <c r="I1033" s="3">
        <v>4</v>
      </c>
      <c r="P1033">
        <v>2</v>
      </c>
      <c r="Q1033" t="str">
        <f t="shared" si="17"/>
        <v>14</v>
      </c>
    </row>
    <row r="1034" spans="1:17" x14ac:dyDescent="0.25">
      <c r="A1034">
        <v>1033</v>
      </c>
      <c r="B1034">
        <v>151.974707</v>
      </c>
      <c r="C1034" s="4">
        <v>1</v>
      </c>
      <c r="H1034">
        <v>127.61459500000001</v>
      </c>
      <c r="I1034" s="3">
        <v>4</v>
      </c>
      <c r="P1034">
        <v>2</v>
      </c>
      <c r="Q1034" t="str">
        <f t="shared" si="17"/>
        <v>14</v>
      </c>
    </row>
    <row r="1035" spans="1:17" x14ac:dyDescent="0.25">
      <c r="A1035">
        <v>1034</v>
      </c>
      <c r="B1035">
        <v>151.974707</v>
      </c>
      <c r="C1035" s="4">
        <v>1</v>
      </c>
      <c r="H1035">
        <v>127.61459500000001</v>
      </c>
      <c r="I1035" s="3">
        <v>4</v>
      </c>
      <c r="P1035">
        <v>2</v>
      </c>
      <c r="Q1035" t="str">
        <f t="shared" si="17"/>
        <v>14</v>
      </c>
    </row>
    <row r="1036" spans="1:17" x14ac:dyDescent="0.25">
      <c r="A1036">
        <v>1035</v>
      </c>
      <c r="B1036">
        <v>151.974707</v>
      </c>
      <c r="C1036" s="4">
        <v>1</v>
      </c>
      <c r="H1036">
        <v>127.61459500000001</v>
      </c>
      <c r="I1036" s="3">
        <v>4</v>
      </c>
      <c r="P1036">
        <v>2</v>
      </c>
      <c r="Q1036" t="str">
        <f t="shared" si="17"/>
        <v>14</v>
      </c>
    </row>
    <row r="1037" spans="1:17" x14ac:dyDescent="0.25">
      <c r="A1037">
        <v>1036</v>
      </c>
      <c r="B1037">
        <v>151.974707</v>
      </c>
      <c r="C1037" s="4">
        <v>1</v>
      </c>
      <c r="H1037">
        <v>127.61459500000001</v>
      </c>
      <c r="I1037" s="3">
        <v>4</v>
      </c>
      <c r="P1037">
        <v>2</v>
      </c>
      <c r="Q1037" t="str">
        <f t="shared" si="17"/>
        <v>14</v>
      </c>
    </row>
    <row r="1038" spans="1:17" x14ac:dyDescent="0.25">
      <c r="A1038">
        <v>1037</v>
      </c>
      <c r="B1038">
        <v>151.974707</v>
      </c>
      <c r="C1038" s="4">
        <v>1</v>
      </c>
      <c r="G1038" s="5" t="s">
        <v>234</v>
      </c>
      <c r="H1038">
        <v>127.61459500000001</v>
      </c>
      <c r="I1038" s="3">
        <v>4</v>
      </c>
      <c r="L1038">
        <v>135.68480099999999</v>
      </c>
      <c r="M1038">
        <v>1037</v>
      </c>
      <c r="P1038">
        <v>3</v>
      </c>
      <c r="Q1038" t="str">
        <f t="shared" si="17"/>
        <v>13D4</v>
      </c>
    </row>
    <row r="1039" spans="1:17" x14ac:dyDescent="0.25">
      <c r="A1039">
        <v>1038</v>
      </c>
      <c r="B1039">
        <v>151.974707</v>
      </c>
      <c r="C1039" s="4">
        <v>1</v>
      </c>
      <c r="G1039" s="5" t="s">
        <v>234</v>
      </c>
      <c r="H1039">
        <v>127.601022</v>
      </c>
      <c r="I1039" s="3">
        <v>4</v>
      </c>
      <c r="L1039">
        <v>135.68480099999999</v>
      </c>
      <c r="P1039">
        <v>3</v>
      </c>
      <c r="Q1039" t="str">
        <f t="shared" si="17"/>
        <v>13D4</v>
      </c>
    </row>
    <row r="1040" spans="1:17" x14ac:dyDescent="0.25">
      <c r="A1040">
        <v>1039</v>
      </c>
      <c r="B1040">
        <v>151.974707</v>
      </c>
      <c r="C1040" s="4">
        <v>1</v>
      </c>
      <c r="G1040" s="5" t="s">
        <v>234</v>
      </c>
      <c r="L1040">
        <v>135.72296299999999</v>
      </c>
      <c r="P1040">
        <v>2</v>
      </c>
      <c r="Q1040" t="str">
        <f t="shared" si="17"/>
        <v>13D</v>
      </c>
    </row>
    <row r="1041" spans="1:17" x14ac:dyDescent="0.25">
      <c r="A1041">
        <v>1040</v>
      </c>
      <c r="B1041">
        <v>151.881429</v>
      </c>
      <c r="C1041" s="4">
        <v>1</v>
      </c>
      <c r="D1041">
        <v>158.001722</v>
      </c>
      <c r="E1041" s="2">
        <v>2</v>
      </c>
      <c r="G1041" s="5" t="s">
        <v>234</v>
      </c>
      <c r="L1041">
        <v>135.72296299999999</v>
      </c>
      <c r="P1041">
        <v>3</v>
      </c>
      <c r="Q1041" t="str">
        <f t="shared" si="17"/>
        <v>123D</v>
      </c>
    </row>
    <row r="1042" spans="1:17" x14ac:dyDescent="0.25">
      <c r="A1042">
        <v>1041</v>
      </c>
      <c r="D1042">
        <v>158.09212200000002</v>
      </c>
      <c r="E1042" s="2">
        <v>2</v>
      </c>
      <c r="G1042" s="5" t="s">
        <v>234</v>
      </c>
      <c r="L1042">
        <v>135.72296299999999</v>
      </c>
      <c r="P1042">
        <v>2</v>
      </c>
      <c r="Q1042" t="str">
        <f t="shared" si="17"/>
        <v>23D</v>
      </c>
    </row>
    <row r="1043" spans="1:17" x14ac:dyDescent="0.25">
      <c r="A1043">
        <v>1042</v>
      </c>
      <c r="D1043">
        <v>158.09212200000002</v>
      </c>
      <c r="E1043" s="2">
        <v>2</v>
      </c>
      <c r="G1043" s="5" t="s">
        <v>234</v>
      </c>
      <c r="L1043">
        <v>135.72296299999999</v>
      </c>
      <c r="P1043">
        <v>2</v>
      </c>
      <c r="Q1043" t="str">
        <f t="shared" si="17"/>
        <v>23D</v>
      </c>
    </row>
    <row r="1044" spans="1:17" x14ac:dyDescent="0.25">
      <c r="A1044">
        <v>1043</v>
      </c>
      <c r="D1044">
        <v>158.09212200000002</v>
      </c>
      <c r="E1044" s="2">
        <v>2</v>
      </c>
      <c r="G1044" s="5" t="s">
        <v>234</v>
      </c>
      <c r="L1044">
        <v>135.72296299999999</v>
      </c>
      <c r="P1044">
        <v>2</v>
      </c>
      <c r="Q1044" t="str">
        <f t="shared" si="17"/>
        <v>23D</v>
      </c>
    </row>
    <row r="1045" spans="1:17" x14ac:dyDescent="0.25">
      <c r="A1045">
        <v>1044</v>
      </c>
      <c r="D1045">
        <v>158.09212200000002</v>
      </c>
      <c r="E1045" s="2">
        <v>2</v>
      </c>
      <c r="G1045" s="5" t="s">
        <v>234</v>
      </c>
      <c r="L1045">
        <v>135.72296299999999</v>
      </c>
      <c r="P1045">
        <v>2</v>
      </c>
      <c r="Q1045" t="str">
        <f t="shared" si="17"/>
        <v>23D</v>
      </c>
    </row>
    <row r="1046" spans="1:17" x14ac:dyDescent="0.25">
      <c r="A1046">
        <v>1045</v>
      </c>
      <c r="D1046">
        <v>158.09212200000002</v>
      </c>
      <c r="E1046" s="2">
        <v>2</v>
      </c>
      <c r="G1046" s="5" t="s">
        <v>234</v>
      </c>
      <c r="L1046">
        <v>135.72296299999999</v>
      </c>
      <c r="P1046">
        <v>2</v>
      </c>
      <c r="Q1046" t="str">
        <f t="shared" si="17"/>
        <v>23D</v>
      </c>
    </row>
    <row r="1047" spans="1:17" x14ac:dyDescent="0.25">
      <c r="A1047">
        <v>1046</v>
      </c>
      <c r="D1047">
        <v>158.09212200000002</v>
      </c>
      <c r="E1047" s="2">
        <v>2</v>
      </c>
      <c r="G1047" s="5" t="s">
        <v>234</v>
      </c>
      <c r="L1047">
        <v>135.72296299999999</v>
      </c>
      <c r="P1047">
        <v>2</v>
      </c>
      <c r="Q1047" t="str">
        <f t="shared" si="17"/>
        <v>23D</v>
      </c>
    </row>
    <row r="1048" spans="1:17" x14ac:dyDescent="0.25">
      <c r="A1048">
        <v>1047</v>
      </c>
      <c r="D1048">
        <v>158.09212200000002</v>
      </c>
      <c r="E1048" s="2">
        <v>2</v>
      </c>
      <c r="G1048" s="5" t="s">
        <v>234</v>
      </c>
      <c r="L1048">
        <v>135.72296299999999</v>
      </c>
      <c r="P1048">
        <v>2</v>
      </c>
      <c r="Q1048" t="str">
        <f t="shared" si="17"/>
        <v>23D</v>
      </c>
    </row>
    <row r="1049" spans="1:17" x14ac:dyDescent="0.25">
      <c r="A1049">
        <v>1048</v>
      </c>
      <c r="D1049">
        <v>158.09212200000002</v>
      </c>
      <c r="E1049" s="2">
        <v>2</v>
      </c>
      <c r="G1049" s="5" t="s">
        <v>234</v>
      </c>
      <c r="L1049">
        <v>135.72296299999999</v>
      </c>
      <c r="P1049">
        <v>2</v>
      </c>
      <c r="Q1049" t="str">
        <f t="shared" si="17"/>
        <v>23D</v>
      </c>
    </row>
    <row r="1050" spans="1:17" x14ac:dyDescent="0.25">
      <c r="A1050">
        <v>1049</v>
      </c>
      <c r="D1050">
        <v>158.09212200000002</v>
      </c>
      <c r="E1050" s="2">
        <v>2</v>
      </c>
      <c r="G1050" s="5" t="s">
        <v>234</v>
      </c>
      <c r="L1050">
        <v>135.72296299999999</v>
      </c>
      <c r="P1050">
        <v>2</v>
      </c>
      <c r="Q1050" t="str">
        <f t="shared" si="17"/>
        <v>23D</v>
      </c>
    </row>
    <row r="1051" spans="1:17" x14ac:dyDescent="0.25">
      <c r="A1051">
        <v>1050</v>
      </c>
      <c r="D1051">
        <v>158.09212200000002</v>
      </c>
      <c r="E1051" s="2">
        <v>2</v>
      </c>
      <c r="G1051" s="5" t="s">
        <v>234</v>
      </c>
      <c r="L1051">
        <v>135.72296299999999</v>
      </c>
      <c r="P1051">
        <v>2</v>
      </c>
      <c r="Q1051" t="str">
        <f t="shared" si="17"/>
        <v>23D</v>
      </c>
    </row>
    <row r="1052" spans="1:17" x14ac:dyDescent="0.25">
      <c r="A1052">
        <v>1051</v>
      </c>
      <c r="D1052">
        <v>158.09212200000002</v>
      </c>
      <c r="E1052" s="2">
        <v>2</v>
      </c>
      <c r="G1052" s="5" t="s">
        <v>234</v>
      </c>
      <c r="L1052">
        <v>135.72296299999999</v>
      </c>
      <c r="P1052">
        <v>2</v>
      </c>
      <c r="Q1052" t="str">
        <f t="shared" si="17"/>
        <v>23D</v>
      </c>
    </row>
    <row r="1053" spans="1:17" x14ac:dyDescent="0.25">
      <c r="A1053">
        <v>1052</v>
      </c>
      <c r="B1053">
        <v>163.039244</v>
      </c>
      <c r="C1053" s="4">
        <v>1</v>
      </c>
      <c r="D1053">
        <v>158.09212200000002</v>
      </c>
      <c r="E1053" s="2">
        <v>2</v>
      </c>
      <c r="G1053" s="5" t="s">
        <v>234</v>
      </c>
      <c r="L1053">
        <v>135.72296299999999</v>
      </c>
      <c r="P1053">
        <v>3</v>
      </c>
      <c r="Q1053" t="str">
        <f t="shared" si="17"/>
        <v>123D</v>
      </c>
    </row>
    <row r="1054" spans="1:17" x14ac:dyDescent="0.25">
      <c r="A1054">
        <v>1053</v>
      </c>
      <c r="B1054">
        <v>163.083888</v>
      </c>
      <c r="C1054" s="4">
        <v>1</v>
      </c>
      <c r="D1054">
        <v>158.09212200000002</v>
      </c>
      <c r="E1054" s="2">
        <v>2</v>
      </c>
      <c r="G1054" s="5" t="s">
        <v>234</v>
      </c>
      <c r="L1054">
        <v>135.72296299999999</v>
      </c>
      <c r="P1054">
        <v>3</v>
      </c>
      <c r="Q1054" t="str">
        <f t="shared" si="17"/>
        <v>123D</v>
      </c>
    </row>
    <row r="1055" spans="1:17" x14ac:dyDescent="0.25">
      <c r="A1055">
        <v>1054</v>
      </c>
      <c r="B1055">
        <v>163.083888</v>
      </c>
      <c r="C1055" s="4">
        <v>1</v>
      </c>
      <c r="D1055">
        <v>158.001722</v>
      </c>
      <c r="E1055" s="2">
        <v>2</v>
      </c>
      <c r="G1055" s="5" t="s">
        <v>234</v>
      </c>
      <c r="L1055">
        <v>135.68480099999999</v>
      </c>
      <c r="M1055">
        <v>1054</v>
      </c>
      <c r="P1055">
        <v>3</v>
      </c>
      <c r="Q1055" t="str">
        <f t="shared" si="17"/>
        <v>123D</v>
      </c>
    </row>
    <row r="1056" spans="1:17" x14ac:dyDescent="0.25">
      <c r="A1056">
        <v>1055</v>
      </c>
      <c r="B1056">
        <v>163.083888</v>
      </c>
      <c r="C1056" s="4">
        <v>1</v>
      </c>
      <c r="D1056">
        <v>158.001722</v>
      </c>
      <c r="E1056" s="2">
        <v>2</v>
      </c>
      <c r="I1056" s="3" t="s">
        <v>233</v>
      </c>
      <c r="N1056">
        <v>154.67835700000001</v>
      </c>
      <c r="O1056">
        <v>1055</v>
      </c>
      <c r="P1056">
        <v>3</v>
      </c>
      <c r="Q1056" t="str">
        <f t="shared" si="17"/>
        <v>124D</v>
      </c>
    </row>
    <row r="1057" spans="1:17" x14ac:dyDescent="0.25">
      <c r="A1057">
        <v>1056</v>
      </c>
      <c r="B1057">
        <v>163.083888</v>
      </c>
      <c r="C1057" s="4">
        <v>1</v>
      </c>
      <c r="I1057" s="3" t="s">
        <v>233</v>
      </c>
      <c r="N1057">
        <v>154.6174</v>
      </c>
      <c r="P1057">
        <v>2</v>
      </c>
      <c r="Q1057" t="str">
        <f t="shared" si="17"/>
        <v>14D</v>
      </c>
    </row>
    <row r="1058" spans="1:17" x14ac:dyDescent="0.25">
      <c r="A1058">
        <v>1057</v>
      </c>
      <c r="B1058">
        <v>163.083888</v>
      </c>
      <c r="C1058" s="4">
        <v>1</v>
      </c>
      <c r="I1058" s="3" t="s">
        <v>233</v>
      </c>
      <c r="N1058">
        <v>154.6174</v>
      </c>
      <c r="P1058">
        <v>2</v>
      </c>
      <c r="Q1058" t="str">
        <f t="shared" si="17"/>
        <v>14D</v>
      </c>
    </row>
    <row r="1059" spans="1:17" x14ac:dyDescent="0.25">
      <c r="A1059">
        <v>1058</v>
      </c>
      <c r="B1059">
        <v>163.083888</v>
      </c>
      <c r="C1059" s="4">
        <v>1</v>
      </c>
      <c r="I1059" s="3" t="s">
        <v>233</v>
      </c>
      <c r="N1059">
        <v>154.6174</v>
      </c>
      <c r="P1059">
        <v>2</v>
      </c>
      <c r="Q1059" t="str">
        <f t="shared" si="17"/>
        <v>14D</v>
      </c>
    </row>
    <row r="1060" spans="1:17" x14ac:dyDescent="0.25">
      <c r="A1060">
        <v>1059</v>
      </c>
      <c r="B1060">
        <v>163.083888</v>
      </c>
      <c r="C1060" s="4">
        <v>1</v>
      </c>
      <c r="I1060" s="3" t="s">
        <v>233</v>
      </c>
      <c r="N1060">
        <v>154.6174</v>
      </c>
      <c r="P1060">
        <v>2</v>
      </c>
      <c r="Q1060" t="str">
        <f t="shared" si="17"/>
        <v>14D</v>
      </c>
    </row>
    <row r="1061" spans="1:17" x14ac:dyDescent="0.25">
      <c r="A1061">
        <v>1060</v>
      </c>
      <c r="B1061">
        <v>163.083888</v>
      </c>
      <c r="C1061" s="4">
        <v>1</v>
      </c>
      <c r="I1061" s="3" t="s">
        <v>233</v>
      </c>
      <c r="N1061">
        <v>154.6174</v>
      </c>
      <c r="P1061">
        <v>2</v>
      </c>
      <c r="Q1061" t="str">
        <f t="shared" si="17"/>
        <v>14D</v>
      </c>
    </row>
    <row r="1062" spans="1:17" x14ac:dyDescent="0.25">
      <c r="A1062">
        <v>1061</v>
      </c>
      <c r="B1062">
        <v>163.083888</v>
      </c>
      <c r="C1062" s="4">
        <v>1</v>
      </c>
      <c r="I1062" s="3" t="s">
        <v>233</v>
      </c>
      <c r="N1062">
        <v>154.6174</v>
      </c>
      <c r="P1062">
        <v>2</v>
      </c>
      <c r="Q1062" t="str">
        <f t="shared" si="17"/>
        <v>14D</v>
      </c>
    </row>
    <row r="1063" spans="1:17" x14ac:dyDescent="0.25">
      <c r="A1063">
        <v>1062</v>
      </c>
      <c r="B1063">
        <v>163.083888</v>
      </c>
      <c r="C1063" s="4">
        <v>1</v>
      </c>
      <c r="I1063" s="3" t="s">
        <v>233</v>
      </c>
      <c r="N1063">
        <v>154.6174</v>
      </c>
      <c r="P1063">
        <v>2</v>
      </c>
      <c r="Q1063" t="str">
        <f t="shared" si="17"/>
        <v>14D</v>
      </c>
    </row>
    <row r="1064" spans="1:17" x14ac:dyDescent="0.25">
      <c r="A1064">
        <v>1063</v>
      </c>
      <c r="B1064">
        <v>163.083888</v>
      </c>
      <c r="C1064" s="4">
        <v>1</v>
      </c>
      <c r="I1064" s="3" t="s">
        <v>233</v>
      </c>
      <c r="N1064">
        <v>154.6174</v>
      </c>
      <c r="P1064">
        <v>2</v>
      </c>
      <c r="Q1064" t="str">
        <f t="shared" si="17"/>
        <v>14D</v>
      </c>
    </row>
    <row r="1065" spans="1:17" x14ac:dyDescent="0.25">
      <c r="A1065">
        <v>1064</v>
      </c>
      <c r="B1065">
        <v>163.083888</v>
      </c>
      <c r="C1065" s="4">
        <v>1</v>
      </c>
      <c r="I1065" s="3" t="s">
        <v>233</v>
      </c>
      <c r="N1065">
        <v>154.6174</v>
      </c>
      <c r="P1065">
        <v>2</v>
      </c>
      <c r="Q1065" t="str">
        <f t="shared" si="17"/>
        <v>14D</v>
      </c>
    </row>
    <row r="1066" spans="1:17" x14ac:dyDescent="0.25">
      <c r="A1066">
        <v>1065</v>
      </c>
      <c r="B1066">
        <v>163.083888</v>
      </c>
      <c r="C1066" s="4">
        <v>1</v>
      </c>
      <c r="I1066" s="3" t="s">
        <v>233</v>
      </c>
      <c r="N1066">
        <v>154.6174</v>
      </c>
      <c r="P1066">
        <v>2</v>
      </c>
      <c r="Q1066" t="str">
        <f t="shared" si="17"/>
        <v>14D</v>
      </c>
    </row>
    <row r="1067" spans="1:17" x14ac:dyDescent="0.25">
      <c r="A1067">
        <v>1066</v>
      </c>
      <c r="B1067">
        <v>163.083888</v>
      </c>
      <c r="C1067" s="4">
        <v>1</v>
      </c>
      <c r="D1067">
        <v>169.71062000000001</v>
      </c>
      <c r="E1067" s="2">
        <v>2</v>
      </c>
      <c r="I1067" s="3" t="s">
        <v>233</v>
      </c>
      <c r="N1067">
        <v>154.6174</v>
      </c>
      <c r="P1067">
        <v>3</v>
      </c>
      <c r="Q1067" t="str">
        <f t="shared" si="17"/>
        <v>124D</v>
      </c>
    </row>
    <row r="1068" spans="1:17" x14ac:dyDescent="0.25">
      <c r="A1068">
        <v>1067</v>
      </c>
      <c r="B1068">
        <v>163.083888</v>
      </c>
      <c r="C1068" s="4">
        <v>1</v>
      </c>
      <c r="D1068">
        <v>169.88641999999999</v>
      </c>
      <c r="E1068" s="2">
        <v>2</v>
      </c>
      <c r="I1068" s="3" t="s">
        <v>233</v>
      </c>
      <c r="N1068">
        <v>154.6174</v>
      </c>
      <c r="P1068">
        <v>3</v>
      </c>
      <c r="Q1068" t="str">
        <f t="shared" si="17"/>
        <v>124D</v>
      </c>
    </row>
    <row r="1069" spans="1:17" x14ac:dyDescent="0.25">
      <c r="A1069">
        <v>1068</v>
      </c>
      <c r="B1069">
        <v>163.039244</v>
      </c>
      <c r="C1069" s="4">
        <v>1</v>
      </c>
      <c r="D1069">
        <v>169.88641999999999</v>
      </c>
      <c r="E1069" s="2">
        <v>2</v>
      </c>
      <c r="I1069" s="3" t="s">
        <v>233</v>
      </c>
      <c r="N1069">
        <v>154.6174</v>
      </c>
      <c r="P1069">
        <v>3</v>
      </c>
      <c r="Q1069" t="str">
        <f t="shared" si="17"/>
        <v>124D</v>
      </c>
    </row>
    <row r="1070" spans="1:17" x14ac:dyDescent="0.25">
      <c r="A1070">
        <v>1069</v>
      </c>
      <c r="D1070">
        <v>169.88641999999999</v>
      </c>
      <c r="E1070" s="2">
        <v>2</v>
      </c>
      <c r="F1070">
        <v>160.841579</v>
      </c>
      <c r="G1070" s="5">
        <v>3</v>
      </c>
      <c r="I1070" s="3" t="s">
        <v>233</v>
      </c>
      <c r="N1070">
        <v>154.6174</v>
      </c>
      <c r="P1070">
        <v>3</v>
      </c>
      <c r="Q1070" t="str">
        <f t="shared" si="17"/>
        <v>234D</v>
      </c>
    </row>
    <row r="1071" spans="1:17" x14ac:dyDescent="0.25">
      <c r="A1071">
        <v>1070</v>
      </c>
      <c r="D1071">
        <v>169.88641999999999</v>
      </c>
      <c r="E1071" s="2">
        <v>2</v>
      </c>
      <c r="F1071">
        <v>161.028437</v>
      </c>
      <c r="G1071" s="5">
        <v>3</v>
      </c>
      <c r="I1071" s="3" t="s">
        <v>233</v>
      </c>
      <c r="N1071">
        <v>154.6174</v>
      </c>
      <c r="P1071">
        <v>3</v>
      </c>
      <c r="Q1071" t="str">
        <f t="shared" si="17"/>
        <v>234D</v>
      </c>
    </row>
    <row r="1072" spans="1:17" x14ac:dyDescent="0.25">
      <c r="A1072">
        <v>1071</v>
      </c>
      <c r="D1072">
        <v>169.88641999999999</v>
      </c>
      <c r="E1072" s="2">
        <v>2</v>
      </c>
      <c r="F1072">
        <v>161.028437</v>
      </c>
      <c r="G1072" s="5">
        <v>3</v>
      </c>
      <c r="I1072" s="3" t="s">
        <v>233</v>
      </c>
      <c r="N1072">
        <v>154.67835700000001</v>
      </c>
      <c r="O1072">
        <v>1071</v>
      </c>
      <c r="P1072">
        <v>3</v>
      </c>
      <c r="Q1072" t="str">
        <f t="shared" si="17"/>
        <v>234D</v>
      </c>
    </row>
    <row r="1073" spans="1:17" x14ac:dyDescent="0.25">
      <c r="A1073">
        <v>1072</v>
      </c>
      <c r="D1073">
        <v>169.88641999999999</v>
      </c>
      <c r="E1073" s="2">
        <v>2</v>
      </c>
      <c r="F1073">
        <v>161.028437</v>
      </c>
      <c r="G1073" s="5">
        <v>3</v>
      </c>
      <c r="P1073">
        <v>2</v>
      </c>
      <c r="Q1073" t="str">
        <f t="shared" si="17"/>
        <v>23</v>
      </c>
    </row>
    <row r="1074" spans="1:17" x14ac:dyDescent="0.25">
      <c r="A1074">
        <v>1073</v>
      </c>
      <c r="D1074">
        <v>169.88641999999999</v>
      </c>
      <c r="E1074" s="2">
        <v>2</v>
      </c>
      <c r="F1074">
        <v>161.028437</v>
      </c>
      <c r="G1074" s="5">
        <v>3</v>
      </c>
      <c r="P1074">
        <v>2</v>
      </c>
      <c r="Q1074" t="str">
        <f t="shared" si="17"/>
        <v>23</v>
      </c>
    </row>
    <row r="1075" spans="1:17" x14ac:dyDescent="0.25">
      <c r="A1075">
        <v>1074</v>
      </c>
      <c r="D1075">
        <v>169.88641999999999</v>
      </c>
      <c r="E1075" s="2">
        <v>2</v>
      </c>
      <c r="F1075">
        <v>161.028437</v>
      </c>
      <c r="G1075" s="5">
        <v>3</v>
      </c>
      <c r="P1075">
        <v>2</v>
      </c>
      <c r="Q1075" t="str">
        <f t="shared" si="17"/>
        <v>23</v>
      </c>
    </row>
    <row r="1076" spans="1:17" x14ac:dyDescent="0.25">
      <c r="A1076">
        <v>1075</v>
      </c>
      <c r="D1076">
        <v>169.88641999999999</v>
      </c>
      <c r="E1076" s="2">
        <v>2</v>
      </c>
      <c r="F1076">
        <v>161.028437</v>
      </c>
      <c r="G1076" s="5">
        <v>3</v>
      </c>
      <c r="P1076">
        <v>2</v>
      </c>
      <c r="Q1076" t="str">
        <f t="shared" si="17"/>
        <v>23</v>
      </c>
    </row>
    <row r="1077" spans="1:17" x14ac:dyDescent="0.25">
      <c r="A1077">
        <v>1076</v>
      </c>
      <c r="D1077">
        <v>169.88641999999999</v>
      </c>
      <c r="E1077" s="2">
        <v>2</v>
      </c>
      <c r="F1077">
        <v>161.028437</v>
      </c>
      <c r="G1077" s="5">
        <v>3</v>
      </c>
      <c r="P1077">
        <v>2</v>
      </c>
      <c r="Q1077" t="str">
        <f t="shared" si="17"/>
        <v>23</v>
      </c>
    </row>
    <row r="1078" spans="1:17" x14ac:dyDescent="0.25">
      <c r="A1078">
        <v>1077</v>
      </c>
      <c r="D1078">
        <v>169.88641999999999</v>
      </c>
      <c r="E1078" s="2">
        <v>2</v>
      </c>
      <c r="F1078">
        <v>161.07737400000002</v>
      </c>
      <c r="G1078" s="5">
        <v>3</v>
      </c>
      <c r="P1078">
        <v>2</v>
      </c>
      <c r="Q1078" t="str">
        <f t="shared" si="17"/>
        <v>23</v>
      </c>
    </row>
    <row r="1079" spans="1:17" x14ac:dyDescent="0.25">
      <c r="A1079">
        <v>1078</v>
      </c>
      <c r="D1079">
        <v>169.88641999999999</v>
      </c>
      <c r="E1079" s="2">
        <v>2</v>
      </c>
      <c r="F1079">
        <v>161.07737400000002</v>
      </c>
      <c r="G1079" s="5">
        <v>3</v>
      </c>
      <c r="P1079">
        <v>2</v>
      </c>
      <c r="Q1079" t="str">
        <f t="shared" si="17"/>
        <v>23</v>
      </c>
    </row>
    <row r="1080" spans="1:17" x14ac:dyDescent="0.25">
      <c r="A1080">
        <v>1079</v>
      </c>
      <c r="D1080">
        <v>169.88641999999999</v>
      </c>
      <c r="E1080" s="2">
        <v>2</v>
      </c>
      <c r="F1080">
        <v>161.07737400000002</v>
      </c>
      <c r="G1080" s="5">
        <v>3</v>
      </c>
      <c r="P1080">
        <v>2</v>
      </c>
      <c r="Q1080" t="str">
        <f t="shared" si="17"/>
        <v>23</v>
      </c>
    </row>
    <row r="1081" spans="1:17" x14ac:dyDescent="0.25">
      <c r="A1081">
        <v>1080</v>
      </c>
      <c r="D1081">
        <v>169.88641999999999</v>
      </c>
      <c r="E1081" s="2">
        <v>2</v>
      </c>
      <c r="F1081">
        <v>161.07737400000002</v>
      </c>
      <c r="G1081" s="5">
        <v>3</v>
      </c>
      <c r="P1081">
        <v>2</v>
      </c>
      <c r="Q1081" t="str">
        <f t="shared" si="17"/>
        <v>23</v>
      </c>
    </row>
    <row r="1082" spans="1:17" x14ac:dyDescent="0.25">
      <c r="A1082">
        <v>1081</v>
      </c>
      <c r="D1082">
        <v>169.88641999999999</v>
      </c>
      <c r="E1082" s="2">
        <v>2</v>
      </c>
      <c r="F1082">
        <v>161.07737400000002</v>
      </c>
      <c r="G1082" s="5">
        <v>3</v>
      </c>
      <c r="P1082">
        <v>2</v>
      </c>
      <c r="Q1082" t="str">
        <f t="shared" si="17"/>
        <v>23</v>
      </c>
    </row>
    <row r="1083" spans="1:17" x14ac:dyDescent="0.25">
      <c r="A1083">
        <v>1082</v>
      </c>
      <c r="B1083">
        <v>179.85055800000001</v>
      </c>
      <c r="C1083" s="4">
        <v>1</v>
      </c>
      <c r="D1083">
        <v>169.71062000000001</v>
      </c>
      <c r="E1083" s="2">
        <v>2</v>
      </c>
      <c r="F1083">
        <v>161.07737400000002</v>
      </c>
      <c r="G1083" s="5">
        <v>3</v>
      </c>
      <c r="P1083">
        <v>3</v>
      </c>
      <c r="Q1083" t="str">
        <f t="shared" si="17"/>
        <v>123</v>
      </c>
    </row>
    <row r="1084" spans="1:17" x14ac:dyDescent="0.25">
      <c r="A1084">
        <v>1083</v>
      </c>
      <c r="B1084">
        <v>179.85055800000001</v>
      </c>
      <c r="C1084" s="4">
        <v>1</v>
      </c>
      <c r="F1084">
        <v>161.07737400000002</v>
      </c>
      <c r="G1084" s="5">
        <v>3</v>
      </c>
      <c r="P1084">
        <v>2</v>
      </c>
      <c r="Q1084" t="str">
        <f t="shared" si="17"/>
        <v>13</v>
      </c>
    </row>
    <row r="1085" spans="1:17" x14ac:dyDescent="0.25">
      <c r="A1085">
        <v>1084</v>
      </c>
      <c r="B1085">
        <v>179.96787599999999</v>
      </c>
      <c r="C1085" s="4">
        <v>1</v>
      </c>
      <c r="F1085">
        <v>161.07737400000002</v>
      </c>
      <c r="G1085" s="5">
        <v>3</v>
      </c>
      <c r="P1085">
        <v>2</v>
      </c>
      <c r="Q1085" t="str">
        <f t="shared" si="17"/>
        <v>13</v>
      </c>
    </row>
    <row r="1086" spans="1:17" x14ac:dyDescent="0.25">
      <c r="A1086">
        <v>1085</v>
      </c>
      <c r="B1086">
        <v>179.96787599999999</v>
      </c>
      <c r="C1086" s="4">
        <v>1</v>
      </c>
      <c r="F1086">
        <v>161.07737400000002</v>
      </c>
      <c r="G1086" s="5">
        <v>3</v>
      </c>
      <c r="P1086">
        <v>2</v>
      </c>
      <c r="Q1086" t="str">
        <f t="shared" si="17"/>
        <v>13</v>
      </c>
    </row>
    <row r="1087" spans="1:17" x14ac:dyDescent="0.25">
      <c r="A1087">
        <v>1086</v>
      </c>
      <c r="B1087">
        <v>179.96787599999999</v>
      </c>
      <c r="C1087" s="4">
        <v>1</v>
      </c>
      <c r="F1087">
        <v>161.07737400000002</v>
      </c>
      <c r="G1087" s="5">
        <v>3</v>
      </c>
      <c r="P1087">
        <v>2</v>
      </c>
      <c r="Q1087" t="str">
        <f t="shared" si="17"/>
        <v>13</v>
      </c>
    </row>
    <row r="1088" spans="1:17" x14ac:dyDescent="0.25">
      <c r="A1088">
        <v>1087</v>
      </c>
      <c r="B1088">
        <v>179.96787599999999</v>
      </c>
      <c r="C1088" s="4">
        <v>1</v>
      </c>
      <c r="F1088">
        <v>160.841579</v>
      </c>
      <c r="G1088" s="5">
        <v>3</v>
      </c>
      <c r="P1088">
        <v>2</v>
      </c>
      <c r="Q1088" t="str">
        <f t="shared" si="17"/>
        <v>13</v>
      </c>
    </row>
    <row r="1089" spans="1:17" x14ac:dyDescent="0.25">
      <c r="A1089">
        <v>1088</v>
      </c>
      <c r="B1089">
        <v>179.96787599999999</v>
      </c>
      <c r="C1089" s="4">
        <v>1</v>
      </c>
      <c r="F1089">
        <v>160.841579</v>
      </c>
      <c r="G1089" s="5">
        <v>3</v>
      </c>
      <c r="P1089">
        <v>2</v>
      </c>
      <c r="Q1089" t="str">
        <f t="shared" si="17"/>
        <v>13</v>
      </c>
    </row>
    <row r="1090" spans="1:17" x14ac:dyDescent="0.25">
      <c r="A1090">
        <v>1089</v>
      </c>
      <c r="B1090">
        <v>179.96787599999999</v>
      </c>
      <c r="C1090" s="4">
        <v>1</v>
      </c>
      <c r="H1090">
        <v>170.220595</v>
      </c>
      <c r="I1090" s="3">
        <v>4</v>
      </c>
      <c r="P1090">
        <v>2</v>
      </c>
      <c r="Q1090" t="str">
        <f t="shared" ref="Q1090:Q1153" si="18">CONCATENATE(C1090,E1090,G1090,I1090)</f>
        <v>14</v>
      </c>
    </row>
    <row r="1091" spans="1:17" x14ac:dyDescent="0.25">
      <c r="A1091">
        <v>1090</v>
      </c>
      <c r="B1091">
        <v>179.96787599999999</v>
      </c>
      <c r="C1091" s="4">
        <v>1</v>
      </c>
      <c r="H1091">
        <v>170.27796499999999</v>
      </c>
      <c r="I1091" s="3">
        <v>4</v>
      </c>
      <c r="P1091">
        <v>2</v>
      </c>
      <c r="Q1091" t="str">
        <f t="shared" si="18"/>
        <v>14</v>
      </c>
    </row>
    <row r="1092" spans="1:17" x14ac:dyDescent="0.25">
      <c r="A1092">
        <v>1091</v>
      </c>
      <c r="B1092">
        <v>179.96787599999999</v>
      </c>
      <c r="C1092" s="4">
        <v>1</v>
      </c>
      <c r="H1092">
        <v>170.27796499999999</v>
      </c>
      <c r="I1092" s="3">
        <v>4</v>
      </c>
      <c r="P1092">
        <v>2</v>
      </c>
      <c r="Q1092" t="str">
        <f t="shared" si="18"/>
        <v>14</v>
      </c>
    </row>
    <row r="1093" spans="1:17" x14ac:dyDescent="0.25">
      <c r="A1093">
        <v>1092</v>
      </c>
      <c r="B1093">
        <v>179.96787599999999</v>
      </c>
      <c r="C1093" s="4">
        <v>1</v>
      </c>
      <c r="H1093">
        <v>170.27796499999999</v>
      </c>
      <c r="I1093" s="3">
        <v>4</v>
      </c>
      <c r="P1093">
        <v>2</v>
      </c>
      <c r="Q1093" t="str">
        <f t="shared" si="18"/>
        <v>14</v>
      </c>
    </row>
    <row r="1094" spans="1:17" x14ac:dyDescent="0.25">
      <c r="A1094">
        <v>1093</v>
      </c>
      <c r="B1094">
        <v>179.96787599999999</v>
      </c>
      <c r="C1094" s="4">
        <v>1</v>
      </c>
      <c r="H1094">
        <v>170.27796499999999</v>
      </c>
      <c r="I1094" s="3">
        <v>4</v>
      </c>
      <c r="P1094">
        <v>2</v>
      </c>
      <c r="Q1094" t="str">
        <f t="shared" si="18"/>
        <v>14</v>
      </c>
    </row>
    <row r="1095" spans="1:17" x14ac:dyDescent="0.25">
      <c r="A1095">
        <v>1094</v>
      </c>
      <c r="B1095">
        <v>179.96787599999999</v>
      </c>
      <c r="C1095" s="4">
        <v>1</v>
      </c>
      <c r="H1095">
        <v>170.27796499999999</v>
      </c>
      <c r="I1095" s="3">
        <v>4</v>
      </c>
      <c r="P1095">
        <v>2</v>
      </c>
      <c r="Q1095" t="str">
        <f t="shared" si="18"/>
        <v>14</v>
      </c>
    </row>
    <row r="1096" spans="1:17" x14ac:dyDescent="0.25">
      <c r="A1096">
        <v>1095</v>
      </c>
      <c r="B1096">
        <v>179.96787599999999</v>
      </c>
      <c r="C1096" s="4">
        <v>1</v>
      </c>
      <c r="H1096">
        <v>170.27796499999999</v>
      </c>
      <c r="I1096" s="3">
        <v>4</v>
      </c>
      <c r="P1096">
        <v>2</v>
      </c>
      <c r="Q1096" t="str">
        <f t="shared" si="18"/>
        <v>14</v>
      </c>
    </row>
    <row r="1097" spans="1:17" x14ac:dyDescent="0.25">
      <c r="A1097">
        <v>1096</v>
      </c>
      <c r="B1097">
        <v>179.96787599999999</v>
      </c>
      <c r="C1097" s="4">
        <v>1</v>
      </c>
      <c r="H1097">
        <v>170.27796499999999</v>
      </c>
      <c r="I1097" s="3">
        <v>4</v>
      </c>
      <c r="P1097">
        <v>2</v>
      </c>
      <c r="Q1097" t="str">
        <f t="shared" si="18"/>
        <v>14</v>
      </c>
    </row>
    <row r="1098" spans="1:17" x14ac:dyDescent="0.25">
      <c r="A1098">
        <v>1097</v>
      </c>
      <c r="B1098">
        <v>179.96787599999999</v>
      </c>
      <c r="C1098" s="4">
        <v>1</v>
      </c>
      <c r="D1098">
        <v>187.49764199999998</v>
      </c>
      <c r="E1098" s="2">
        <v>2</v>
      </c>
      <c r="H1098">
        <v>170.27796499999999</v>
      </c>
      <c r="I1098" s="3">
        <v>4</v>
      </c>
      <c r="P1098">
        <v>3</v>
      </c>
      <c r="Q1098" t="str">
        <f t="shared" si="18"/>
        <v>124</v>
      </c>
    </row>
    <row r="1099" spans="1:17" x14ac:dyDescent="0.25">
      <c r="A1099">
        <v>1098</v>
      </c>
      <c r="B1099">
        <v>179.96787599999999</v>
      </c>
      <c r="C1099" s="4">
        <v>1</v>
      </c>
      <c r="D1099">
        <v>187.50451200000001</v>
      </c>
      <c r="E1099" s="2">
        <v>2</v>
      </c>
      <c r="H1099">
        <v>170.27796499999999</v>
      </c>
      <c r="I1099" s="3">
        <v>4</v>
      </c>
      <c r="P1099">
        <v>3</v>
      </c>
      <c r="Q1099" t="str">
        <f t="shared" si="18"/>
        <v>124</v>
      </c>
    </row>
    <row r="1100" spans="1:17" x14ac:dyDescent="0.25">
      <c r="A1100">
        <v>1099</v>
      </c>
      <c r="B1100">
        <v>179.85055800000001</v>
      </c>
      <c r="C1100" s="4">
        <v>1</v>
      </c>
      <c r="D1100">
        <v>187.50451200000001</v>
      </c>
      <c r="E1100" s="2">
        <v>2</v>
      </c>
      <c r="H1100">
        <v>170.27796499999999</v>
      </c>
      <c r="I1100" s="3">
        <v>4</v>
      </c>
      <c r="P1100">
        <v>3</v>
      </c>
      <c r="Q1100" t="str">
        <f t="shared" si="18"/>
        <v>124</v>
      </c>
    </row>
    <row r="1101" spans="1:17" x14ac:dyDescent="0.25">
      <c r="A1101">
        <v>1100</v>
      </c>
      <c r="D1101">
        <v>187.50451200000001</v>
      </c>
      <c r="E1101" s="2">
        <v>2</v>
      </c>
      <c r="H1101">
        <v>170.27796499999999</v>
      </c>
      <c r="I1101" s="3">
        <v>4</v>
      </c>
      <c r="P1101">
        <v>2</v>
      </c>
      <c r="Q1101" t="str">
        <f t="shared" si="18"/>
        <v>24</v>
      </c>
    </row>
    <row r="1102" spans="1:17" x14ac:dyDescent="0.25">
      <c r="A1102">
        <v>1101</v>
      </c>
      <c r="D1102">
        <v>187.50451200000001</v>
      </c>
      <c r="E1102" s="2">
        <v>2</v>
      </c>
      <c r="H1102">
        <v>170.27796499999999</v>
      </c>
      <c r="I1102" s="3">
        <v>4</v>
      </c>
      <c r="P1102">
        <v>2</v>
      </c>
      <c r="Q1102" t="str">
        <f t="shared" si="18"/>
        <v>24</v>
      </c>
    </row>
    <row r="1103" spans="1:17" x14ac:dyDescent="0.25">
      <c r="A1103">
        <v>1102</v>
      </c>
      <c r="D1103">
        <v>187.50451200000001</v>
      </c>
      <c r="E1103" s="2">
        <v>2</v>
      </c>
      <c r="H1103">
        <v>170.27796499999999</v>
      </c>
      <c r="I1103" s="3">
        <v>4</v>
      </c>
      <c r="P1103">
        <v>2</v>
      </c>
      <c r="Q1103" t="str">
        <f t="shared" si="18"/>
        <v>24</v>
      </c>
    </row>
    <row r="1104" spans="1:17" x14ac:dyDescent="0.25">
      <c r="A1104">
        <v>1103</v>
      </c>
      <c r="D1104">
        <v>187.50451200000001</v>
      </c>
      <c r="E1104" s="2">
        <v>2</v>
      </c>
      <c r="F1104">
        <v>178.19958</v>
      </c>
      <c r="G1104" s="5">
        <v>3</v>
      </c>
      <c r="H1104">
        <v>170.27796499999999</v>
      </c>
      <c r="I1104" s="3">
        <v>4</v>
      </c>
      <c r="P1104">
        <v>3</v>
      </c>
      <c r="Q1104" t="str">
        <f t="shared" si="18"/>
        <v>234</v>
      </c>
    </row>
    <row r="1105" spans="1:17" x14ac:dyDescent="0.25">
      <c r="A1105">
        <v>1104</v>
      </c>
      <c r="D1105">
        <v>187.50451200000001</v>
      </c>
      <c r="E1105" s="2">
        <v>2</v>
      </c>
      <c r="F1105">
        <v>178.35290600000002</v>
      </c>
      <c r="G1105" s="5">
        <v>3</v>
      </c>
      <c r="H1105">
        <v>170.27796499999999</v>
      </c>
      <c r="I1105" s="3">
        <v>4</v>
      </c>
      <c r="P1105">
        <v>3</v>
      </c>
      <c r="Q1105" t="str">
        <f t="shared" si="18"/>
        <v>234</v>
      </c>
    </row>
    <row r="1106" spans="1:17" x14ac:dyDescent="0.25">
      <c r="A1106">
        <v>1105</v>
      </c>
      <c r="D1106">
        <v>187.50451200000001</v>
      </c>
      <c r="E1106" s="2">
        <v>2</v>
      </c>
      <c r="F1106">
        <v>178.35290600000002</v>
      </c>
      <c r="G1106" s="5">
        <v>3</v>
      </c>
      <c r="H1106">
        <v>170.27796499999999</v>
      </c>
      <c r="I1106" s="3">
        <v>4</v>
      </c>
      <c r="P1106">
        <v>3</v>
      </c>
      <c r="Q1106" t="str">
        <f t="shared" si="18"/>
        <v>234</v>
      </c>
    </row>
    <row r="1107" spans="1:17" x14ac:dyDescent="0.25">
      <c r="A1107">
        <v>1106</v>
      </c>
      <c r="D1107">
        <v>187.50451200000001</v>
      </c>
      <c r="E1107" s="2">
        <v>2</v>
      </c>
      <c r="F1107">
        <v>178.35290600000002</v>
      </c>
      <c r="G1107" s="5">
        <v>3</v>
      </c>
      <c r="H1107">
        <v>170.220595</v>
      </c>
      <c r="I1107" s="3">
        <v>4</v>
      </c>
      <c r="P1107">
        <v>3</v>
      </c>
      <c r="Q1107" t="str">
        <f t="shared" si="18"/>
        <v>234</v>
      </c>
    </row>
    <row r="1108" spans="1:17" x14ac:dyDescent="0.25">
      <c r="A1108">
        <v>1107</v>
      </c>
      <c r="D1108">
        <v>187.50451200000001</v>
      </c>
      <c r="E1108" s="2">
        <v>2</v>
      </c>
      <c r="F1108">
        <v>178.35290600000002</v>
      </c>
      <c r="G1108" s="5">
        <v>3</v>
      </c>
      <c r="H1108">
        <v>170.220595</v>
      </c>
      <c r="I1108" s="3">
        <v>4</v>
      </c>
      <c r="P1108">
        <v>3</v>
      </c>
      <c r="Q1108" t="str">
        <f t="shared" si="18"/>
        <v>234</v>
      </c>
    </row>
    <row r="1109" spans="1:17" x14ac:dyDescent="0.25">
      <c r="A1109">
        <v>1108</v>
      </c>
      <c r="D1109">
        <v>187.50451200000001</v>
      </c>
      <c r="E1109" s="2">
        <v>2</v>
      </c>
      <c r="F1109">
        <v>178.35290600000002</v>
      </c>
      <c r="G1109" s="5">
        <v>3</v>
      </c>
      <c r="H1109">
        <v>170.220595</v>
      </c>
      <c r="I1109" s="3">
        <v>4</v>
      </c>
      <c r="P1109">
        <v>3</v>
      </c>
      <c r="Q1109" t="str">
        <f t="shared" si="18"/>
        <v>234</v>
      </c>
    </row>
    <row r="1110" spans="1:17" x14ac:dyDescent="0.25">
      <c r="A1110">
        <v>1109</v>
      </c>
      <c r="D1110">
        <v>187.50451200000001</v>
      </c>
      <c r="E1110" s="2">
        <v>2</v>
      </c>
      <c r="F1110">
        <v>178.35290600000002</v>
      </c>
      <c r="G1110" s="5">
        <v>3</v>
      </c>
      <c r="P1110">
        <v>2</v>
      </c>
      <c r="Q1110" t="str">
        <f t="shared" si="18"/>
        <v>23</v>
      </c>
    </row>
    <row r="1111" spans="1:17" x14ac:dyDescent="0.25">
      <c r="A1111">
        <v>1110</v>
      </c>
      <c r="D1111">
        <v>187.50451200000001</v>
      </c>
      <c r="E1111" s="2">
        <v>2</v>
      </c>
      <c r="F1111">
        <v>178.35290600000002</v>
      </c>
      <c r="G1111" s="5">
        <v>3</v>
      </c>
      <c r="P1111">
        <v>2</v>
      </c>
      <c r="Q1111" t="str">
        <f t="shared" si="18"/>
        <v>23</v>
      </c>
    </row>
    <row r="1112" spans="1:17" x14ac:dyDescent="0.25">
      <c r="A1112">
        <v>1111</v>
      </c>
      <c r="D1112">
        <v>187.50451200000001</v>
      </c>
      <c r="E1112" s="2">
        <v>2</v>
      </c>
      <c r="F1112">
        <v>178.35290600000002</v>
      </c>
      <c r="G1112" s="5">
        <v>3</v>
      </c>
      <c r="P1112">
        <v>2</v>
      </c>
      <c r="Q1112" t="str">
        <f t="shared" si="18"/>
        <v>23</v>
      </c>
    </row>
    <row r="1113" spans="1:17" x14ac:dyDescent="0.25">
      <c r="A1113">
        <v>1112</v>
      </c>
      <c r="D1113">
        <v>187.49764199999998</v>
      </c>
      <c r="E1113" s="2">
        <v>2</v>
      </c>
      <c r="F1113">
        <v>178.35290600000002</v>
      </c>
      <c r="G1113" s="5">
        <v>3</v>
      </c>
      <c r="P1113">
        <v>2</v>
      </c>
      <c r="Q1113" t="str">
        <f t="shared" si="18"/>
        <v>23</v>
      </c>
    </row>
    <row r="1114" spans="1:17" x14ac:dyDescent="0.25">
      <c r="A1114">
        <v>1113</v>
      </c>
      <c r="F1114">
        <v>178.40184299999999</v>
      </c>
      <c r="G1114" s="5">
        <v>3</v>
      </c>
      <c r="P1114">
        <v>1</v>
      </c>
      <c r="Q1114" t="str">
        <f t="shared" si="18"/>
        <v>3</v>
      </c>
    </row>
    <row r="1115" spans="1:17" x14ac:dyDescent="0.25">
      <c r="A1115">
        <v>1114</v>
      </c>
      <c r="B1115">
        <v>198.13144199999999</v>
      </c>
      <c r="C1115" s="4">
        <v>1</v>
      </c>
      <c r="F1115">
        <v>178.40184299999999</v>
      </c>
      <c r="G1115" s="5">
        <v>3</v>
      </c>
      <c r="P1115">
        <v>2</v>
      </c>
      <c r="Q1115" t="str">
        <f t="shared" si="18"/>
        <v>13</v>
      </c>
    </row>
    <row r="1116" spans="1:17" x14ac:dyDescent="0.25">
      <c r="A1116">
        <v>1115</v>
      </c>
      <c r="B1116">
        <v>198.22219799999999</v>
      </c>
      <c r="C1116" s="4">
        <v>1</v>
      </c>
      <c r="F1116">
        <v>178.40184299999999</v>
      </c>
      <c r="G1116" s="5">
        <v>3</v>
      </c>
      <c r="P1116">
        <v>2</v>
      </c>
      <c r="Q1116" t="str">
        <f t="shared" si="18"/>
        <v>13</v>
      </c>
    </row>
    <row r="1117" spans="1:17" x14ac:dyDescent="0.25">
      <c r="A1117">
        <v>1116</v>
      </c>
      <c r="B1117">
        <v>198.22219799999999</v>
      </c>
      <c r="C1117" s="4">
        <v>1</v>
      </c>
      <c r="F1117">
        <v>178.40184299999999</v>
      </c>
      <c r="G1117" s="5">
        <v>3</v>
      </c>
      <c r="P1117">
        <v>2</v>
      </c>
      <c r="Q1117" t="str">
        <f t="shared" si="18"/>
        <v>13</v>
      </c>
    </row>
    <row r="1118" spans="1:17" x14ac:dyDescent="0.25">
      <c r="A1118">
        <v>1117</v>
      </c>
      <c r="B1118">
        <v>198.22219799999999</v>
      </c>
      <c r="C1118" s="4">
        <v>1</v>
      </c>
      <c r="F1118">
        <v>178.40184299999999</v>
      </c>
      <c r="G1118" s="5">
        <v>3</v>
      </c>
      <c r="P1118">
        <v>2</v>
      </c>
      <c r="Q1118" t="str">
        <f t="shared" si="18"/>
        <v>13</v>
      </c>
    </row>
    <row r="1119" spans="1:17" x14ac:dyDescent="0.25">
      <c r="A1119">
        <v>1118</v>
      </c>
      <c r="B1119">
        <v>198.22219799999999</v>
      </c>
      <c r="C1119" s="4">
        <v>1</v>
      </c>
      <c r="F1119">
        <v>178.40184299999999</v>
      </c>
      <c r="G1119" s="5">
        <v>3</v>
      </c>
      <c r="P1119">
        <v>2</v>
      </c>
      <c r="Q1119" t="str">
        <f t="shared" si="18"/>
        <v>13</v>
      </c>
    </row>
    <row r="1120" spans="1:17" x14ac:dyDescent="0.25">
      <c r="A1120">
        <v>1119</v>
      </c>
      <c r="B1120">
        <v>198.22219799999999</v>
      </c>
      <c r="C1120" s="4">
        <v>1</v>
      </c>
      <c r="F1120">
        <v>178.40184299999999</v>
      </c>
      <c r="G1120" s="5">
        <v>3</v>
      </c>
      <c r="P1120">
        <v>2</v>
      </c>
      <c r="Q1120" t="str">
        <f t="shared" si="18"/>
        <v>13</v>
      </c>
    </row>
    <row r="1121" spans="1:17" x14ac:dyDescent="0.25">
      <c r="A1121">
        <v>1120</v>
      </c>
      <c r="B1121">
        <v>198.22219799999999</v>
      </c>
      <c r="C1121" s="4">
        <v>1</v>
      </c>
      <c r="F1121">
        <v>178.40184299999999</v>
      </c>
      <c r="G1121" s="5">
        <v>3</v>
      </c>
      <c r="H1121">
        <v>188.89453800000001</v>
      </c>
      <c r="I1121" s="3">
        <v>4</v>
      </c>
      <c r="P1121">
        <v>3</v>
      </c>
      <c r="Q1121" t="str">
        <f t="shared" si="18"/>
        <v>134</v>
      </c>
    </row>
    <row r="1122" spans="1:17" x14ac:dyDescent="0.25">
      <c r="A1122">
        <v>1121</v>
      </c>
      <c r="B1122">
        <v>198.22219799999999</v>
      </c>
      <c r="C1122" s="4">
        <v>1</v>
      </c>
      <c r="F1122">
        <v>178.19958</v>
      </c>
      <c r="G1122" s="5">
        <v>3</v>
      </c>
      <c r="H1122">
        <v>188.87484699999999</v>
      </c>
      <c r="I1122" s="3">
        <v>4</v>
      </c>
      <c r="P1122">
        <v>3</v>
      </c>
      <c r="Q1122" t="str">
        <f t="shared" si="18"/>
        <v>134</v>
      </c>
    </row>
    <row r="1123" spans="1:17" x14ac:dyDescent="0.25">
      <c r="A1123">
        <v>1122</v>
      </c>
      <c r="B1123">
        <v>198.22219799999999</v>
      </c>
      <c r="C1123" s="4">
        <v>1</v>
      </c>
      <c r="H1123">
        <v>188.87484699999999</v>
      </c>
      <c r="I1123" s="3">
        <v>4</v>
      </c>
      <c r="P1123">
        <v>2</v>
      </c>
      <c r="Q1123" t="str">
        <f t="shared" si="18"/>
        <v>14</v>
      </c>
    </row>
    <row r="1124" spans="1:17" x14ac:dyDescent="0.25">
      <c r="A1124">
        <v>1123</v>
      </c>
      <c r="B1124">
        <v>198.22219799999999</v>
      </c>
      <c r="C1124" s="4">
        <v>1</v>
      </c>
      <c r="H1124">
        <v>188.87484699999999</v>
      </c>
      <c r="I1124" s="3">
        <v>4</v>
      </c>
      <c r="P1124">
        <v>2</v>
      </c>
      <c r="Q1124" t="str">
        <f t="shared" si="18"/>
        <v>14</v>
      </c>
    </row>
    <row r="1125" spans="1:17" x14ac:dyDescent="0.25">
      <c r="A1125">
        <v>1124</v>
      </c>
      <c r="B1125">
        <v>198.22219799999999</v>
      </c>
      <c r="C1125" s="4">
        <v>1</v>
      </c>
      <c r="H1125">
        <v>188.87484699999999</v>
      </c>
      <c r="I1125" s="3">
        <v>4</v>
      </c>
      <c r="P1125">
        <v>2</v>
      </c>
      <c r="Q1125" t="str">
        <f t="shared" si="18"/>
        <v>14</v>
      </c>
    </row>
    <row r="1126" spans="1:17" x14ac:dyDescent="0.25">
      <c r="A1126">
        <v>1125</v>
      </c>
      <c r="B1126">
        <v>198.22219799999999</v>
      </c>
      <c r="C1126" s="4">
        <v>1</v>
      </c>
      <c r="H1126">
        <v>188.87484699999999</v>
      </c>
      <c r="I1126" s="3">
        <v>4</v>
      </c>
      <c r="P1126">
        <v>2</v>
      </c>
      <c r="Q1126" t="str">
        <f t="shared" si="18"/>
        <v>14</v>
      </c>
    </row>
    <row r="1127" spans="1:17" x14ac:dyDescent="0.25">
      <c r="A1127">
        <v>1126</v>
      </c>
      <c r="B1127">
        <v>198.22219799999999</v>
      </c>
      <c r="C1127" s="4">
        <v>1</v>
      </c>
      <c r="H1127">
        <v>188.87484699999999</v>
      </c>
      <c r="I1127" s="3">
        <v>4</v>
      </c>
      <c r="P1127">
        <v>2</v>
      </c>
      <c r="Q1127" t="str">
        <f t="shared" si="18"/>
        <v>14</v>
      </c>
    </row>
    <row r="1128" spans="1:17" x14ac:dyDescent="0.25">
      <c r="A1128">
        <v>1127</v>
      </c>
      <c r="B1128">
        <v>198.22219799999999</v>
      </c>
      <c r="C1128" s="4">
        <v>1</v>
      </c>
      <c r="H1128">
        <v>188.87484699999999</v>
      </c>
      <c r="I1128" s="3">
        <v>4</v>
      </c>
      <c r="P1128">
        <v>2</v>
      </c>
      <c r="Q1128" t="str">
        <f t="shared" si="18"/>
        <v>14</v>
      </c>
    </row>
    <row r="1129" spans="1:17" x14ac:dyDescent="0.25">
      <c r="A1129">
        <v>1128</v>
      </c>
      <c r="B1129">
        <v>198.22219799999999</v>
      </c>
      <c r="C1129" s="4">
        <v>1</v>
      </c>
      <c r="D1129">
        <v>206.89402699999999</v>
      </c>
      <c r="E1129" s="2">
        <v>2</v>
      </c>
      <c r="H1129">
        <v>188.87484699999999</v>
      </c>
      <c r="I1129" s="3">
        <v>4</v>
      </c>
      <c r="P1129">
        <v>3</v>
      </c>
      <c r="Q1129" t="str">
        <f t="shared" si="18"/>
        <v>124</v>
      </c>
    </row>
    <row r="1130" spans="1:17" x14ac:dyDescent="0.25">
      <c r="A1130">
        <v>1129</v>
      </c>
      <c r="B1130">
        <v>198.13144199999999</v>
      </c>
      <c r="C1130" s="4">
        <v>1</v>
      </c>
      <c r="D1130">
        <v>206.884433</v>
      </c>
      <c r="E1130" s="2">
        <v>2</v>
      </c>
      <c r="H1130">
        <v>188.87484699999999</v>
      </c>
      <c r="I1130" s="3">
        <v>4</v>
      </c>
      <c r="P1130">
        <v>3</v>
      </c>
      <c r="Q1130" t="str">
        <f t="shared" si="18"/>
        <v>124</v>
      </c>
    </row>
    <row r="1131" spans="1:17" x14ac:dyDescent="0.25">
      <c r="A1131">
        <v>1130</v>
      </c>
      <c r="D1131">
        <v>206.884433</v>
      </c>
      <c r="E1131" s="2">
        <v>2</v>
      </c>
      <c r="H1131">
        <v>188.87484699999999</v>
      </c>
      <c r="I1131" s="3">
        <v>4</v>
      </c>
      <c r="P1131">
        <v>2</v>
      </c>
      <c r="Q1131" t="str">
        <f t="shared" si="18"/>
        <v>24</v>
      </c>
    </row>
    <row r="1132" spans="1:17" x14ac:dyDescent="0.25">
      <c r="A1132">
        <v>1131</v>
      </c>
      <c r="D1132">
        <v>206.884433</v>
      </c>
      <c r="E1132" s="2">
        <v>2</v>
      </c>
      <c r="H1132">
        <v>188.87484699999999</v>
      </c>
      <c r="I1132" s="3">
        <v>4</v>
      </c>
      <c r="P1132">
        <v>2</v>
      </c>
      <c r="Q1132" t="str">
        <f t="shared" si="18"/>
        <v>24</v>
      </c>
    </row>
    <row r="1133" spans="1:17" x14ac:dyDescent="0.25">
      <c r="A1133">
        <v>1132</v>
      </c>
      <c r="D1133">
        <v>206.884433</v>
      </c>
      <c r="E1133" s="2">
        <v>2</v>
      </c>
      <c r="H1133">
        <v>188.87484699999999</v>
      </c>
      <c r="I1133" s="3">
        <v>4</v>
      </c>
      <c r="P1133">
        <v>2</v>
      </c>
      <c r="Q1133" t="str">
        <f t="shared" si="18"/>
        <v>24</v>
      </c>
    </row>
    <row r="1134" spans="1:17" x14ac:dyDescent="0.25">
      <c r="A1134">
        <v>1133</v>
      </c>
      <c r="D1134">
        <v>206.884433</v>
      </c>
      <c r="E1134" s="2">
        <v>2</v>
      </c>
      <c r="F1134">
        <v>197.99271300000001</v>
      </c>
      <c r="G1134" s="5">
        <v>3</v>
      </c>
      <c r="H1134">
        <v>188.87484699999999</v>
      </c>
      <c r="I1134" s="3">
        <v>4</v>
      </c>
      <c r="P1134">
        <v>3</v>
      </c>
      <c r="Q1134" t="str">
        <f t="shared" si="18"/>
        <v>234</v>
      </c>
    </row>
    <row r="1135" spans="1:17" x14ac:dyDescent="0.25">
      <c r="A1135">
        <v>1134</v>
      </c>
      <c r="D1135">
        <v>206.884433</v>
      </c>
      <c r="E1135" s="2">
        <v>2</v>
      </c>
      <c r="F1135">
        <v>198.22219799999999</v>
      </c>
      <c r="G1135" s="5">
        <v>3</v>
      </c>
      <c r="H1135">
        <v>188.87484699999999</v>
      </c>
      <c r="I1135" s="3">
        <v>4</v>
      </c>
      <c r="P1135">
        <v>3</v>
      </c>
      <c r="Q1135" t="str">
        <f t="shared" si="18"/>
        <v>234</v>
      </c>
    </row>
    <row r="1136" spans="1:17" x14ac:dyDescent="0.25">
      <c r="A1136">
        <v>1135</v>
      </c>
      <c r="D1136">
        <v>206.884433</v>
      </c>
      <c r="E1136" s="2">
        <v>2</v>
      </c>
      <c r="F1136">
        <v>198.22219799999999</v>
      </c>
      <c r="G1136" s="5">
        <v>3</v>
      </c>
      <c r="H1136">
        <v>188.87484699999999</v>
      </c>
      <c r="I1136" s="3">
        <v>4</v>
      </c>
      <c r="P1136">
        <v>3</v>
      </c>
      <c r="Q1136" t="str">
        <f t="shared" si="18"/>
        <v>234</v>
      </c>
    </row>
    <row r="1137" spans="1:17" x14ac:dyDescent="0.25">
      <c r="A1137">
        <v>1136</v>
      </c>
      <c r="D1137">
        <v>206.884433</v>
      </c>
      <c r="E1137" s="2">
        <v>2</v>
      </c>
      <c r="F1137">
        <v>198.22219799999999</v>
      </c>
      <c r="G1137" s="5">
        <v>3</v>
      </c>
      <c r="H1137">
        <v>188.89453800000001</v>
      </c>
      <c r="I1137" s="3">
        <v>4</v>
      </c>
      <c r="P1137">
        <v>3</v>
      </c>
      <c r="Q1137" t="str">
        <f t="shared" si="18"/>
        <v>234</v>
      </c>
    </row>
    <row r="1138" spans="1:17" x14ac:dyDescent="0.25">
      <c r="A1138">
        <v>1137</v>
      </c>
      <c r="D1138">
        <v>206.884433</v>
      </c>
      <c r="E1138" s="2">
        <v>2</v>
      </c>
      <c r="F1138">
        <v>198.22219799999999</v>
      </c>
      <c r="G1138" s="5">
        <v>3</v>
      </c>
      <c r="H1138">
        <v>188.89453800000001</v>
      </c>
      <c r="I1138" s="3">
        <v>4</v>
      </c>
      <c r="P1138">
        <v>3</v>
      </c>
      <c r="Q1138" t="str">
        <f t="shared" si="18"/>
        <v>234</v>
      </c>
    </row>
    <row r="1139" spans="1:17" x14ac:dyDescent="0.25">
      <c r="A1139">
        <v>1138</v>
      </c>
      <c r="D1139">
        <v>206.884433</v>
      </c>
      <c r="E1139" s="2">
        <v>2</v>
      </c>
      <c r="F1139">
        <v>198.22219799999999</v>
      </c>
      <c r="G1139" s="5">
        <v>3</v>
      </c>
      <c r="P1139">
        <v>2</v>
      </c>
      <c r="Q1139" t="str">
        <f t="shared" si="18"/>
        <v>23</v>
      </c>
    </row>
    <row r="1140" spans="1:17" x14ac:dyDescent="0.25">
      <c r="A1140">
        <v>1139</v>
      </c>
      <c r="D1140">
        <v>206.884433</v>
      </c>
      <c r="E1140" s="2">
        <v>2</v>
      </c>
      <c r="F1140">
        <v>198.22219799999999</v>
      </c>
      <c r="G1140" s="5">
        <v>3</v>
      </c>
      <c r="P1140">
        <v>2</v>
      </c>
      <c r="Q1140" t="str">
        <f t="shared" si="18"/>
        <v>23</v>
      </c>
    </row>
    <row r="1141" spans="1:17" x14ac:dyDescent="0.25">
      <c r="A1141">
        <v>1140</v>
      </c>
      <c r="D1141">
        <v>206.884433</v>
      </c>
      <c r="E1141" s="2">
        <v>2</v>
      </c>
      <c r="F1141">
        <v>198.22219799999999</v>
      </c>
      <c r="G1141" s="5">
        <v>3</v>
      </c>
      <c r="P1141">
        <v>2</v>
      </c>
      <c r="Q1141" t="str">
        <f t="shared" si="18"/>
        <v>23</v>
      </c>
    </row>
    <row r="1142" spans="1:17" x14ac:dyDescent="0.25">
      <c r="A1142">
        <v>1141</v>
      </c>
      <c r="D1142">
        <v>206.884433</v>
      </c>
      <c r="E1142" s="2">
        <v>2</v>
      </c>
      <c r="F1142">
        <v>198.22219799999999</v>
      </c>
      <c r="G1142" s="5">
        <v>3</v>
      </c>
      <c r="P1142">
        <v>2</v>
      </c>
      <c r="Q1142" t="str">
        <f t="shared" si="18"/>
        <v>23</v>
      </c>
    </row>
    <row r="1143" spans="1:17" x14ac:dyDescent="0.25">
      <c r="A1143">
        <v>1142</v>
      </c>
      <c r="D1143">
        <v>206.884433</v>
      </c>
      <c r="E1143" s="2">
        <v>2</v>
      </c>
      <c r="F1143">
        <v>198.22219799999999</v>
      </c>
      <c r="G1143" s="5">
        <v>3</v>
      </c>
      <c r="P1143">
        <v>2</v>
      </c>
      <c r="Q1143" t="str">
        <f t="shared" si="18"/>
        <v>23</v>
      </c>
    </row>
    <row r="1144" spans="1:17" x14ac:dyDescent="0.25">
      <c r="A1144">
        <v>1143</v>
      </c>
      <c r="D1144">
        <v>206.884433</v>
      </c>
      <c r="E1144" s="2">
        <v>2</v>
      </c>
      <c r="F1144">
        <v>198.22219799999999</v>
      </c>
      <c r="G1144" s="5">
        <v>3</v>
      </c>
      <c r="P1144">
        <v>2</v>
      </c>
      <c r="Q1144" t="str">
        <f t="shared" si="18"/>
        <v>23</v>
      </c>
    </row>
    <row r="1145" spans="1:17" x14ac:dyDescent="0.25">
      <c r="A1145">
        <v>1144</v>
      </c>
      <c r="D1145">
        <v>206.884433</v>
      </c>
      <c r="E1145" s="2">
        <v>2</v>
      </c>
      <c r="F1145">
        <v>198.22219799999999</v>
      </c>
      <c r="G1145" s="5">
        <v>3</v>
      </c>
      <c r="P1145">
        <v>2</v>
      </c>
      <c r="Q1145" t="str">
        <f t="shared" si="18"/>
        <v>23</v>
      </c>
    </row>
    <row r="1146" spans="1:17" x14ac:dyDescent="0.25">
      <c r="A1146">
        <v>1145</v>
      </c>
      <c r="B1146">
        <v>216.01242500000001</v>
      </c>
      <c r="C1146" s="4">
        <v>1</v>
      </c>
      <c r="D1146">
        <v>206.89402699999999</v>
      </c>
      <c r="E1146" s="2">
        <v>2</v>
      </c>
      <c r="F1146">
        <v>198.22219799999999</v>
      </c>
      <c r="G1146" s="5">
        <v>3</v>
      </c>
      <c r="P1146">
        <v>3</v>
      </c>
      <c r="Q1146" t="str">
        <f t="shared" si="18"/>
        <v>123</v>
      </c>
    </row>
    <row r="1147" spans="1:17" x14ac:dyDescent="0.25">
      <c r="A1147">
        <v>1146</v>
      </c>
      <c r="B1147">
        <v>216.01242500000001</v>
      </c>
      <c r="C1147" s="4">
        <v>1</v>
      </c>
      <c r="F1147">
        <v>198.22219799999999</v>
      </c>
      <c r="G1147" s="5">
        <v>3</v>
      </c>
      <c r="P1147">
        <v>2</v>
      </c>
      <c r="Q1147" t="str">
        <f t="shared" si="18"/>
        <v>13</v>
      </c>
    </row>
    <row r="1148" spans="1:17" x14ac:dyDescent="0.25">
      <c r="A1148">
        <v>1147</v>
      </c>
      <c r="B1148">
        <v>216.08475300000001</v>
      </c>
      <c r="C1148" s="4">
        <v>1</v>
      </c>
      <c r="F1148">
        <v>198.22219799999999</v>
      </c>
      <c r="G1148" s="5">
        <v>3</v>
      </c>
      <c r="P1148">
        <v>2</v>
      </c>
      <c r="Q1148" t="str">
        <f t="shared" si="18"/>
        <v>13</v>
      </c>
    </row>
    <row r="1149" spans="1:17" x14ac:dyDescent="0.25">
      <c r="A1149">
        <v>1148</v>
      </c>
      <c r="B1149">
        <v>216.08475300000001</v>
      </c>
      <c r="C1149" s="4">
        <v>1</v>
      </c>
      <c r="F1149">
        <v>198.22219799999999</v>
      </c>
      <c r="G1149" s="5">
        <v>3</v>
      </c>
      <c r="P1149">
        <v>2</v>
      </c>
      <c r="Q1149" t="str">
        <f t="shared" si="18"/>
        <v>13</v>
      </c>
    </row>
    <row r="1150" spans="1:17" x14ac:dyDescent="0.25">
      <c r="A1150">
        <v>1149</v>
      </c>
      <c r="B1150">
        <v>216.08475300000001</v>
      </c>
      <c r="C1150" s="4">
        <v>1</v>
      </c>
      <c r="F1150">
        <v>198.22219799999999</v>
      </c>
      <c r="G1150" s="5">
        <v>3</v>
      </c>
      <c r="P1150">
        <v>2</v>
      </c>
      <c r="Q1150" t="str">
        <f t="shared" si="18"/>
        <v>13</v>
      </c>
    </row>
    <row r="1151" spans="1:17" x14ac:dyDescent="0.25">
      <c r="A1151">
        <v>1150</v>
      </c>
      <c r="B1151">
        <v>216.08475300000001</v>
      </c>
      <c r="C1151" s="4">
        <v>1</v>
      </c>
      <c r="F1151">
        <v>198.22219799999999</v>
      </c>
      <c r="G1151" s="5">
        <v>3</v>
      </c>
      <c r="P1151">
        <v>2</v>
      </c>
      <c r="Q1151" t="str">
        <f t="shared" si="18"/>
        <v>13</v>
      </c>
    </row>
    <row r="1152" spans="1:17" x14ac:dyDescent="0.25">
      <c r="A1152">
        <v>1151</v>
      </c>
      <c r="B1152">
        <v>216.08475300000001</v>
      </c>
      <c r="C1152" s="4">
        <v>1</v>
      </c>
      <c r="F1152">
        <v>198.22219799999999</v>
      </c>
      <c r="G1152" s="5">
        <v>3</v>
      </c>
      <c r="P1152">
        <v>2</v>
      </c>
      <c r="Q1152" t="str">
        <f t="shared" si="18"/>
        <v>13</v>
      </c>
    </row>
    <row r="1153" spans="1:17" x14ac:dyDescent="0.25">
      <c r="A1153">
        <v>1152</v>
      </c>
      <c r="B1153">
        <v>216.08475300000001</v>
      </c>
      <c r="C1153" s="4">
        <v>1</v>
      </c>
      <c r="F1153">
        <v>198.22219799999999</v>
      </c>
      <c r="G1153" s="5">
        <v>3</v>
      </c>
      <c r="P1153">
        <v>2</v>
      </c>
      <c r="Q1153" t="str">
        <f t="shared" si="18"/>
        <v>13</v>
      </c>
    </row>
    <row r="1154" spans="1:17" x14ac:dyDescent="0.25">
      <c r="A1154">
        <v>1153</v>
      </c>
      <c r="B1154">
        <v>216.08475300000001</v>
      </c>
      <c r="C1154" s="4">
        <v>1</v>
      </c>
      <c r="F1154">
        <v>197.99271300000001</v>
      </c>
      <c r="G1154" s="5">
        <v>3</v>
      </c>
      <c r="P1154">
        <v>2</v>
      </c>
      <c r="Q1154" t="str">
        <f t="shared" ref="Q1154:Q1217" si="19">CONCATENATE(C1154,E1154,G1154,I1154)</f>
        <v>13</v>
      </c>
    </row>
    <row r="1155" spans="1:17" x14ac:dyDescent="0.25">
      <c r="A1155">
        <v>1154</v>
      </c>
      <c r="B1155">
        <v>216.08475300000001</v>
      </c>
      <c r="C1155" s="4">
        <v>1</v>
      </c>
      <c r="H1155">
        <v>208.79074800000001</v>
      </c>
      <c r="I1155" s="3">
        <v>4</v>
      </c>
      <c r="P1155">
        <v>2</v>
      </c>
      <c r="Q1155" t="str">
        <f t="shared" si="19"/>
        <v>14</v>
      </c>
    </row>
    <row r="1156" spans="1:17" x14ac:dyDescent="0.25">
      <c r="A1156">
        <v>1155</v>
      </c>
      <c r="B1156">
        <v>216.08475300000001</v>
      </c>
      <c r="C1156" s="4">
        <v>1</v>
      </c>
      <c r="H1156">
        <v>208.84201000000002</v>
      </c>
      <c r="I1156" s="3">
        <v>4</v>
      </c>
      <c r="P1156">
        <v>2</v>
      </c>
      <c r="Q1156" t="str">
        <f t="shared" si="19"/>
        <v>14</v>
      </c>
    </row>
    <row r="1157" spans="1:17" x14ac:dyDescent="0.25">
      <c r="A1157">
        <v>1156</v>
      </c>
      <c r="B1157">
        <v>216.08475300000001</v>
      </c>
      <c r="C1157" s="4">
        <v>1</v>
      </c>
      <c r="H1157">
        <v>208.84201000000002</v>
      </c>
      <c r="I1157" s="3">
        <v>4</v>
      </c>
      <c r="P1157">
        <v>2</v>
      </c>
      <c r="Q1157" t="str">
        <f t="shared" si="19"/>
        <v>14</v>
      </c>
    </row>
    <row r="1158" spans="1:17" x14ac:dyDescent="0.25">
      <c r="A1158">
        <v>1157</v>
      </c>
      <c r="B1158">
        <v>216.08475300000001</v>
      </c>
      <c r="C1158" s="4">
        <v>1</v>
      </c>
      <c r="H1158">
        <v>208.84201000000002</v>
      </c>
      <c r="I1158" s="3">
        <v>4</v>
      </c>
      <c r="P1158">
        <v>2</v>
      </c>
      <c r="Q1158" t="str">
        <f t="shared" si="19"/>
        <v>14</v>
      </c>
    </row>
    <row r="1159" spans="1:17" x14ac:dyDescent="0.25">
      <c r="A1159">
        <v>1158</v>
      </c>
      <c r="B1159">
        <v>216.08475300000001</v>
      </c>
      <c r="C1159" s="4">
        <v>1</v>
      </c>
      <c r="H1159">
        <v>208.84201000000002</v>
      </c>
      <c r="I1159" s="3">
        <v>4</v>
      </c>
      <c r="P1159">
        <v>2</v>
      </c>
      <c r="Q1159" t="str">
        <f t="shared" si="19"/>
        <v>14</v>
      </c>
    </row>
    <row r="1160" spans="1:17" x14ac:dyDescent="0.25">
      <c r="A1160">
        <v>1159</v>
      </c>
      <c r="B1160">
        <v>216.08475300000001</v>
      </c>
      <c r="C1160" s="4">
        <v>1</v>
      </c>
      <c r="H1160">
        <v>208.84201000000002</v>
      </c>
      <c r="I1160" s="3">
        <v>4</v>
      </c>
      <c r="P1160">
        <v>2</v>
      </c>
      <c r="Q1160" t="str">
        <f t="shared" si="19"/>
        <v>14</v>
      </c>
    </row>
    <row r="1161" spans="1:17" x14ac:dyDescent="0.25">
      <c r="A1161">
        <v>1160</v>
      </c>
      <c r="B1161">
        <v>216.08475300000001</v>
      </c>
      <c r="C1161" s="4">
        <v>1</v>
      </c>
      <c r="H1161">
        <v>208.84201000000002</v>
      </c>
      <c r="I1161" s="3">
        <v>4</v>
      </c>
      <c r="P1161">
        <v>2</v>
      </c>
      <c r="Q1161" t="str">
        <f t="shared" si="19"/>
        <v>14</v>
      </c>
    </row>
    <row r="1162" spans="1:17" x14ac:dyDescent="0.25">
      <c r="A1162">
        <v>1161</v>
      </c>
      <c r="B1162">
        <v>216.08475300000001</v>
      </c>
      <c r="C1162" s="4">
        <v>1</v>
      </c>
      <c r="D1162">
        <v>223.636865</v>
      </c>
      <c r="E1162" s="2">
        <v>2</v>
      </c>
      <c r="H1162">
        <v>208.84201000000002</v>
      </c>
      <c r="I1162" s="3">
        <v>4</v>
      </c>
      <c r="P1162">
        <v>3</v>
      </c>
      <c r="Q1162" t="str">
        <f t="shared" si="19"/>
        <v>124</v>
      </c>
    </row>
    <row r="1163" spans="1:17" x14ac:dyDescent="0.25">
      <c r="A1163">
        <v>1162</v>
      </c>
      <c r="B1163">
        <v>216.01242500000001</v>
      </c>
      <c r="C1163" s="4">
        <v>1</v>
      </c>
      <c r="D1163">
        <v>223.704193</v>
      </c>
      <c r="E1163" s="2">
        <v>2</v>
      </c>
      <c r="H1163">
        <v>208.84201000000002</v>
      </c>
      <c r="I1163" s="3">
        <v>4</v>
      </c>
      <c r="P1163">
        <v>3</v>
      </c>
      <c r="Q1163" t="str">
        <f t="shared" si="19"/>
        <v>124</v>
      </c>
    </row>
    <row r="1164" spans="1:17" x14ac:dyDescent="0.25">
      <c r="A1164">
        <v>1163</v>
      </c>
      <c r="D1164">
        <v>223.704193</v>
      </c>
      <c r="E1164" s="2">
        <v>2</v>
      </c>
      <c r="H1164">
        <v>208.84201000000002</v>
      </c>
      <c r="I1164" s="3">
        <v>4</v>
      </c>
      <c r="P1164">
        <v>2</v>
      </c>
      <c r="Q1164" t="str">
        <f t="shared" si="19"/>
        <v>24</v>
      </c>
    </row>
    <row r="1165" spans="1:17" x14ac:dyDescent="0.25">
      <c r="A1165">
        <v>1164</v>
      </c>
      <c r="D1165">
        <v>223.704193</v>
      </c>
      <c r="E1165" s="2">
        <v>2</v>
      </c>
      <c r="H1165">
        <v>208.84201000000002</v>
      </c>
      <c r="I1165" s="3">
        <v>4</v>
      </c>
      <c r="P1165">
        <v>2</v>
      </c>
      <c r="Q1165" t="str">
        <f t="shared" si="19"/>
        <v>24</v>
      </c>
    </row>
    <row r="1166" spans="1:17" x14ac:dyDescent="0.25">
      <c r="A1166">
        <v>1165</v>
      </c>
      <c r="D1166">
        <v>223.704193</v>
      </c>
      <c r="E1166" s="2">
        <v>2</v>
      </c>
      <c r="H1166">
        <v>208.84201000000002</v>
      </c>
      <c r="I1166" s="3">
        <v>4</v>
      </c>
      <c r="P1166">
        <v>2</v>
      </c>
      <c r="Q1166" t="str">
        <f t="shared" si="19"/>
        <v>24</v>
      </c>
    </row>
    <row r="1167" spans="1:17" x14ac:dyDescent="0.25">
      <c r="A1167">
        <v>1166</v>
      </c>
      <c r="D1167">
        <v>223.704193</v>
      </c>
      <c r="E1167" s="2">
        <v>2</v>
      </c>
      <c r="F1167">
        <v>215.71212600000001</v>
      </c>
      <c r="G1167" s="5">
        <v>3</v>
      </c>
      <c r="H1167">
        <v>208.84201000000002</v>
      </c>
      <c r="I1167" s="3">
        <v>4</v>
      </c>
      <c r="P1167">
        <v>3</v>
      </c>
      <c r="Q1167" t="str">
        <f t="shared" si="19"/>
        <v>234</v>
      </c>
    </row>
    <row r="1168" spans="1:17" x14ac:dyDescent="0.25">
      <c r="A1168">
        <v>1167</v>
      </c>
      <c r="D1168">
        <v>223.704193</v>
      </c>
      <c r="E1168" s="2">
        <v>2</v>
      </c>
      <c r="F1168">
        <v>215.83241200000001</v>
      </c>
      <c r="G1168" s="5">
        <v>3</v>
      </c>
      <c r="H1168">
        <v>208.84201000000002</v>
      </c>
      <c r="I1168" s="3">
        <v>4</v>
      </c>
      <c r="P1168">
        <v>3</v>
      </c>
      <c r="Q1168" t="str">
        <f t="shared" si="19"/>
        <v>234</v>
      </c>
    </row>
    <row r="1169" spans="1:17" x14ac:dyDescent="0.25">
      <c r="A1169">
        <v>1168</v>
      </c>
      <c r="D1169">
        <v>223.704193</v>
      </c>
      <c r="E1169" s="2">
        <v>2</v>
      </c>
      <c r="F1169">
        <v>215.83241200000001</v>
      </c>
      <c r="G1169" s="5">
        <v>3</v>
      </c>
      <c r="H1169">
        <v>208.84201000000002</v>
      </c>
      <c r="I1169" s="3">
        <v>4</v>
      </c>
      <c r="P1169">
        <v>3</v>
      </c>
      <c r="Q1169" t="str">
        <f t="shared" si="19"/>
        <v>234</v>
      </c>
    </row>
    <row r="1170" spans="1:17" x14ac:dyDescent="0.25">
      <c r="A1170">
        <v>1169</v>
      </c>
      <c r="D1170">
        <v>223.704193</v>
      </c>
      <c r="E1170" s="2">
        <v>2</v>
      </c>
      <c r="F1170">
        <v>215.83241200000001</v>
      </c>
      <c r="G1170" s="5">
        <v>3</v>
      </c>
      <c r="H1170">
        <v>208.84201000000002</v>
      </c>
      <c r="I1170" s="3">
        <v>4</v>
      </c>
      <c r="P1170">
        <v>3</v>
      </c>
      <c r="Q1170" t="str">
        <f t="shared" si="19"/>
        <v>234</v>
      </c>
    </row>
    <row r="1171" spans="1:17" x14ac:dyDescent="0.25">
      <c r="A1171">
        <v>1170</v>
      </c>
      <c r="D1171">
        <v>223.704193</v>
      </c>
      <c r="E1171" s="2">
        <v>2</v>
      </c>
      <c r="F1171">
        <v>215.83241200000001</v>
      </c>
      <c r="G1171" s="5">
        <v>3</v>
      </c>
      <c r="H1171">
        <v>208.84201000000002</v>
      </c>
      <c r="I1171" s="3">
        <v>4</v>
      </c>
      <c r="P1171">
        <v>3</v>
      </c>
      <c r="Q1171" t="str">
        <f t="shared" si="19"/>
        <v>234</v>
      </c>
    </row>
    <row r="1172" spans="1:17" x14ac:dyDescent="0.25">
      <c r="A1172">
        <v>1171</v>
      </c>
      <c r="D1172">
        <v>223.704193</v>
      </c>
      <c r="E1172" s="2">
        <v>2</v>
      </c>
      <c r="F1172">
        <v>215.83241200000001</v>
      </c>
      <c r="G1172" s="5">
        <v>3</v>
      </c>
      <c r="H1172">
        <v>208.84201000000002</v>
      </c>
      <c r="I1172" s="3">
        <v>4</v>
      </c>
      <c r="P1172">
        <v>3</v>
      </c>
      <c r="Q1172" t="str">
        <f t="shared" si="19"/>
        <v>234</v>
      </c>
    </row>
    <row r="1173" spans="1:17" x14ac:dyDescent="0.25">
      <c r="A1173">
        <v>1172</v>
      </c>
      <c r="D1173">
        <v>223.704193</v>
      </c>
      <c r="E1173" s="2">
        <v>2</v>
      </c>
      <c r="F1173">
        <v>215.83241200000001</v>
      </c>
      <c r="G1173" s="5">
        <v>3</v>
      </c>
      <c r="H1173">
        <v>208.84201000000002</v>
      </c>
      <c r="I1173" s="3">
        <v>4</v>
      </c>
      <c r="P1173">
        <v>3</v>
      </c>
      <c r="Q1173" t="str">
        <f t="shared" si="19"/>
        <v>234</v>
      </c>
    </row>
    <row r="1174" spans="1:17" x14ac:dyDescent="0.25">
      <c r="A1174">
        <v>1173</v>
      </c>
      <c r="D1174">
        <v>223.704193</v>
      </c>
      <c r="E1174" s="2">
        <v>2</v>
      </c>
      <c r="F1174">
        <v>215.83241200000001</v>
      </c>
      <c r="G1174" s="5">
        <v>3</v>
      </c>
      <c r="H1174">
        <v>208.79074800000001</v>
      </c>
      <c r="I1174" s="3">
        <v>4</v>
      </c>
      <c r="P1174">
        <v>3</v>
      </c>
      <c r="Q1174" t="str">
        <f t="shared" si="19"/>
        <v>234</v>
      </c>
    </row>
    <row r="1175" spans="1:17" x14ac:dyDescent="0.25">
      <c r="A1175">
        <v>1174</v>
      </c>
      <c r="D1175">
        <v>223.704193</v>
      </c>
      <c r="E1175" s="2">
        <v>2</v>
      </c>
      <c r="F1175">
        <v>215.83241200000001</v>
      </c>
      <c r="G1175" s="5">
        <v>3</v>
      </c>
      <c r="H1175">
        <v>208.79074800000001</v>
      </c>
      <c r="I1175" s="3">
        <v>4</v>
      </c>
      <c r="P1175">
        <v>3</v>
      </c>
      <c r="Q1175" t="str">
        <f t="shared" si="19"/>
        <v>234</v>
      </c>
    </row>
    <row r="1176" spans="1:17" x14ac:dyDescent="0.25">
      <c r="A1176">
        <v>1175</v>
      </c>
      <c r="D1176">
        <v>223.704193</v>
      </c>
      <c r="E1176" s="2">
        <v>2</v>
      </c>
      <c r="F1176">
        <v>215.83241200000001</v>
      </c>
      <c r="G1176" s="5">
        <v>3</v>
      </c>
      <c r="P1176">
        <v>2</v>
      </c>
      <c r="Q1176" t="str">
        <f t="shared" si="19"/>
        <v>23</v>
      </c>
    </row>
    <row r="1177" spans="1:17" x14ac:dyDescent="0.25">
      <c r="A1177">
        <v>1176</v>
      </c>
      <c r="D1177">
        <v>223.704193</v>
      </c>
      <c r="E1177" s="2">
        <v>2</v>
      </c>
      <c r="F1177">
        <v>215.83241200000001</v>
      </c>
      <c r="G1177" s="5">
        <v>3</v>
      </c>
      <c r="P1177">
        <v>2</v>
      </c>
      <c r="Q1177" t="str">
        <f t="shared" si="19"/>
        <v>23</v>
      </c>
    </row>
    <row r="1178" spans="1:17" x14ac:dyDescent="0.25">
      <c r="A1178">
        <v>1177</v>
      </c>
      <c r="B1178">
        <v>232.420895</v>
      </c>
      <c r="C1178" s="4">
        <v>1</v>
      </c>
      <c r="D1178">
        <v>223.704193</v>
      </c>
      <c r="E1178" s="2">
        <v>2</v>
      </c>
      <c r="F1178">
        <v>215.83241200000001</v>
      </c>
      <c r="G1178" s="5">
        <v>3</v>
      </c>
      <c r="P1178">
        <v>3</v>
      </c>
      <c r="Q1178" t="str">
        <f t="shared" si="19"/>
        <v>123</v>
      </c>
    </row>
    <row r="1179" spans="1:17" x14ac:dyDescent="0.25">
      <c r="A1179">
        <v>1178</v>
      </c>
      <c r="B1179">
        <v>232.53472600000001</v>
      </c>
      <c r="C1179" s="4">
        <v>1</v>
      </c>
      <c r="D1179">
        <v>223.636865</v>
      </c>
      <c r="E1179" s="2">
        <v>2</v>
      </c>
      <c r="F1179">
        <v>215.83241200000001</v>
      </c>
      <c r="G1179" s="5">
        <v>3</v>
      </c>
      <c r="P1179">
        <v>3</v>
      </c>
      <c r="Q1179" t="str">
        <f t="shared" si="19"/>
        <v>123</v>
      </c>
    </row>
    <row r="1180" spans="1:17" x14ac:dyDescent="0.25">
      <c r="A1180">
        <v>1179</v>
      </c>
      <c r="B1180">
        <v>232.53472600000001</v>
      </c>
      <c r="C1180" s="4">
        <v>1</v>
      </c>
      <c r="F1180">
        <v>215.83241200000001</v>
      </c>
      <c r="G1180" s="5">
        <v>3</v>
      </c>
      <c r="P1180">
        <v>2</v>
      </c>
      <c r="Q1180" t="str">
        <f t="shared" si="19"/>
        <v>13</v>
      </c>
    </row>
    <row r="1181" spans="1:17" x14ac:dyDescent="0.25">
      <c r="A1181">
        <v>1180</v>
      </c>
      <c r="B1181">
        <v>232.53472600000001</v>
      </c>
      <c r="C1181" s="4">
        <v>1</v>
      </c>
      <c r="F1181">
        <v>215.83241200000001</v>
      </c>
      <c r="G1181" s="5">
        <v>3</v>
      </c>
      <c r="P1181">
        <v>2</v>
      </c>
      <c r="Q1181" t="str">
        <f t="shared" si="19"/>
        <v>13</v>
      </c>
    </row>
    <row r="1182" spans="1:17" x14ac:dyDescent="0.25">
      <c r="A1182">
        <v>1181</v>
      </c>
      <c r="B1182">
        <v>232.53472600000001</v>
      </c>
      <c r="C1182" s="4">
        <v>1</v>
      </c>
      <c r="F1182">
        <v>215.83241200000001</v>
      </c>
      <c r="G1182" s="5">
        <v>3</v>
      </c>
      <c r="P1182">
        <v>2</v>
      </c>
      <c r="Q1182" t="str">
        <f t="shared" si="19"/>
        <v>13</v>
      </c>
    </row>
    <row r="1183" spans="1:17" x14ac:dyDescent="0.25">
      <c r="A1183">
        <v>1182</v>
      </c>
      <c r="B1183">
        <v>232.53472600000001</v>
      </c>
      <c r="C1183" s="4">
        <v>1</v>
      </c>
      <c r="F1183">
        <v>215.83241200000001</v>
      </c>
      <c r="G1183" s="5">
        <v>3</v>
      </c>
      <c r="P1183">
        <v>2</v>
      </c>
      <c r="Q1183" t="str">
        <f t="shared" si="19"/>
        <v>13</v>
      </c>
    </row>
    <row r="1184" spans="1:17" x14ac:dyDescent="0.25">
      <c r="A1184">
        <v>1183</v>
      </c>
      <c r="B1184">
        <v>232.53472600000001</v>
      </c>
      <c r="C1184" s="4">
        <v>1</v>
      </c>
      <c r="F1184">
        <v>215.83241200000001</v>
      </c>
      <c r="G1184" s="5">
        <v>3</v>
      </c>
      <c r="P1184">
        <v>2</v>
      </c>
      <c r="Q1184" t="str">
        <f t="shared" si="19"/>
        <v>13</v>
      </c>
    </row>
    <row r="1185" spans="1:17" x14ac:dyDescent="0.25">
      <c r="A1185">
        <v>1184</v>
      </c>
      <c r="B1185">
        <v>232.53472600000001</v>
      </c>
      <c r="C1185" s="4">
        <v>1</v>
      </c>
      <c r="F1185">
        <v>215.83241200000001</v>
      </c>
      <c r="G1185" s="5">
        <v>3</v>
      </c>
      <c r="P1185">
        <v>2</v>
      </c>
      <c r="Q1185" t="str">
        <f t="shared" si="19"/>
        <v>13</v>
      </c>
    </row>
    <row r="1186" spans="1:17" x14ac:dyDescent="0.25">
      <c r="A1186">
        <v>1185</v>
      </c>
      <c r="B1186">
        <v>232.53472600000001</v>
      </c>
      <c r="C1186" s="4">
        <v>1</v>
      </c>
      <c r="F1186">
        <v>215.83241200000001</v>
      </c>
      <c r="G1186" s="5">
        <v>3</v>
      </c>
      <c r="P1186">
        <v>2</v>
      </c>
      <c r="Q1186" t="str">
        <f t="shared" si="19"/>
        <v>13</v>
      </c>
    </row>
    <row r="1187" spans="1:17" x14ac:dyDescent="0.25">
      <c r="A1187">
        <v>1186</v>
      </c>
      <c r="B1187">
        <v>232.53472600000001</v>
      </c>
      <c r="C1187" s="4">
        <v>1</v>
      </c>
      <c r="F1187">
        <v>215.83241200000001</v>
      </c>
      <c r="G1187" s="5">
        <v>3</v>
      </c>
      <c r="H1187">
        <v>224.162688</v>
      </c>
      <c r="I1187" s="3">
        <v>4</v>
      </c>
      <c r="P1187">
        <v>3</v>
      </c>
      <c r="Q1187" t="str">
        <f t="shared" si="19"/>
        <v>134</v>
      </c>
    </row>
    <row r="1188" spans="1:17" x14ac:dyDescent="0.25">
      <c r="A1188">
        <v>1187</v>
      </c>
      <c r="B1188">
        <v>232.53472600000001</v>
      </c>
      <c r="C1188" s="4">
        <v>1</v>
      </c>
      <c r="F1188">
        <v>215.71212600000001</v>
      </c>
      <c r="G1188" s="5">
        <v>3</v>
      </c>
      <c r="H1188">
        <v>224.158366</v>
      </c>
      <c r="I1188" s="3">
        <v>4</v>
      </c>
      <c r="P1188">
        <v>3</v>
      </c>
      <c r="Q1188" t="str">
        <f t="shared" si="19"/>
        <v>134</v>
      </c>
    </row>
    <row r="1189" spans="1:17" x14ac:dyDescent="0.25">
      <c r="A1189">
        <v>1188</v>
      </c>
      <c r="B1189">
        <v>232.53472600000001</v>
      </c>
      <c r="C1189" s="4">
        <v>1</v>
      </c>
      <c r="H1189">
        <v>224.158366</v>
      </c>
      <c r="I1189" s="3">
        <v>4</v>
      </c>
      <c r="P1189">
        <v>2</v>
      </c>
      <c r="Q1189" t="str">
        <f t="shared" si="19"/>
        <v>14</v>
      </c>
    </row>
    <row r="1190" spans="1:17" x14ac:dyDescent="0.25">
      <c r="A1190">
        <v>1189</v>
      </c>
      <c r="B1190">
        <v>232.53472600000001</v>
      </c>
      <c r="C1190" s="4">
        <v>1</v>
      </c>
      <c r="H1190">
        <v>224.158366</v>
      </c>
      <c r="I1190" s="3">
        <v>4</v>
      </c>
      <c r="P1190">
        <v>2</v>
      </c>
      <c r="Q1190" t="str">
        <f t="shared" si="19"/>
        <v>14</v>
      </c>
    </row>
    <row r="1191" spans="1:17" x14ac:dyDescent="0.25">
      <c r="A1191">
        <v>1190</v>
      </c>
      <c r="B1191">
        <v>232.53472600000001</v>
      </c>
      <c r="C1191" s="4">
        <v>1</v>
      </c>
      <c r="H1191">
        <v>224.158366</v>
      </c>
      <c r="I1191" s="3">
        <v>4</v>
      </c>
      <c r="P1191">
        <v>2</v>
      </c>
      <c r="Q1191" t="str">
        <f t="shared" si="19"/>
        <v>14</v>
      </c>
    </row>
    <row r="1192" spans="1:17" x14ac:dyDescent="0.25">
      <c r="A1192">
        <v>1191</v>
      </c>
      <c r="B1192">
        <v>232.53472600000001</v>
      </c>
      <c r="C1192" s="4">
        <v>1</v>
      </c>
      <c r="H1192">
        <v>224.158366</v>
      </c>
      <c r="I1192" s="3">
        <v>4</v>
      </c>
      <c r="P1192">
        <v>2</v>
      </c>
      <c r="Q1192" t="str">
        <f t="shared" si="19"/>
        <v>14</v>
      </c>
    </row>
    <row r="1193" spans="1:17" x14ac:dyDescent="0.25">
      <c r="A1193">
        <v>1192</v>
      </c>
      <c r="B1193">
        <v>232.53472600000001</v>
      </c>
      <c r="C1193" s="4">
        <v>1</v>
      </c>
      <c r="H1193">
        <v>224.158366</v>
      </c>
      <c r="I1193" s="3">
        <v>4</v>
      </c>
      <c r="P1193">
        <v>2</v>
      </c>
      <c r="Q1193" t="str">
        <f t="shared" si="19"/>
        <v>14</v>
      </c>
    </row>
    <row r="1194" spans="1:17" x14ac:dyDescent="0.25">
      <c r="A1194">
        <v>1193</v>
      </c>
      <c r="B1194">
        <v>232.53472600000001</v>
      </c>
      <c r="C1194" s="4">
        <v>1</v>
      </c>
      <c r="H1194">
        <v>224.158366</v>
      </c>
      <c r="I1194" s="3">
        <v>4</v>
      </c>
      <c r="P1194">
        <v>2</v>
      </c>
      <c r="Q1194" t="str">
        <f t="shared" si="19"/>
        <v>14</v>
      </c>
    </row>
    <row r="1195" spans="1:17" x14ac:dyDescent="0.25">
      <c r="A1195">
        <v>1194</v>
      </c>
      <c r="B1195">
        <v>232.53472600000001</v>
      </c>
      <c r="C1195" s="4">
        <v>1</v>
      </c>
      <c r="H1195">
        <v>224.158366</v>
      </c>
      <c r="I1195" s="3">
        <v>4</v>
      </c>
      <c r="P1195">
        <v>2</v>
      </c>
      <c r="Q1195" t="str">
        <f t="shared" si="19"/>
        <v>14</v>
      </c>
    </row>
    <row r="1196" spans="1:17" x14ac:dyDescent="0.25">
      <c r="A1196">
        <v>1195</v>
      </c>
      <c r="B1196">
        <v>232.53472600000001</v>
      </c>
      <c r="C1196" s="4">
        <v>1</v>
      </c>
      <c r="H1196">
        <v>224.158366</v>
      </c>
      <c r="I1196" s="3">
        <v>4</v>
      </c>
      <c r="P1196">
        <v>2</v>
      </c>
      <c r="Q1196" t="str">
        <f t="shared" si="19"/>
        <v>14</v>
      </c>
    </row>
    <row r="1197" spans="1:17" x14ac:dyDescent="0.25">
      <c r="A1197">
        <v>1196</v>
      </c>
      <c r="B1197">
        <v>232.53472600000001</v>
      </c>
      <c r="C1197" s="4">
        <v>1</v>
      </c>
      <c r="D1197">
        <v>242.404719</v>
      </c>
      <c r="E1197" s="2">
        <v>2</v>
      </c>
      <c r="H1197">
        <v>224.158366</v>
      </c>
      <c r="I1197" s="3">
        <v>4</v>
      </c>
      <c r="P1197">
        <v>3</v>
      </c>
      <c r="Q1197" t="str">
        <f t="shared" si="19"/>
        <v>124</v>
      </c>
    </row>
    <row r="1198" spans="1:17" x14ac:dyDescent="0.25">
      <c r="A1198">
        <v>1197</v>
      </c>
      <c r="B1198">
        <v>232.53472600000001</v>
      </c>
      <c r="C1198" s="4">
        <v>1</v>
      </c>
      <c r="D1198">
        <v>242.67721</v>
      </c>
      <c r="E1198" s="2">
        <v>2</v>
      </c>
      <c r="H1198">
        <v>224.158366</v>
      </c>
      <c r="I1198" s="3">
        <v>4</v>
      </c>
      <c r="P1198">
        <v>3</v>
      </c>
      <c r="Q1198" t="str">
        <f t="shared" si="19"/>
        <v>124</v>
      </c>
    </row>
    <row r="1199" spans="1:17" x14ac:dyDescent="0.25">
      <c r="A1199">
        <v>1198</v>
      </c>
      <c r="B1199">
        <v>232.39923300000001</v>
      </c>
      <c r="C1199" s="4">
        <v>1</v>
      </c>
      <c r="D1199">
        <v>242.67721</v>
      </c>
      <c r="E1199" s="2">
        <v>2</v>
      </c>
      <c r="H1199">
        <v>224.158366</v>
      </c>
      <c r="I1199" s="3">
        <v>4</v>
      </c>
      <c r="P1199">
        <v>3</v>
      </c>
      <c r="Q1199" t="str">
        <f t="shared" si="19"/>
        <v>124</v>
      </c>
    </row>
    <row r="1200" spans="1:17" x14ac:dyDescent="0.25">
      <c r="A1200">
        <v>1199</v>
      </c>
      <c r="D1200">
        <v>242.67721</v>
      </c>
      <c r="E1200" s="2">
        <v>2</v>
      </c>
      <c r="H1200">
        <v>224.158366</v>
      </c>
      <c r="I1200" s="3">
        <v>4</v>
      </c>
      <c r="P1200">
        <v>2</v>
      </c>
      <c r="Q1200" t="str">
        <f t="shared" si="19"/>
        <v>24</v>
      </c>
    </row>
    <row r="1201" spans="1:17" x14ac:dyDescent="0.25">
      <c r="A1201">
        <v>1200</v>
      </c>
      <c r="D1201">
        <v>242.67721</v>
      </c>
      <c r="E1201" s="2">
        <v>2</v>
      </c>
      <c r="H1201">
        <v>224.158366</v>
      </c>
      <c r="I1201" s="3">
        <v>4</v>
      </c>
      <c r="P1201">
        <v>2</v>
      </c>
      <c r="Q1201" t="str">
        <f t="shared" si="19"/>
        <v>24</v>
      </c>
    </row>
    <row r="1202" spans="1:17" x14ac:dyDescent="0.25">
      <c r="A1202">
        <v>1201</v>
      </c>
      <c r="D1202">
        <v>242.67721</v>
      </c>
      <c r="E1202" s="2">
        <v>2</v>
      </c>
      <c r="H1202">
        <v>224.158366</v>
      </c>
      <c r="I1202" s="3">
        <v>4</v>
      </c>
      <c r="P1202">
        <v>2</v>
      </c>
      <c r="Q1202" t="str">
        <f t="shared" si="19"/>
        <v>24</v>
      </c>
    </row>
    <row r="1203" spans="1:17" x14ac:dyDescent="0.25">
      <c r="A1203">
        <v>1202</v>
      </c>
      <c r="D1203">
        <v>242.67721</v>
      </c>
      <c r="E1203" s="2">
        <v>2</v>
      </c>
      <c r="F1203">
        <v>232.22109399999999</v>
      </c>
      <c r="G1203" s="5">
        <v>3</v>
      </c>
      <c r="H1203">
        <v>224.158366</v>
      </c>
      <c r="I1203" s="3">
        <v>4</v>
      </c>
      <c r="P1203">
        <v>3</v>
      </c>
      <c r="Q1203" t="str">
        <f t="shared" si="19"/>
        <v>234</v>
      </c>
    </row>
    <row r="1204" spans="1:17" x14ac:dyDescent="0.25">
      <c r="A1204">
        <v>1203</v>
      </c>
      <c r="D1204">
        <v>242.67721</v>
      </c>
      <c r="E1204" s="2">
        <v>2</v>
      </c>
      <c r="F1204">
        <v>232.43380999999999</v>
      </c>
      <c r="G1204" s="5">
        <v>3</v>
      </c>
      <c r="H1204">
        <v>224.158366</v>
      </c>
      <c r="I1204" s="3">
        <v>4</v>
      </c>
      <c r="P1204">
        <v>3</v>
      </c>
      <c r="Q1204" t="str">
        <f t="shared" si="19"/>
        <v>234</v>
      </c>
    </row>
    <row r="1205" spans="1:17" x14ac:dyDescent="0.25">
      <c r="A1205">
        <v>1204</v>
      </c>
      <c r="D1205">
        <v>242.67721</v>
      </c>
      <c r="E1205" s="2">
        <v>2</v>
      </c>
      <c r="F1205">
        <v>232.43380999999999</v>
      </c>
      <c r="G1205" s="5">
        <v>3</v>
      </c>
      <c r="H1205">
        <v>224.158366</v>
      </c>
      <c r="I1205" s="3">
        <v>4</v>
      </c>
      <c r="P1205">
        <v>3</v>
      </c>
      <c r="Q1205" t="str">
        <f t="shared" si="19"/>
        <v>234</v>
      </c>
    </row>
    <row r="1206" spans="1:17" x14ac:dyDescent="0.25">
      <c r="A1206">
        <v>1205</v>
      </c>
      <c r="D1206">
        <v>242.67721</v>
      </c>
      <c r="E1206" s="2">
        <v>2</v>
      </c>
      <c r="F1206">
        <v>232.43380999999999</v>
      </c>
      <c r="G1206" s="5">
        <v>3</v>
      </c>
      <c r="H1206">
        <v>224.158366</v>
      </c>
      <c r="I1206" s="3">
        <v>4</v>
      </c>
      <c r="P1206">
        <v>3</v>
      </c>
      <c r="Q1206" t="str">
        <f t="shared" si="19"/>
        <v>234</v>
      </c>
    </row>
    <row r="1207" spans="1:17" x14ac:dyDescent="0.25">
      <c r="A1207">
        <v>1206</v>
      </c>
      <c r="D1207">
        <v>242.67721</v>
      </c>
      <c r="E1207" s="2">
        <v>2</v>
      </c>
      <c r="F1207">
        <v>232.43380999999999</v>
      </c>
      <c r="G1207" s="5">
        <v>3</v>
      </c>
      <c r="H1207">
        <v>224.158366</v>
      </c>
      <c r="I1207" s="3">
        <v>4</v>
      </c>
      <c r="P1207">
        <v>3</v>
      </c>
      <c r="Q1207" t="str">
        <f t="shared" si="19"/>
        <v>234</v>
      </c>
    </row>
    <row r="1208" spans="1:17" x14ac:dyDescent="0.25">
      <c r="A1208">
        <v>1207</v>
      </c>
      <c r="D1208">
        <v>242.67721</v>
      </c>
      <c r="E1208" s="2">
        <v>2</v>
      </c>
      <c r="F1208">
        <v>232.43380999999999</v>
      </c>
      <c r="G1208" s="5">
        <v>3</v>
      </c>
      <c r="H1208">
        <v>224.158366</v>
      </c>
      <c r="I1208" s="3">
        <v>4</v>
      </c>
      <c r="P1208">
        <v>3</v>
      </c>
      <c r="Q1208" t="str">
        <f t="shared" si="19"/>
        <v>234</v>
      </c>
    </row>
    <row r="1209" spans="1:17" x14ac:dyDescent="0.25">
      <c r="A1209">
        <v>1208</v>
      </c>
      <c r="D1209">
        <v>242.67721</v>
      </c>
      <c r="E1209" s="2">
        <v>2</v>
      </c>
      <c r="F1209">
        <v>232.43380999999999</v>
      </c>
      <c r="G1209" s="5">
        <v>3</v>
      </c>
      <c r="H1209">
        <v>224.158366</v>
      </c>
      <c r="I1209" s="3">
        <v>4</v>
      </c>
      <c r="P1209">
        <v>3</v>
      </c>
      <c r="Q1209" t="str">
        <f t="shared" si="19"/>
        <v>234</v>
      </c>
    </row>
    <row r="1210" spans="1:17" x14ac:dyDescent="0.25">
      <c r="A1210">
        <v>1209</v>
      </c>
      <c r="D1210">
        <v>242.67721</v>
      </c>
      <c r="E1210" s="2">
        <v>2</v>
      </c>
      <c r="F1210">
        <v>232.43380999999999</v>
      </c>
      <c r="G1210" s="5">
        <v>3</v>
      </c>
      <c r="H1210">
        <v>224.162688</v>
      </c>
      <c r="I1210" s="3">
        <v>4</v>
      </c>
      <c r="P1210">
        <v>3</v>
      </c>
      <c r="Q1210" t="str">
        <f t="shared" si="19"/>
        <v>234</v>
      </c>
    </row>
    <row r="1211" spans="1:17" x14ac:dyDescent="0.25">
      <c r="A1211">
        <v>1210</v>
      </c>
      <c r="D1211">
        <v>242.67721</v>
      </c>
      <c r="E1211" s="2">
        <v>2</v>
      </c>
      <c r="F1211">
        <v>232.43380999999999</v>
      </c>
      <c r="G1211" s="5">
        <v>3</v>
      </c>
      <c r="H1211">
        <v>224.162688</v>
      </c>
      <c r="I1211" s="3">
        <v>4</v>
      </c>
      <c r="P1211">
        <v>3</v>
      </c>
      <c r="Q1211" t="str">
        <f t="shared" si="19"/>
        <v>234</v>
      </c>
    </row>
    <row r="1212" spans="1:17" x14ac:dyDescent="0.25">
      <c r="A1212">
        <v>1211</v>
      </c>
      <c r="D1212">
        <v>242.67721</v>
      </c>
      <c r="E1212" s="2">
        <v>2</v>
      </c>
      <c r="F1212">
        <v>232.43380999999999</v>
      </c>
      <c r="G1212" s="5">
        <v>3</v>
      </c>
      <c r="P1212">
        <v>2</v>
      </c>
      <c r="Q1212" t="str">
        <f t="shared" si="19"/>
        <v>23</v>
      </c>
    </row>
    <row r="1213" spans="1:17" x14ac:dyDescent="0.25">
      <c r="A1213">
        <v>1212</v>
      </c>
      <c r="D1213">
        <v>242.67721</v>
      </c>
      <c r="E1213" s="2">
        <v>2</v>
      </c>
      <c r="F1213">
        <v>232.43380999999999</v>
      </c>
      <c r="G1213" s="5">
        <v>3</v>
      </c>
      <c r="P1213">
        <v>2</v>
      </c>
      <c r="Q1213" t="str">
        <f t="shared" si="19"/>
        <v>23</v>
      </c>
    </row>
    <row r="1214" spans="1:17" x14ac:dyDescent="0.25">
      <c r="A1214">
        <v>1213</v>
      </c>
      <c r="D1214">
        <v>242.67721</v>
      </c>
      <c r="E1214" s="2">
        <v>2</v>
      </c>
      <c r="F1214">
        <v>232.43380999999999</v>
      </c>
      <c r="G1214" s="5">
        <v>3</v>
      </c>
      <c r="P1214">
        <v>2</v>
      </c>
      <c r="Q1214" t="str">
        <f t="shared" si="19"/>
        <v>23</v>
      </c>
    </row>
    <row r="1215" spans="1:17" x14ac:dyDescent="0.25">
      <c r="A1215">
        <v>1214</v>
      </c>
      <c r="D1215">
        <v>242.67721</v>
      </c>
      <c r="E1215" s="2">
        <v>2</v>
      </c>
      <c r="F1215">
        <v>232.43380999999999</v>
      </c>
      <c r="G1215" s="5">
        <v>3</v>
      </c>
      <c r="P1215">
        <v>2</v>
      </c>
      <c r="Q1215" t="str">
        <f t="shared" si="19"/>
        <v>23</v>
      </c>
    </row>
    <row r="1216" spans="1:17" x14ac:dyDescent="0.25">
      <c r="A1216">
        <v>1215</v>
      </c>
      <c r="D1216">
        <v>242.67721</v>
      </c>
      <c r="E1216" s="2">
        <v>2</v>
      </c>
      <c r="F1216">
        <v>232.43380999999999</v>
      </c>
      <c r="G1216" s="5">
        <v>3</v>
      </c>
      <c r="P1216">
        <v>2</v>
      </c>
      <c r="Q1216" t="str">
        <f t="shared" si="19"/>
        <v>23</v>
      </c>
    </row>
    <row r="1217" spans="1:17" x14ac:dyDescent="0.25">
      <c r="A1217">
        <v>1216</v>
      </c>
      <c r="D1217">
        <v>242.67721</v>
      </c>
      <c r="E1217" s="2">
        <v>2</v>
      </c>
      <c r="F1217">
        <v>232.43380999999999</v>
      </c>
      <c r="G1217" s="5">
        <v>3</v>
      </c>
      <c r="P1217">
        <v>2</v>
      </c>
      <c r="Q1217" t="str">
        <f t="shared" si="19"/>
        <v>23</v>
      </c>
    </row>
    <row r="1218" spans="1:17" x14ac:dyDescent="0.25">
      <c r="A1218">
        <v>1217</v>
      </c>
      <c r="B1218">
        <v>252.72440599999999</v>
      </c>
      <c r="C1218" s="4">
        <v>1</v>
      </c>
      <c r="D1218">
        <v>242.67721</v>
      </c>
      <c r="E1218" s="2">
        <v>2</v>
      </c>
      <c r="F1218">
        <v>232.43380999999999</v>
      </c>
      <c r="G1218" s="5">
        <v>3</v>
      </c>
      <c r="P1218">
        <v>3</v>
      </c>
      <c r="Q1218" t="str">
        <f t="shared" ref="Q1218:Q1281" si="20">CONCATENATE(C1218,E1218,G1218,I1218)</f>
        <v>123</v>
      </c>
    </row>
    <row r="1219" spans="1:17" x14ac:dyDescent="0.25">
      <c r="A1219">
        <v>1218</v>
      </c>
      <c r="B1219">
        <v>252.718783</v>
      </c>
      <c r="C1219" s="4">
        <v>1</v>
      </c>
      <c r="D1219">
        <v>242.404719</v>
      </c>
      <c r="E1219" s="2">
        <v>2</v>
      </c>
      <c r="F1219">
        <v>232.43380999999999</v>
      </c>
      <c r="G1219" s="5">
        <v>3</v>
      </c>
      <c r="P1219">
        <v>3</v>
      </c>
      <c r="Q1219" t="str">
        <f t="shared" si="20"/>
        <v>123</v>
      </c>
    </row>
    <row r="1220" spans="1:17" x14ac:dyDescent="0.25">
      <c r="A1220">
        <v>1219</v>
      </c>
      <c r="B1220">
        <v>252.718783</v>
      </c>
      <c r="C1220" s="4">
        <v>1</v>
      </c>
      <c r="F1220">
        <v>232.43380999999999</v>
      </c>
      <c r="G1220" s="5">
        <v>3</v>
      </c>
      <c r="P1220">
        <v>2</v>
      </c>
      <c r="Q1220" t="str">
        <f t="shared" si="20"/>
        <v>13</v>
      </c>
    </row>
    <row r="1221" spans="1:17" x14ac:dyDescent="0.25">
      <c r="A1221">
        <v>1220</v>
      </c>
      <c r="B1221">
        <v>252.718783</v>
      </c>
      <c r="C1221" s="4">
        <v>1</v>
      </c>
      <c r="F1221">
        <v>232.43380999999999</v>
      </c>
      <c r="G1221" s="5">
        <v>3</v>
      </c>
      <c r="P1221">
        <v>2</v>
      </c>
      <c r="Q1221" t="str">
        <f t="shared" si="20"/>
        <v>13</v>
      </c>
    </row>
    <row r="1222" spans="1:17" x14ac:dyDescent="0.25">
      <c r="A1222">
        <v>1221</v>
      </c>
      <c r="B1222">
        <v>252.718783</v>
      </c>
      <c r="C1222" s="4">
        <v>1</v>
      </c>
      <c r="F1222">
        <v>232.43380999999999</v>
      </c>
      <c r="G1222" s="5">
        <v>3</v>
      </c>
      <c r="P1222">
        <v>2</v>
      </c>
      <c r="Q1222" t="str">
        <f t="shared" si="20"/>
        <v>13</v>
      </c>
    </row>
    <row r="1223" spans="1:17" x14ac:dyDescent="0.25">
      <c r="A1223">
        <v>1222</v>
      </c>
      <c r="B1223">
        <v>252.718783</v>
      </c>
      <c r="C1223" s="4">
        <v>1</v>
      </c>
      <c r="F1223">
        <v>232.43380999999999</v>
      </c>
      <c r="G1223" s="5">
        <v>3</v>
      </c>
      <c r="P1223">
        <v>2</v>
      </c>
      <c r="Q1223" t="str">
        <f t="shared" si="20"/>
        <v>13</v>
      </c>
    </row>
    <row r="1224" spans="1:17" x14ac:dyDescent="0.25">
      <c r="A1224">
        <v>1223</v>
      </c>
      <c r="B1224">
        <v>252.718783</v>
      </c>
      <c r="C1224" s="4">
        <v>1</v>
      </c>
      <c r="F1224">
        <v>232.43380999999999</v>
      </c>
      <c r="G1224" s="5">
        <v>3</v>
      </c>
      <c r="P1224">
        <v>2</v>
      </c>
      <c r="Q1224" t="str">
        <f t="shared" si="20"/>
        <v>13</v>
      </c>
    </row>
    <row r="1225" spans="1:17" x14ac:dyDescent="0.25">
      <c r="A1225">
        <v>1224</v>
      </c>
      <c r="B1225">
        <v>252.718783</v>
      </c>
      <c r="C1225" s="4">
        <v>1</v>
      </c>
      <c r="F1225">
        <v>232.43380999999999</v>
      </c>
      <c r="G1225" s="5">
        <v>3</v>
      </c>
      <c r="I1225" s="3" t="s">
        <v>233</v>
      </c>
      <c r="N1225">
        <v>242.69720699999999</v>
      </c>
      <c r="O1225">
        <v>1224</v>
      </c>
      <c r="P1225">
        <v>3</v>
      </c>
      <c r="Q1225" t="str">
        <f t="shared" si="20"/>
        <v>134D</v>
      </c>
    </row>
    <row r="1226" spans="1:17" x14ac:dyDescent="0.25">
      <c r="A1226">
        <v>1225</v>
      </c>
      <c r="B1226">
        <v>252.718783</v>
      </c>
      <c r="C1226" s="4">
        <v>1</v>
      </c>
      <c r="F1226">
        <v>232.43380999999999</v>
      </c>
      <c r="G1226" s="5">
        <v>3</v>
      </c>
      <c r="I1226" s="3" t="s">
        <v>233</v>
      </c>
      <c r="N1226">
        <v>242.77812800000001</v>
      </c>
      <c r="P1226">
        <v>3</v>
      </c>
      <c r="Q1226" t="str">
        <f t="shared" si="20"/>
        <v>134D</v>
      </c>
    </row>
    <row r="1227" spans="1:17" x14ac:dyDescent="0.25">
      <c r="A1227">
        <v>1226</v>
      </c>
      <c r="B1227">
        <v>252.718783</v>
      </c>
      <c r="C1227" s="4">
        <v>1</v>
      </c>
      <c r="F1227">
        <v>232.22109399999999</v>
      </c>
      <c r="G1227" s="5">
        <v>3</v>
      </c>
      <c r="I1227" s="3" t="s">
        <v>233</v>
      </c>
      <c r="N1227">
        <v>242.77812800000001</v>
      </c>
      <c r="P1227">
        <v>3</v>
      </c>
      <c r="Q1227" t="str">
        <f t="shared" si="20"/>
        <v>134D</v>
      </c>
    </row>
    <row r="1228" spans="1:17" x14ac:dyDescent="0.25">
      <c r="A1228">
        <v>1227</v>
      </c>
      <c r="B1228">
        <v>252.718783</v>
      </c>
      <c r="C1228" s="4">
        <v>1</v>
      </c>
      <c r="F1228">
        <v>232.22109399999999</v>
      </c>
      <c r="G1228" s="5">
        <v>3</v>
      </c>
      <c r="I1228" s="3" t="s">
        <v>233</v>
      </c>
      <c r="N1228">
        <v>242.77812800000001</v>
      </c>
      <c r="P1228">
        <v>3</v>
      </c>
      <c r="Q1228" t="str">
        <f t="shared" si="20"/>
        <v>134D</v>
      </c>
    </row>
    <row r="1229" spans="1:17" x14ac:dyDescent="0.25">
      <c r="A1229">
        <v>1228</v>
      </c>
      <c r="B1229">
        <v>252.718783</v>
      </c>
      <c r="C1229" s="4">
        <v>1</v>
      </c>
      <c r="F1229">
        <v>232.22109399999999</v>
      </c>
      <c r="G1229" s="5">
        <v>3</v>
      </c>
      <c r="I1229" s="3" t="s">
        <v>233</v>
      </c>
      <c r="N1229">
        <v>242.77812800000001</v>
      </c>
      <c r="P1229">
        <v>3</v>
      </c>
      <c r="Q1229" t="str">
        <f t="shared" si="20"/>
        <v>134D</v>
      </c>
    </row>
    <row r="1230" spans="1:17" x14ac:dyDescent="0.25">
      <c r="A1230">
        <v>1229</v>
      </c>
      <c r="B1230">
        <v>252.718783</v>
      </c>
      <c r="C1230" s="4">
        <v>1</v>
      </c>
      <c r="I1230" s="3" t="s">
        <v>233</v>
      </c>
      <c r="N1230">
        <v>242.77812800000001</v>
      </c>
      <c r="P1230">
        <v>2</v>
      </c>
      <c r="Q1230" t="str">
        <f t="shared" si="20"/>
        <v>14D</v>
      </c>
    </row>
    <row r="1231" spans="1:17" x14ac:dyDescent="0.25">
      <c r="A1231">
        <v>1230</v>
      </c>
      <c r="B1231">
        <v>252.718783</v>
      </c>
      <c r="C1231" s="4">
        <v>1</v>
      </c>
      <c r="I1231" s="3" t="s">
        <v>233</v>
      </c>
      <c r="N1231">
        <v>242.77812800000001</v>
      </c>
      <c r="P1231">
        <v>2</v>
      </c>
      <c r="Q1231" t="str">
        <f t="shared" si="20"/>
        <v>14D</v>
      </c>
    </row>
    <row r="1232" spans="1:17" x14ac:dyDescent="0.25">
      <c r="A1232">
        <v>1231</v>
      </c>
      <c r="B1232">
        <v>252.718783</v>
      </c>
      <c r="C1232" s="4">
        <v>1</v>
      </c>
      <c r="I1232" s="3" t="s">
        <v>233</v>
      </c>
      <c r="N1232">
        <v>242.77812800000001</v>
      </c>
      <c r="P1232">
        <v>2</v>
      </c>
      <c r="Q1232" t="str">
        <f t="shared" si="20"/>
        <v>14D</v>
      </c>
    </row>
    <row r="1233" spans="1:17" x14ac:dyDescent="0.25">
      <c r="A1233">
        <v>1232</v>
      </c>
      <c r="B1233">
        <v>252.718783</v>
      </c>
      <c r="C1233" s="4">
        <v>1</v>
      </c>
      <c r="I1233" s="3" t="s">
        <v>233</v>
      </c>
      <c r="N1233">
        <v>242.77812800000001</v>
      </c>
      <c r="P1233">
        <v>2</v>
      </c>
      <c r="Q1233" t="str">
        <f t="shared" si="20"/>
        <v>14D</v>
      </c>
    </row>
    <row r="1234" spans="1:17" x14ac:dyDescent="0.25">
      <c r="A1234">
        <v>1233</v>
      </c>
      <c r="B1234">
        <v>252.718783</v>
      </c>
      <c r="C1234" s="4">
        <v>1</v>
      </c>
      <c r="I1234" s="3" t="s">
        <v>233</v>
      </c>
      <c r="N1234">
        <v>242.77812800000001</v>
      </c>
      <c r="P1234">
        <v>2</v>
      </c>
      <c r="Q1234" t="str">
        <f t="shared" si="20"/>
        <v>14D</v>
      </c>
    </row>
    <row r="1235" spans="1:17" x14ac:dyDescent="0.25">
      <c r="A1235">
        <v>1234</v>
      </c>
      <c r="B1235">
        <v>252.718783</v>
      </c>
      <c r="C1235" s="4">
        <v>1</v>
      </c>
      <c r="I1235" s="3" t="s">
        <v>233</v>
      </c>
      <c r="N1235">
        <v>242.77812800000001</v>
      </c>
      <c r="P1235">
        <v>2</v>
      </c>
      <c r="Q1235" t="str">
        <f t="shared" si="20"/>
        <v>14D</v>
      </c>
    </row>
    <row r="1236" spans="1:17" x14ac:dyDescent="0.25">
      <c r="A1236">
        <v>1235</v>
      </c>
      <c r="B1236">
        <v>252.718783</v>
      </c>
      <c r="C1236" s="4">
        <v>1</v>
      </c>
      <c r="I1236" s="3" t="s">
        <v>233</v>
      </c>
      <c r="N1236">
        <v>242.77812800000001</v>
      </c>
      <c r="P1236">
        <v>2</v>
      </c>
      <c r="Q1236" t="str">
        <f t="shared" si="20"/>
        <v>14D</v>
      </c>
    </row>
    <row r="1237" spans="1:17" x14ac:dyDescent="0.25">
      <c r="A1237">
        <v>1236</v>
      </c>
      <c r="B1237">
        <v>252.718783</v>
      </c>
      <c r="C1237" s="4">
        <v>1</v>
      </c>
      <c r="D1237">
        <v>261.17897599999998</v>
      </c>
      <c r="E1237" s="2">
        <v>2</v>
      </c>
      <c r="I1237" s="3" t="s">
        <v>233</v>
      </c>
      <c r="N1237">
        <v>242.77812800000001</v>
      </c>
      <c r="P1237">
        <v>3</v>
      </c>
      <c r="Q1237" t="str">
        <f t="shared" si="20"/>
        <v>124D</v>
      </c>
    </row>
    <row r="1238" spans="1:17" x14ac:dyDescent="0.25">
      <c r="A1238">
        <v>1237</v>
      </c>
      <c r="B1238">
        <v>252.718783</v>
      </c>
      <c r="C1238" s="4">
        <v>1</v>
      </c>
      <c r="D1238">
        <v>261.34742999999997</v>
      </c>
      <c r="E1238" s="2">
        <v>2</v>
      </c>
      <c r="I1238" s="3" t="s">
        <v>233</v>
      </c>
      <c r="N1238">
        <v>242.77812800000001</v>
      </c>
      <c r="P1238">
        <v>3</v>
      </c>
      <c r="Q1238" t="str">
        <f t="shared" si="20"/>
        <v>124D</v>
      </c>
    </row>
    <row r="1239" spans="1:17" x14ac:dyDescent="0.25">
      <c r="A1239">
        <v>1238</v>
      </c>
      <c r="B1239">
        <v>252.718783</v>
      </c>
      <c r="C1239" s="4">
        <v>1</v>
      </c>
      <c r="D1239">
        <v>261.34742999999997</v>
      </c>
      <c r="E1239" s="2">
        <v>2</v>
      </c>
      <c r="I1239" s="3" t="s">
        <v>233</v>
      </c>
      <c r="N1239">
        <v>242.77812800000001</v>
      </c>
      <c r="P1239">
        <v>3</v>
      </c>
      <c r="Q1239" t="str">
        <f t="shared" si="20"/>
        <v>124D</v>
      </c>
    </row>
    <row r="1240" spans="1:17" x14ac:dyDescent="0.25">
      <c r="A1240">
        <v>1239</v>
      </c>
      <c r="B1240">
        <v>252.72440599999999</v>
      </c>
      <c r="C1240" s="4">
        <v>1</v>
      </c>
      <c r="D1240">
        <v>261.34742999999997</v>
      </c>
      <c r="E1240" s="2">
        <v>2</v>
      </c>
      <c r="I1240" s="3" t="s">
        <v>233</v>
      </c>
      <c r="N1240">
        <v>242.77812800000001</v>
      </c>
      <c r="P1240">
        <v>3</v>
      </c>
      <c r="Q1240" t="str">
        <f t="shared" si="20"/>
        <v>124D</v>
      </c>
    </row>
    <row r="1241" spans="1:17" x14ac:dyDescent="0.25">
      <c r="A1241">
        <v>1240</v>
      </c>
      <c r="B1241">
        <v>252.72440599999999</v>
      </c>
      <c r="C1241" s="4">
        <v>1</v>
      </c>
      <c r="D1241">
        <v>261.34742999999997</v>
      </c>
      <c r="E1241" s="2">
        <v>2</v>
      </c>
      <c r="I1241" s="3" t="s">
        <v>233</v>
      </c>
      <c r="N1241">
        <v>242.77812800000001</v>
      </c>
      <c r="P1241">
        <v>3</v>
      </c>
      <c r="Q1241" t="str">
        <f t="shared" si="20"/>
        <v>124D</v>
      </c>
    </row>
    <row r="1242" spans="1:17" x14ac:dyDescent="0.25">
      <c r="A1242">
        <v>1241</v>
      </c>
      <c r="D1242">
        <v>261.34742999999997</v>
      </c>
      <c r="E1242" s="2">
        <v>2</v>
      </c>
      <c r="F1242">
        <v>250.201098</v>
      </c>
      <c r="G1242" s="5">
        <v>3</v>
      </c>
      <c r="I1242" s="3" t="s">
        <v>233</v>
      </c>
      <c r="N1242">
        <v>242.69720699999999</v>
      </c>
      <c r="O1242">
        <v>1241</v>
      </c>
      <c r="P1242">
        <v>3</v>
      </c>
      <c r="Q1242" t="str">
        <f t="shared" si="20"/>
        <v>234D</v>
      </c>
    </row>
    <row r="1243" spans="1:17" x14ac:dyDescent="0.25">
      <c r="A1243">
        <v>1242</v>
      </c>
      <c r="D1243">
        <v>261.34742999999997</v>
      </c>
      <c r="E1243" s="2">
        <v>2</v>
      </c>
      <c r="F1243">
        <v>250.34716299999999</v>
      </c>
      <c r="G1243" s="5">
        <v>3</v>
      </c>
      <c r="P1243">
        <v>2</v>
      </c>
      <c r="Q1243" t="str">
        <f t="shared" si="20"/>
        <v>23</v>
      </c>
    </row>
    <row r="1244" spans="1:17" x14ac:dyDescent="0.25">
      <c r="A1244">
        <v>1243</v>
      </c>
      <c r="D1244">
        <v>261.34742999999997</v>
      </c>
      <c r="E1244" s="2">
        <v>2</v>
      </c>
      <c r="F1244">
        <v>250.34716299999999</v>
      </c>
      <c r="G1244" s="5">
        <v>3</v>
      </c>
      <c r="P1244">
        <v>2</v>
      </c>
      <c r="Q1244" t="str">
        <f t="shared" si="20"/>
        <v>23</v>
      </c>
    </row>
    <row r="1245" spans="1:17" x14ac:dyDescent="0.25">
      <c r="A1245">
        <v>1244</v>
      </c>
      <c r="D1245">
        <v>261.34742999999997</v>
      </c>
      <c r="E1245" s="2">
        <v>2</v>
      </c>
      <c r="F1245">
        <v>250.34716299999999</v>
      </c>
      <c r="G1245" s="5">
        <v>3</v>
      </c>
      <c r="P1245">
        <v>2</v>
      </c>
      <c r="Q1245" t="str">
        <f t="shared" si="20"/>
        <v>23</v>
      </c>
    </row>
    <row r="1246" spans="1:17" x14ac:dyDescent="0.25">
      <c r="A1246">
        <v>1245</v>
      </c>
      <c r="D1246">
        <v>261.34742999999997</v>
      </c>
      <c r="E1246" s="2">
        <v>2</v>
      </c>
      <c r="F1246">
        <v>250.34716299999999</v>
      </c>
      <c r="G1246" s="5">
        <v>3</v>
      </c>
      <c r="P1246">
        <v>2</v>
      </c>
      <c r="Q1246" t="str">
        <f t="shared" si="20"/>
        <v>23</v>
      </c>
    </row>
    <row r="1247" spans="1:17" x14ac:dyDescent="0.25">
      <c r="A1247">
        <v>1246</v>
      </c>
      <c r="D1247">
        <v>261.34742999999997</v>
      </c>
      <c r="E1247" s="2">
        <v>2</v>
      </c>
      <c r="F1247">
        <v>250.34716299999999</v>
      </c>
      <c r="G1247" s="5">
        <v>3</v>
      </c>
      <c r="P1247">
        <v>2</v>
      </c>
      <c r="Q1247" t="str">
        <f t="shared" si="20"/>
        <v>23</v>
      </c>
    </row>
    <row r="1248" spans="1:17" x14ac:dyDescent="0.25">
      <c r="A1248">
        <v>1247</v>
      </c>
      <c r="D1248">
        <v>261.34742999999997</v>
      </c>
      <c r="E1248" s="2">
        <v>2</v>
      </c>
      <c r="F1248">
        <v>250.34716299999999</v>
      </c>
      <c r="G1248" s="5">
        <v>3</v>
      </c>
      <c r="P1248">
        <v>2</v>
      </c>
      <c r="Q1248" t="str">
        <f t="shared" si="20"/>
        <v>23</v>
      </c>
    </row>
    <row r="1249" spans="1:17" x14ac:dyDescent="0.25">
      <c r="A1249">
        <v>1248</v>
      </c>
      <c r="D1249">
        <v>261.34742999999997</v>
      </c>
      <c r="E1249" s="2">
        <v>2</v>
      </c>
      <c r="F1249">
        <v>250.34716299999999</v>
      </c>
      <c r="G1249" s="5">
        <v>3</v>
      </c>
      <c r="P1249">
        <v>2</v>
      </c>
      <c r="Q1249" t="str">
        <f t="shared" si="20"/>
        <v>23</v>
      </c>
    </row>
    <row r="1250" spans="1:17" x14ac:dyDescent="0.25">
      <c r="A1250">
        <v>1249</v>
      </c>
      <c r="D1250">
        <v>261.34742999999997</v>
      </c>
      <c r="E1250" s="2">
        <v>2</v>
      </c>
      <c r="F1250">
        <v>250.34716299999999</v>
      </c>
      <c r="G1250" s="5">
        <v>3</v>
      </c>
      <c r="P1250">
        <v>2</v>
      </c>
      <c r="Q1250" t="str">
        <f t="shared" si="20"/>
        <v>23</v>
      </c>
    </row>
    <row r="1251" spans="1:17" x14ac:dyDescent="0.25">
      <c r="A1251">
        <v>1250</v>
      </c>
      <c r="D1251">
        <v>261.34742999999997</v>
      </c>
      <c r="E1251" s="2">
        <v>2</v>
      </c>
      <c r="F1251">
        <v>250.34716299999999</v>
      </c>
      <c r="G1251" s="5">
        <v>3</v>
      </c>
      <c r="P1251">
        <v>2</v>
      </c>
      <c r="Q1251" t="str">
        <f t="shared" si="20"/>
        <v>23</v>
      </c>
    </row>
    <row r="1252" spans="1:17" x14ac:dyDescent="0.25">
      <c r="A1252">
        <v>1251</v>
      </c>
      <c r="D1252">
        <v>261.34742999999997</v>
      </c>
      <c r="E1252" s="2">
        <v>2</v>
      </c>
      <c r="F1252">
        <v>250.34716299999999</v>
      </c>
      <c r="G1252" s="5">
        <v>3</v>
      </c>
      <c r="P1252">
        <v>2</v>
      </c>
      <c r="Q1252" t="str">
        <f t="shared" si="20"/>
        <v>23</v>
      </c>
    </row>
    <row r="1253" spans="1:17" x14ac:dyDescent="0.25">
      <c r="A1253">
        <v>1252</v>
      </c>
      <c r="D1253">
        <v>261.34742999999997</v>
      </c>
      <c r="E1253" s="2">
        <v>2</v>
      </c>
      <c r="F1253">
        <v>250.34716299999999</v>
      </c>
      <c r="G1253" s="5">
        <v>3</v>
      </c>
      <c r="P1253">
        <v>2</v>
      </c>
      <c r="Q1253" t="str">
        <f t="shared" si="20"/>
        <v>23</v>
      </c>
    </row>
    <row r="1254" spans="1:17" x14ac:dyDescent="0.25">
      <c r="A1254">
        <v>1253</v>
      </c>
      <c r="D1254">
        <v>261.34742999999997</v>
      </c>
      <c r="E1254" s="2">
        <v>2</v>
      </c>
      <c r="F1254">
        <v>250.34716299999999</v>
      </c>
      <c r="G1254" s="5">
        <v>3</v>
      </c>
      <c r="P1254">
        <v>2</v>
      </c>
      <c r="Q1254" t="str">
        <f t="shared" si="20"/>
        <v>23</v>
      </c>
    </row>
    <row r="1255" spans="1:17" x14ac:dyDescent="0.25">
      <c r="A1255">
        <v>1254</v>
      </c>
      <c r="D1255">
        <v>261.34742999999997</v>
      </c>
      <c r="E1255" s="2">
        <v>2</v>
      </c>
      <c r="F1255">
        <v>250.34716299999999</v>
      </c>
      <c r="G1255" s="5">
        <v>3</v>
      </c>
      <c r="P1255">
        <v>2</v>
      </c>
      <c r="Q1255" t="str">
        <f t="shared" si="20"/>
        <v>23</v>
      </c>
    </row>
    <row r="1256" spans="1:17" x14ac:dyDescent="0.25">
      <c r="A1256">
        <v>1255</v>
      </c>
      <c r="D1256">
        <v>261.34742999999997</v>
      </c>
      <c r="E1256" s="2">
        <v>2</v>
      </c>
      <c r="F1256">
        <v>250.34716299999999</v>
      </c>
      <c r="G1256" s="5">
        <v>3</v>
      </c>
      <c r="P1256">
        <v>2</v>
      </c>
      <c r="Q1256" t="str">
        <f t="shared" si="20"/>
        <v>23</v>
      </c>
    </row>
    <row r="1257" spans="1:17" x14ac:dyDescent="0.25">
      <c r="A1257">
        <v>1256</v>
      </c>
      <c r="D1257">
        <v>261.34742999999997</v>
      </c>
      <c r="E1257" s="2">
        <v>2</v>
      </c>
      <c r="F1257">
        <v>250.34716299999999</v>
      </c>
      <c r="G1257" s="5">
        <v>3</v>
      </c>
      <c r="P1257">
        <v>2</v>
      </c>
      <c r="Q1257" t="str">
        <f t="shared" si="20"/>
        <v>23</v>
      </c>
    </row>
    <row r="1258" spans="1:17" x14ac:dyDescent="0.25">
      <c r="A1258">
        <v>1257</v>
      </c>
      <c r="D1258">
        <v>261.34742999999997</v>
      </c>
      <c r="E1258" s="2">
        <v>2</v>
      </c>
      <c r="F1258">
        <v>250.34716299999999</v>
      </c>
      <c r="G1258" s="5">
        <v>3</v>
      </c>
      <c r="P1258">
        <v>2</v>
      </c>
      <c r="Q1258" t="str">
        <f t="shared" si="20"/>
        <v>23</v>
      </c>
    </row>
    <row r="1259" spans="1:17" x14ac:dyDescent="0.25">
      <c r="A1259">
        <v>1258</v>
      </c>
      <c r="D1259">
        <v>261.34742999999997</v>
      </c>
      <c r="E1259" s="2">
        <v>2</v>
      </c>
      <c r="F1259">
        <v>250.34716299999999</v>
      </c>
      <c r="G1259" s="5">
        <v>3</v>
      </c>
      <c r="P1259">
        <v>2</v>
      </c>
      <c r="Q1259" t="str">
        <f t="shared" si="20"/>
        <v>23</v>
      </c>
    </row>
    <row r="1260" spans="1:17" x14ac:dyDescent="0.25">
      <c r="A1260">
        <v>1259</v>
      </c>
      <c r="B1260">
        <v>269.92520000000002</v>
      </c>
      <c r="C1260" s="4">
        <v>1</v>
      </c>
      <c r="D1260">
        <v>261.34742999999997</v>
      </c>
      <c r="E1260" s="2">
        <v>2</v>
      </c>
      <c r="F1260">
        <v>250.34716299999999</v>
      </c>
      <c r="G1260" s="5">
        <v>3</v>
      </c>
      <c r="P1260">
        <v>3</v>
      </c>
      <c r="Q1260" t="str">
        <f t="shared" si="20"/>
        <v>123</v>
      </c>
    </row>
    <row r="1261" spans="1:17" x14ac:dyDescent="0.25">
      <c r="A1261">
        <v>1260</v>
      </c>
      <c r="B1261">
        <v>269.92520000000002</v>
      </c>
      <c r="C1261" s="4">
        <v>1</v>
      </c>
      <c r="D1261">
        <v>261.34742999999997</v>
      </c>
      <c r="E1261" s="2">
        <v>2</v>
      </c>
      <c r="F1261">
        <v>250.34716299999999</v>
      </c>
      <c r="G1261" s="5">
        <v>3</v>
      </c>
      <c r="P1261">
        <v>3</v>
      </c>
      <c r="Q1261" t="str">
        <f t="shared" si="20"/>
        <v>123</v>
      </c>
    </row>
    <row r="1262" spans="1:17" x14ac:dyDescent="0.25">
      <c r="A1262">
        <v>1261</v>
      </c>
      <c r="B1262">
        <v>270.02658700000001</v>
      </c>
      <c r="C1262" s="4">
        <v>1</v>
      </c>
      <c r="D1262">
        <v>261.34742999999997</v>
      </c>
      <c r="E1262" s="2">
        <v>2</v>
      </c>
      <c r="F1262">
        <v>250.34716299999999</v>
      </c>
      <c r="G1262" s="5">
        <v>3</v>
      </c>
      <c r="P1262">
        <v>3</v>
      </c>
      <c r="Q1262" t="str">
        <f t="shared" si="20"/>
        <v>123</v>
      </c>
    </row>
    <row r="1263" spans="1:17" x14ac:dyDescent="0.25">
      <c r="A1263">
        <v>1262</v>
      </c>
      <c r="B1263">
        <v>270.02658700000001</v>
      </c>
      <c r="C1263" s="4">
        <v>1</v>
      </c>
      <c r="D1263">
        <v>261.34742999999997</v>
      </c>
      <c r="E1263" s="2">
        <v>2</v>
      </c>
      <c r="F1263">
        <v>250.34716299999999</v>
      </c>
      <c r="G1263" s="5">
        <v>3</v>
      </c>
      <c r="P1263">
        <v>3</v>
      </c>
      <c r="Q1263" t="str">
        <f t="shared" si="20"/>
        <v>123</v>
      </c>
    </row>
    <row r="1264" spans="1:17" x14ac:dyDescent="0.25">
      <c r="A1264">
        <v>1263</v>
      </c>
      <c r="B1264">
        <v>270.02658700000001</v>
      </c>
      <c r="C1264" s="4">
        <v>1</v>
      </c>
      <c r="D1264">
        <v>261.17897599999998</v>
      </c>
      <c r="E1264" s="2">
        <v>2</v>
      </c>
      <c r="F1264">
        <v>250.34716299999999</v>
      </c>
      <c r="G1264" s="5">
        <v>3</v>
      </c>
      <c r="P1264">
        <v>3</v>
      </c>
      <c r="Q1264" t="str">
        <f t="shared" si="20"/>
        <v>123</v>
      </c>
    </row>
    <row r="1265" spans="1:17" x14ac:dyDescent="0.25">
      <c r="A1265">
        <v>1264</v>
      </c>
      <c r="B1265">
        <v>269.92520000000002</v>
      </c>
      <c r="C1265" s="4">
        <v>1</v>
      </c>
      <c r="F1265">
        <v>250.201098</v>
      </c>
      <c r="G1265" s="5">
        <v>3</v>
      </c>
      <c r="P1265">
        <v>2</v>
      </c>
      <c r="Q1265" t="str">
        <f t="shared" si="20"/>
        <v>13</v>
      </c>
    </row>
    <row r="1266" spans="1:17" x14ac:dyDescent="0.25">
      <c r="A1266">
        <v>1265</v>
      </c>
      <c r="B1266">
        <v>269.92520000000002</v>
      </c>
      <c r="C1266" s="4">
        <v>1</v>
      </c>
      <c r="F1266">
        <v>250.201098</v>
      </c>
      <c r="G1266" s="5">
        <v>3</v>
      </c>
      <c r="J1266">
        <v>236.106449</v>
      </c>
      <c r="K1266" t="s">
        <v>22</v>
      </c>
      <c r="Q1266" t="str">
        <f t="shared" si="20"/>
        <v>13</v>
      </c>
    </row>
    <row r="1267" spans="1:17" x14ac:dyDescent="0.25">
      <c r="A1267">
        <v>1266</v>
      </c>
      <c r="Q1267" t="str">
        <f t="shared" si="20"/>
        <v/>
      </c>
    </row>
    <row r="1268" spans="1:17" x14ac:dyDescent="0.25">
      <c r="A1268">
        <v>1267</v>
      </c>
      <c r="J1268">
        <v>236.193253</v>
      </c>
      <c r="K1268" t="s">
        <v>22</v>
      </c>
      <c r="Q1268" t="str">
        <f t="shared" si="20"/>
        <v/>
      </c>
    </row>
    <row r="1269" spans="1:17" x14ac:dyDescent="0.25">
      <c r="A1269">
        <v>1268</v>
      </c>
      <c r="D1269">
        <v>241.93351799999999</v>
      </c>
      <c r="E1269" s="2">
        <v>2</v>
      </c>
      <c r="P1269">
        <v>1</v>
      </c>
      <c r="Q1269" t="str">
        <f t="shared" si="20"/>
        <v>2</v>
      </c>
    </row>
    <row r="1270" spans="1:17" x14ac:dyDescent="0.25">
      <c r="A1270">
        <v>1269</v>
      </c>
      <c r="D1270">
        <v>241.869833</v>
      </c>
      <c r="E1270" s="2">
        <v>2</v>
      </c>
      <c r="P1270">
        <v>1</v>
      </c>
      <c r="Q1270" t="str">
        <f t="shared" si="20"/>
        <v>2</v>
      </c>
    </row>
    <row r="1271" spans="1:17" x14ac:dyDescent="0.25">
      <c r="A1271">
        <v>1270</v>
      </c>
      <c r="D1271">
        <v>241.869833</v>
      </c>
      <c r="E1271" s="2">
        <v>2</v>
      </c>
      <c r="P1271">
        <v>1</v>
      </c>
      <c r="Q1271" t="str">
        <f t="shared" si="20"/>
        <v>2</v>
      </c>
    </row>
    <row r="1272" spans="1:17" x14ac:dyDescent="0.25">
      <c r="A1272">
        <v>1271</v>
      </c>
      <c r="D1272">
        <v>241.869833</v>
      </c>
      <c r="E1272" s="2">
        <v>2</v>
      </c>
      <c r="P1272">
        <v>1</v>
      </c>
      <c r="Q1272" t="str">
        <f t="shared" si="20"/>
        <v>2</v>
      </c>
    </row>
    <row r="1273" spans="1:17" x14ac:dyDescent="0.25">
      <c r="A1273">
        <v>1272</v>
      </c>
      <c r="D1273">
        <v>241.869833</v>
      </c>
      <c r="E1273" s="2">
        <v>2</v>
      </c>
      <c r="P1273">
        <v>1</v>
      </c>
      <c r="Q1273" t="str">
        <f t="shared" si="20"/>
        <v>2</v>
      </c>
    </row>
    <row r="1274" spans="1:17" x14ac:dyDescent="0.25">
      <c r="A1274">
        <v>1273</v>
      </c>
      <c r="D1274">
        <v>241.869833</v>
      </c>
      <c r="E1274" s="2">
        <v>2</v>
      </c>
      <c r="P1274">
        <v>1</v>
      </c>
      <c r="Q1274" t="str">
        <f t="shared" si="20"/>
        <v>2</v>
      </c>
    </row>
    <row r="1275" spans="1:17" x14ac:dyDescent="0.25">
      <c r="A1275">
        <v>1274</v>
      </c>
      <c r="D1275">
        <v>241.869833</v>
      </c>
      <c r="E1275" s="2">
        <v>2</v>
      </c>
      <c r="P1275">
        <v>1</v>
      </c>
      <c r="Q1275" t="str">
        <f t="shared" si="20"/>
        <v>2</v>
      </c>
    </row>
    <row r="1276" spans="1:17" x14ac:dyDescent="0.25">
      <c r="A1276">
        <v>1275</v>
      </c>
      <c r="D1276">
        <v>241.869833</v>
      </c>
      <c r="E1276" s="2">
        <v>2</v>
      </c>
      <c r="P1276">
        <v>1</v>
      </c>
      <c r="Q1276" t="str">
        <f t="shared" si="20"/>
        <v>2</v>
      </c>
    </row>
    <row r="1277" spans="1:17" x14ac:dyDescent="0.25">
      <c r="A1277">
        <v>1276</v>
      </c>
      <c r="D1277">
        <v>241.869833</v>
      </c>
      <c r="E1277" s="2">
        <v>2</v>
      </c>
      <c r="P1277">
        <v>1</v>
      </c>
      <c r="Q1277" t="str">
        <f t="shared" si="20"/>
        <v>2</v>
      </c>
    </row>
    <row r="1278" spans="1:17" x14ac:dyDescent="0.25">
      <c r="A1278">
        <v>1277</v>
      </c>
      <c r="D1278">
        <v>241.869833</v>
      </c>
      <c r="E1278" s="2">
        <v>2</v>
      </c>
      <c r="P1278">
        <v>1</v>
      </c>
      <c r="Q1278" t="str">
        <f t="shared" si="20"/>
        <v>2</v>
      </c>
    </row>
    <row r="1279" spans="1:17" x14ac:dyDescent="0.25">
      <c r="A1279">
        <v>1278</v>
      </c>
      <c r="D1279">
        <v>241.869833</v>
      </c>
      <c r="E1279" s="2">
        <v>2</v>
      </c>
      <c r="P1279">
        <v>1</v>
      </c>
      <c r="Q1279" t="str">
        <f t="shared" si="20"/>
        <v>2</v>
      </c>
    </row>
    <row r="1280" spans="1:17" x14ac:dyDescent="0.25">
      <c r="A1280">
        <v>1279</v>
      </c>
      <c r="D1280">
        <v>241.869833</v>
      </c>
      <c r="E1280" s="2">
        <v>2</v>
      </c>
      <c r="I1280" s="3" t="s">
        <v>233</v>
      </c>
      <c r="N1280">
        <v>250.21833599999999</v>
      </c>
      <c r="O1280">
        <v>1279</v>
      </c>
      <c r="P1280">
        <v>2</v>
      </c>
      <c r="Q1280" t="str">
        <f t="shared" si="20"/>
        <v>24D</v>
      </c>
    </row>
    <row r="1281" spans="1:17" x14ac:dyDescent="0.25">
      <c r="A1281">
        <v>1280</v>
      </c>
      <c r="B1281">
        <v>235.49569700000001</v>
      </c>
      <c r="C1281" s="4">
        <v>1</v>
      </c>
      <c r="D1281">
        <v>241.869833</v>
      </c>
      <c r="E1281" s="2">
        <v>2</v>
      </c>
      <c r="I1281" s="3" t="s">
        <v>233</v>
      </c>
      <c r="N1281">
        <v>250.34716299999999</v>
      </c>
      <c r="P1281">
        <v>3</v>
      </c>
      <c r="Q1281" t="str">
        <f t="shared" si="20"/>
        <v>124D</v>
      </c>
    </row>
    <row r="1282" spans="1:17" x14ac:dyDescent="0.25">
      <c r="A1282">
        <v>1281</v>
      </c>
      <c r="B1282">
        <v>235.461434</v>
      </c>
      <c r="C1282" s="4">
        <v>1</v>
      </c>
      <c r="D1282">
        <v>241.869833</v>
      </c>
      <c r="E1282" s="2">
        <v>2</v>
      </c>
      <c r="I1282" s="3" t="s">
        <v>233</v>
      </c>
      <c r="N1282">
        <v>250.34716299999999</v>
      </c>
      <c r="P1282">
        <v>3</v>
      </c>
      <c r="Q1282" t="str">
        <f t="shared" ref="Q1282:Q1345" si="21">CONCATENATE(C1282,E1282,G1282,I1282)</f>
        <v>124D</v>
      </c>
    </row>
    <row r="1283" spans="1:17" x14ac:dyDescent="0.25">
      <c r="A1283">
        <v>1282</v>
      </c>
      <c r="B1283">
        <v>235.461434</v>
      </c>
      <c r="C1283" s="4">
        <v>1</v>
      </c>
      <c r="D1283">
        <v>241.869833</v>
      </c>
      <c r="E1283" s="2">
        <v>2</v>
      </c>
      <c r="I1283" s="3" t="s">
        <v>233</v>
      </c>
      <c r="N1283">
        <v>250.34716299999999</v>
      </c>
      <c r="P1283">
        <v>3</v>
      </c>
      <c r="Q1283" t="str">
        <f t="shared" si="21"/>
        <v>124D</v>
      </c>
    </row>
    <row r="1284" spans="1:17" x14ac:dyDescent="0.25">
      <c r="A1284">
        <v>1283</v>
      </c>
      <c r="B1284">
        <v>235.461434</v>
      </c>
      <c r="C1284" s="4">
        <v>1</v>
      </c>
      <c r="D1284">
        <v>241.869833</v>
      </c>
      <c r="E1284" s="2">
        <v>2</v>
      </c>
      <c r="I1284" s="3" t="s">
        <v>233</v>
      </c>
      <c r="N1284">
        <v>250.34716299999999</v>
      </c>
      <c r="P1284">
        <v>3</v>
      </c>
      <c r="Q1284" t="str">
        <f t="shared" si="21"/>
        <v>124D</v>
      </c>
    </row>
    <row r="1285" spans="1:17" x14ac:dyDescent="0.25">
      <c r="A1285">
        <v>1284</v>
      </c>
      <c r="B1285">
        <v>235.461434</v>
      </c>
      <c r="C1285" s="4">
        <v>1</v>
      </c>
      <c r="D1285">
        <v>241.869833</v>
      </c>
      <c r="E1285" s="2">
        <v>2</v>
      </c>
      <c r="I1285" s="3" t="s">
        <v>233</v>
      </c>
      <c r="N1285">
        <v>250.34716299999999</v>
      </c>
      <c r="P1285">
        <v>3</v>
      </c>
      <c r="Q1285" t="str">
        <f t="shared" si="21"/>
        <v>124D</v>
      </c>
    </row>
    <row r="1286" spans="1:17" x14ac:dyDescent="0.25">
      <c r="A1286">
        <v>1285</v>
      </c>
      <c r="B1286">
        <v>235.461434</v>
      </c>
      <c r="C1286" s="4">
        <v>1</v>
      </c>
      <c r="D1286">
        <v>241.93351799999999</v>
      </c>
      <c r="E1286" s="2">
        <v>2</v>
      </c>
      <c r="I1286" s="3" t="s">
        <v>233</v>
      </c>
      <c r="N1286">
        <v>250.34716299999999</v>
      </c>
      <c r="P1286">
        <v>3</v>
      </c>
      <c r="Q1286" t="str">
        <f t="shared" si="21"/>
        <v>124D</v>
      </c>
    </row>
    <row r="1287" spans="1:17" x14ac:dyDescent="0.25">
      <c r="A1287">
        <v>1286</v>
      </c>
      <c r="B1287">
        <v>235.461434</v>
      </c>
      <c r="C1287" s="4">
        <v>1</v>
      </c>
      <c r="I1287" s="3" t="s">
        <v>233</v>
      </c>
      <c r="N1287">
        <v>250.39761999999999</v>
      </c>
      <c r="P1287">
        <v>2</v>
      </c>
      <c r="Q1287" t="str">
        <f t="shared" si="21"/>
        <v>14D</v>
      </c>
    </row>
    <row r="1288" spans="1:17" x14ac:dyDescent="0.25">
      <c r="A1288">
        <v>1287</v>
      </c>
      <c r="B1288">
        <v>235.461434</v>
      </c>
      <c r="C1288" s="4">
        <v>1</v>
      </c>
      <c r="I1288" s="3" t="s">
        <v>233</v>
      </c>
      <c r="N1288">
        <v>250.39761999999999</v>
      </c>
      <c r="P1288">
        <v>2</v>
      </c>
      <c r="Q1288" t="str">
        <f t="shared" si="21"/>
        <v>14D</v>
      </c>
    </row>
    <row r="1289" spans="1:17" x14ac:dyDescent="0.25">
      <c r="A1289">
        <v>1288</v>
      </c>
      <c r="B1289">
        <v>235.461434</v>
      </c>
      <c r="C1289" s="4">
        <v>1</v>
      </c>
      <c r="I1289" s="3" t="s">
        <v>233</v>
      </c>
      <c r="N1289">
        <v>250.39761999999999</v>
      </c>
      <c r="P1289">
        <v>2</v>
      </c>
      <c r="Q1289" t="str">
        <f t="shared" si="21"/>
        <v>14D</v>
      </c>
    </row>
    <row r="1290" spans="1:17" x14ac:dyDescent="0.25">
      <c r="A1290">
        <v>1289</v>
      </c>
      <c r="B1290">
        <v>235.461434</v>
      </c>
      <c r="C1290" s="4">
        <v>1</v>
      </c>
      <c r="I1290" s="3" t="s">
        <v>233</v>
      </c>
      <c r="N1290">
        <v>250.39761999999999</v>
      </c>
      <c r="P1290">
        <v>2</v>
      </c>
      <c r="Q1290" t="str">
        <f t="shared" si="21"/>
        <v>14D</v>
      </c>
    </row>
    <row r="1291" spans="1:17" x14ac:dyDescent="0.25">
      <c r="A1291">
        <v>1290</v>
      </c>
      <c r="B1291">
        <v>235.461434</v>
      </c>
      <c r="C1291" s="4">
        <v>1</v>
      </c>
      <c r="I1291" s="3" t="s">
        <v>233</v>
      </c>
      <c r="N1291">
        <v>250.39761999999999</v>
      </c>
      <c r="P1291">
        <v>2</v>
      </c>
      <c r="Q1291" t="str">
        <f t="shared" si="21"/>
        <v>14D</v>
      </c>
    </row>
    <row r="1292" spans="1:17" x14ac:dyDescent="0.25">
      <c r="A1292">
        <v>1291</v>
      </c>
      <c r="B1292">
        <v>235.461434</v>
      </c>
      <c r="C1292" s="4">
        <v>1</v>
      </c>
      <c r="I1292" s="3" t="s">
        <v>233</v>
      </c>
      <c r="N1292">
        <v>250.39761999999999</v>
      </c>
      <c r="P1292">
        <v>2</v>
      </c>
      <c r="Q1292" t="str">
        <f t="shared" si="21"/>
        <v>14D</v>
      </c>
    </row>
    <row r="1293" spans="1:17" x14ac:dyDescent="0.25">
      <c r="A1293">
        <v>1292</v>
      </c>
      <c r="B1293">
        <v>235.461434</v>
      </c>
      <c r="C1293" s="4">
        <v>1</v>
      </c>
      <c r="D1293">
        <v>228.948679</v>
      </c>
      <c r="E1293" s="2">
        <v>2</v>
      </c>
      <c r="I1293" s="3" t="s">
        <v>233</v>
      </c>
      <c r="N1293">
        <v>250.39761999999999</v>
      </c>
      <c r="P1293">
        <v>3</v>
      </c>
      <c r="Q1293" t="str">
        <f t="shared" si="21"/>
        <v>124D</v>
      </c>
    </row>
    <row r="1294" spans="1:17" x14ac:dyDescent="0.25">
      <c r="A1294">
        <v>1293</v>
      </c>
      <c r="B1294">
        <v>235.461434</v>
      </c>
      <c r="C1294" s="4">
        <v>1</v>
      </c>
      <c r="D1294">
        <v>228.85114899999999</v>
      </c>
      <c r="E1294" s="2">
        <v>2</v>
      </c>
      <c r="I1294" s="3" t="s">
        <v>233</v>
      </c>
      <c r="N1294">
        <v>250.39761999999999</v>
      </c>
      <c r="P1294">
        <v>3</v>
      </c>
      <c r="Q1294" t="str">
        <f t="shared" si="21"/>
        <v>124D</v>
      </c>
    </row>
    <row r="1295" spans="1:17" x14ac:dyDescent="0.25">
      <c r="A1295">
        <v>1294</v>
      </c>
      <c r="B1295">
        <v>235.461434</v>
      </c>
      <c r="C1295" s="4">
        <v>1</v>
      </c>
      <c r="D1295">
        <v>228.85114899999999</v>
      </c>
      <c r="E1295" s="2">
        <v>2</v>
      </c>
      <c r="I1295" s="3" t="s">
        <v>233</v>
      </c>
      <c r="N1295">
        <v>250.39761999999999</v>
      </c>
      <c r="P1295">
        <v>3</v>
      </c>
      <c r="Q1295" t="str">
        <f t="shared" si="21"/>
        <v>124D</v>
      </c>
    </row>
    <row r="1296" spans="1:17" x14ac:dyDescent="0.25">
      <c r="A1296">
        <v>1295</v>
      </c>
      <c r="B1296">
        <v>235.49569700000001</v>
      </c>
      <c r="C1296" s="4">
        <v>1</v>
      </c>
      <c r="D1296">
        <v>228.85114899999999</v>
      </c>
      <c r="E1296" s="2">
        <v>2</v>
      </c>
      <c r="I1296" s="3" t="s">
        <v>233</v>
      </c>
      <c r="N1296">
        <v>250.21833599999999</v>
      </c>
      <c r="P1296">
        <v>3</v>
      </c>
      <c r="Q1296" t="str">
        <f t="shared" si="21"/>
        <v>124D</v>
      </c>
    </row>
    <row r="1297" spans="1:17" x14ac:dyDescent="0.25">
      <c r="A1297">
        <v>1296</v>
      </c>
      <c r="D1297">
        <v>228.85114899999999</v>
      </c>
      <c r="E1297" s="2">
        <v>2</v>
      </c>
      <c r="F1297">
        <v>239.32163800000001</v>
      </c>
      <c r="G1297" s="5">
        <v>3</v>
      </c>
      <c r="I1297" s="3" t="s">
        <v>233</v>
      </c>
      <c r="N1297">
        <v>250.21833599999999</v>
      </c>
      <c r="O1297">
        <v>1296</v>
      </c>
      <c r="P1297">
        <v>3</v>
      </c>
      <c r="Q1297" t="str">
        <f t="shared" si="21"/>
        <v>234D</v>
      </c>
    </row>
    <row r="1298" spans="1:17" x14ac:dyDescent="0.25">
      <c r="A1298">
        <v>1297</v>
      </c>
      <c r="D1298">
        <v>228.85114899999999</v>
      </c>
      <c r="E1298" s="2">
        <v>2</v>
      </c>
      <c r="F1298">
        <v>238.99363600000001</v>
      </c>
      <c r="G1298" s="5">
        <v>3</v>
      </c>
      <c r="P1298">
        <v>2</v>
      </c>
      <c r="Q1298" t="str">
        <f t="shared" si="21"/>
        <v>23</v>
      </c>
    </row>
    <row r="1299" spans="1:17" x14ac:dyDescent="0.25">
      <c r="A1299">
        <v>1298</v>
      </c>
      <c r="D1299">
        <v>228.85114899999999</v>
      </c>
      <c r="E1299" s="2">
        <v>2</v>
      </c>
      <c r="F1299">
        <v>238.99363600000001</v>
      </c>
      <c r="G1299" s="5">
        <v>3</v>
      </c>
      <c r="P1299">
        <v>2</v>
      </c>
      <c r="Q1299" t="str">
        <f t="shared" si="21"/>
        <v>23</v>
      </c>
    </row>
    <row r="1300" spans="1:17" x14ac:dyDescent="0.25">
      <c r="A1300">
        <v>1299</v>
      </c>
      <c r="D1300">
        <v>228.85114899999999</v>
      </c>
      <c r="E1300" s="2">
        <v>2</v>
      </c>
      <c r="F1300">
        <v>238.99363600000001</v>
      </c>
      <c r="G1300" s="5">
        <v>3</v>
      </c>
      <c r="P1300">
        <v>2</v>
      </c>
      <c r="Q1300" t="str">
        <f t="shared" si="21"/>
        <v>23</v>
      </c>
    </row>
    <row r="1301" spans="1:17" x14ac:dyDescent="0.25">
      <c r="A1301">
        <v>1300</v>
      </c>
      <c r="D1301">
        <v>228.85114899999999</v>
      </c>
      <c r="E1301" s="2">
        <v>2</v>
      </c>
      <c r="F1301">
        <v>238.99363600000001</v>
      </c>
      <c r="G1301" s="5">
        <v>3</v>
      </c>
      <c r="P1301">
        <v>2</v>
      </c>
      <c r="Q1301" t="str">
        <f t="shared" si="21"/>
        <v>23</v>
      </c>
    </row>
    <row r="1302" spans="1:17" x14ac:dyDescent="0.25">
      <c r="A1302">
        <v>1301</v>
      </c>
      <c r="D1302">
        <v>228.85114899999999</v>
      </c>
      <c r="E1302" s="2">
        <v>2</v>
      </c>
      <c r="F1302">
        <v>238.99363600000001</v>
      </c>
      <c r="G1302" s="5">
        <v>3</v>
      </c>
      <c r="P1302">
        <v>2</v>
      </c>
      <c r="Q1302" t="str">
        <f t="shared" si="21"/>
        <v>23</v>
      </c>
    </row>
    <row r="1303" spans="1:17" x14ac:dyDescent="0.25">
      <c r="A1303">
        <v>1302</v>
      </c>
      <c r="D1303">
        <v>228.85114899999999</v>
      </c>
      <c r="E1303" s="2">
        <v>2</v>
      </c>
      <c r="F1303">
        <v>238.99363600000001</v>
      </c>
      <c r="G1303" s="5">
        <v>3</v>
      </c>
      <c r="P1303">
        <v>2</v>
      </c>
      <c r="Q1303" t="str">
        <f t="shared" si="21"/>
        <v>23</v>
      </c>
    </row>
    <row r="1304" spans="1:17" x14ac:dyDescent="0.25">
      <c r="A1304">
        <v>1303</v>
      </c>
      <c r="D1304">
        <v>228.85114899999999</v>
      </c>
      <c r="E1304" s="2">
        <v>2</v>
      </c>
      <c r="F1304">
        <v>238.99363600000001</v>
      </c>
      <c r="G1304" s="5">
        <v>3</v>
      </c>
      <c r="P1304">
        <v>2</v>
      </c>
      <c r="Q1304" t="str">
        <f t="shared" si="21"/>
        <v>23</v>
      </c>
    </row>
    <row r="1305" spans="1:17" x14ac:dyDescent="0.25">
      <c r="A1305">
        <v>1304</v>
      </c>
      <c r="D1305">
        <v>228.85114899999999</v>
      </c>
      <c r="E1305" s="2">
        <v>2</v>
      </c>
      <c r="F1305">
        <v>238.99363600000001</v>
      </c>
      <c r="G1305" s="5">
        <v>3</v>
      </c>
      <c r="P1305">
        <v>2</v>
      </c>
      <c r="Q1305" t="str">
        <f t="shared" si="21"/>
        <v>23</v>
      </c>
    </row>
    <row r="1306" spans="1:17" x14ac:dyDescent="0.25">
      <c r="A1306">
        <v>1305</v>
      </c>
      <c r="D1306">
        <v>228.85114899999999</v>
      </c>
      <c r="E1306" s="2">
        <v>2</v>
      </c>
      <c r="F1306">
        <v>238.99363600000001</v>
      </c>
      <c r="G1306" s="5">
        <v>3</v>
      </c>
      <c r="P1306">
        <v>2</v>
      </c>
      <c r="Q1306" t="str">
        <f t="shared" si="21"/>
        <v>23</v>
      </c>
    </row>
    <row r="1307" spans="1:17" x14ac:dyDescent="0.25">
      <c r="A1307">
        <v>1306</v>
      </c>
      <c r="D1307">
        <v>228.85114899999999</v>
      </c>
      <c r="E1307" s="2">
        <v>2</v>
      </c>
      <c r="F1307">
        <v>238.99363600000001</v>
      </c>
      <c r="G1307" s="5">
        <v>3</v>
      </c>
      <c r="P1307">
        <v>2</v>
      </c>
      <c r="Q1307" t="str">
        <f t="shared" si="21"/>
        <v>23</v>
      </c>
    </row>
    <row r="1308" spans="1:17" x14ac:dyDescent="0.25">
      <c r="A1308">
        <v>1307</v>
      </c>
      <c r="D1308">
        <v>228.85114899999999</v>
      </c>
      <c r="E1308" s="2">
        <v>2</v>
      </c>
      <c r="F1308">
        <v>238.99363600000001</v>
      </c>
      <c r="G1308" s="5">
        <v>3</v>
      </c>
      <c r="P1308">
        <v>2</v>
      </c>
      <c r="Q1308" t="str">
        <f t="shared" si="21"/>
        <v>23</v>
      </c>
    </row>
    <row r="1309" spans="1:17" x14ac:dyDescent="0.25">
      <c r="A1309">
        <v>1308</v>
      </c>
      <c r="B1309">
        <v>220.18308200000001</v>
      </c>
      <c r="C1309" s="4">
        <v>1</v>
      </c>
      <c r="D1309">
        <v>228.948679</v>
      </c>
      <c r="E1309" s="2">
        <v>2</v>
      </c>
      <c r="F1309">
        <v>238.99363600000001</v>
      </c>
      <c r="G1309" s="5">
        <v>3</v>
      </c>
      <c r="P1309">
        <v>3</v>
      </c>
      <c r="Q1309" t="str">
        <f t="shared" si="21"/>
        <v>123</v>
      </c>
    </row>
    <row r="1310" spans="1:17" x14ac:dyDescent="0.25">
      <c r="A1310">
        <v>1309</v>
      </c>
      <c r="B1310">
        <v>220.121534</v>
      </c>
      <c r="C1310" s="4">
        <v>1</v>
      </c>
      <c r="F1310">
        <v>238.99363600000001</v>
      </c>
      <c r="G1310" s="5">
        <v>3</v>
      </c>
      <c r="P1310">
        <v>2</v>
      </c>
      <c r="Q1310" t="str">
        <f t="shared" si="21"/>
        <v>13</v>
      </c>
    </row>
    <row r="1311" spans="1:17" x14ac:dyDescent="0.25">
      <c r="A1311">
        <v>1310</v>
      </c>
      <c r="B1311">
        <v>220.121534</v>
      </c>
      <c r="C1311" s="4">
        <v>1</v>
      </c>
      <c r="F1311">
        <v>238.99363600000001</v>
      </c>
      <c r="G1311" s="5">
        <v>3</v>
      </c>
      <c r="P1311">
        <v>2</v>
      </c>
      <c r="Q1311" t="str">
        <f t="shared" si="21"/>
        <v>13</v>
      </c>
    </row>
    <row r="1312" spans="1:17" x14ac:dyDescent="0.25">
      <c r="A1312">
        <v>1311</v>
      </c>
      <c r="B1312">
        <v>220.121534</v>
      </c>
      <c r="C1312" s="4">
        <v>1</v>
      </c>
      <c r="F1312">
        <v>238.99363600000001</v>
      </c>
      <c r="G1312" s="5">
        <v>3</v>
      </c>
      <c r="P1312">
        <v>2</v>
      </c>
      <c r="Q1312" t="str">
        <f t="shared" si="21"/>
        <v>13</v>
      </c>
    </row>
    <row r="1313" spans="1:17" x14ac:dyDescent="0.25">
      <c r="A1313">
        <v>1312</v>
      </c>
      <c r="B1313">
        <v>220.121534</v>
      </c>
      <c r="C1313" s="4">
        <v>1</v>
      </c>
      <c r="F1313">
        <v>239.32163800000001</v>
      </c>
      <c r="G1313" s="5">
        <v>3</v>
      </c>
      <c r="H1313">
        <v>229.657692</v>
      </c>
      <c r="I1313" s="3">
        <v>4</v>
      </c>
      <c r="P1313">
        <v>3</v>
      </c>
      <c r="Q1313" t="str">
        <f t="shared" si="21"/>
        <v>134</v>
      </c>
    </row>
    <row r="1314" spans="1:17" x14ac:dyDescent="0.25">
      <c r="A1314">
        <v>1313</v>
      </c>
      <c r="B1314">
        <v>220.121534</v>
      </c>
      <c r="C1314" s="4">
        <v>1</v>
      </c>
      <c r="F1314">
        <v>239.32163800000001</v>
      </c>
      <c r="G1314" s="5">
        <v>3</v>
      </c>
      <c r="H1314">
        <v>229.55756</v>
      </c>
      <c r="I1314" s="3">
        <v>4</v>
      </c>
      <c r="P1314">
        <v>3</v>
      </c>
      <c r="Q1314" t="str">
        <f t="shared" si="21"/>
        <v>134</v>
      </c>
    </row>
    <row r="1315" spans="1:17" x14ac:dyDescent="0.25">
      <c r="A1315">
        <v>1314</v>
      </c>
      <c r="B1315">
        <v>220.121534</v>
      </c>
      <c r="C1315" s="4">
        <v>1</v>
      </c>
      <c r="H1315">
        <v>229.55756</v>
      </c>
      <c r="I1315" s="3">
        <v>4</v>
      </c>
      <c r="P1315">
        <v>2</v>
      </c>
      <c r="Q1315" t="str">
        <f t="shared" si="21"/>
        <v>14</v>
      </c>
    </row>
    <row r="1316" spans="1:17" x14ac:dyDescent="0.25">
      <c r="A1316">
        <v>1315</v>
      </c>
      <c r="B1316">
        <v>220.121534</v>
      </c>
      <c r="C1316" s="4">
        <v>1</v>
      </c>
      <c r="H1316">
        <v>229.55756</v>
      </c>
      <c r="I1316" s="3">
        <v>4</v>
      </c>
      <c r="P1316">
        <v>2</v>
      </c>
      <c r="Q1316" t="str">
        <f t="shared" si="21"/>
        <v>14</v>
      </c>
    </row>
    <row r="1317" spans="1:17" x14ac:dyDescent="0.25">
      <c r="A1317">
        <v>1316</v>
      </c>
      <c r="B1317">
        <v>220.121534</v>
      </c>
      <c r="C1317" s="4">
        <v>1</v>
      </c>
      <c r="H1317">
        <v>229.55756</v>
      </c>
      <c r="I1317" s="3">
        <v>4</v>
      </c>
      <c r="P1317">
        <v>2</v>
      </c>
      <c r="Q1317" t="str">
        <f t="shared" si="21"/>
        <v>14</v>
      </c>
    </row>
    <row r="1318" spans="1:17" x14ac:dyDescent="0.25">
      <c r="A1318">
        <v>1317</v>
      </c>
      <c r="B1318">
        <v>220.121534</v>
      </c>
      <c r="C1318" s="4">
        <v>1</v>
      </c>
      <c r="H1318">
        <v>229.55756</v>
      </c>
      <c r="I1318" s="3">
        <v>4</v>
      </c>
      <c r="P1318">
        <v>2</v>
      </c>
      <c r="Q1318" t="str">
        <f t="shared" si="21"/>
        <v>14</v>
      </c>
    </row>
    <row r="1319" spans="1:17" x14ac:dyDescent="0.25">
      <c r="A1319">
        <v>1318</v>
      </c>
      <c r="B1319">
        <v>220.121534</v>
      </c>
      <c r="C1319" s="4">
        <v>1</v>
      </c>
      <c r="H1319">
        <v>229.55756</v>
      </c>
      <c r="I1319" s="3">
        <v>4</v>
      </c>
      <c r="P1319">
        <v>2</v>
      </c>
      <c r="Q1319" t="str">
        <f t="shared" si="21"/>
        <v>14</v>
      </c>
    </row>
    <row r="1320" spans="1:17" x14ac:dyDescent="0.25">
      <c r="A1320">
        <v>1319</v>
      </c>
      <c r="B1320">
        <v>220.121534</v>
      </c>
      <c r="C1320" s="4">
        <v>1</v>
      </c>
      <c r="H1320">
        <v>229.55756</v>
      </c>
      <c r="I1320" s="3">
        <v>4</v>
      </c>
      <c r="P1320">
        <v>2</v>
      </c>
      <c r="Q1320" t="str">
        <f t="shared" si="21"/>
        <v>14</v>
      </c>
    </row>
    <row r="1321" spans="1:17" x14ac:dyDescent="0.25">
      <c r="A1321">
        <v>1320</v>
      </c>
      <c r="B1321">
        <v>220.121534</v>
      </c>
      <c r="C1321" s="4">
        <v>1</v>
      </c>
      <c r="H1321">
        <v>229.55756</v>
      </c>
      <c r="I1321" s="3">
        <v>4</v>
      </c>
      <c r="P1321">
        <v>2</v>
      </c>
      <c r="Q1321" t="str">
        <f t="shared" si="21"/>
        <v>14</v>
      </c>
    </row>
    <row r="1322" spans="1:17" x14ac:dyDescent="0.25">
      <c r="A1322">
        <v>1321</v>
      </c>
      <c r="B1322">
        <v>220.121534</v>
      </c>
      <c r="C1322" s="4">
        <v>1</v>
      </c>
      <c r="H1322">
        <v>229.55756</v>
      </c>
      <c r="I1322" s="3">
        <v>4</v>
      </c>
      <c r="P1322">
        <v>2</v>
      </c>
      <c r="Q1322" t="str">
        <f t="shared" si="21"/>
        <v>14</v>
      </c>
    </row>
    <row r="1323" spans="1:17" x14ac:dyDescent="0.25">
      <c r="A1323">
        <v>1322</v>
      </c>
      <c r="B1323">
        <v>220.121534</v>
      </c>
      <c r="C1323" s="4">
        <v>1</v>
      </c>
      <c r="D1323">
        <v>213.22688400000001</v>
      </c>
      <c r="E1323" s="2">
        <v>2</v>
      </c>
      <c r="H1323">
        <v>229.55756</v>
      </c>
      <c r="I1323" s="3">
        <v>4</v>
      </c>
      <c r="P1323">
        <v>3</v>
      </c>
      <c r="Q1323" t="str">
        <f t="shared" si="21"/>
        <v>124</v>
      </c>
    </row>
    <row r="1324" spans="1:17" x14ac:dyDescent="0.25">
      <c r="A1324">
        <v>1323</v>
      </c>
      <c r="B1324">
        <v>220.18308200000001</v>
      </c>
      <c r="C1324" s="4">
        <v>1</v>
      </c>
      <c r="D1324">
        <v>213.20850300000001</v>
      </c>
      <c r="E1324" s="2">
        <v>2</v>
      </c>
      <c r="H1324">
        <v>229.55756</v>
      </c>
      <c r="I1324" s="3">
        <v>4</v>
      </c>
      <c r="P1324">
        <v>3</v>
      </c>
      <c r="Q1324" t="str">
        <f t="shared" si="21"/>
        <v>124</v>
      </c>
    </row>
    <row r="1325" spans="1:17" x14ac:dyDescent="0.25">
      <c r="A1325">
        <v>1324</v>
      </c>
      <c r="D1325">
        <v>213.20850300000001</v>
      </c>
      <c r="E1325" s="2">
        <v>2</v>
      </c>
      <c r="H1325">
        <v>229.55756</v>
      </c>
      <c r="I1325" s="3">
        <v>4</v>
      </c>
      <c r="P1325">
        <v>2</v>
      </c>
      <c r="Q1325" t="str">
        <f t="shared" si="21"/>
        <v>24</v>
      </c>
    </row>
    <row r="1326" spans="1:17" x14ac:dyDescent="0.25">
      <c r="A1326">
        <v>1325</v>
      </c>
      <c r="D1326">
        <v>213.20850300000001</v>
      </c>
      <c r="E1326" s="2">
        <v>2</v>
      </c>
      <c r="H1326">
        <v>229.55756</v>
      </c>
      <c r="I1326" s="3">
        <v>4</v>
      </c>
      <c r="P1326">
        <v>2</v>
      </c>
      <c r="Q1326" t="str">
        <f t="shared" si="21"/>
        <v>24</v>
      </c>
    </row>
    <row r="1327" spans="1:17" x14ac:dyDescent="0.25">
      <c r="A1327">
        <v>1326</v>
      </c>
      <c r="D1327">
        <v>213.20850300000001</v>
      </c>
      <c r="E1327" s="2">
        <v>2</v>
      </c>
      <c r="H1327">
        <v>229.55756</v>
      </c>
      <c r="I1327" s="3">
        <v>4</v>
      </c>
      <c r="P1327">
        <v>2</v>
      </c>
      <c r="Q1327" t="str">
        <f t="shared" si="21"/>
        <v>24</v>
      </c>
    </row>
    <row r="1328" spans="1:17" x14ac:dyDescent="0.25">
      <c r="A1328">
        <v>1327</v>
      </c>
      <c r="D1328">
        <v>213.20850300000001</v>
      </c>
      <c r="E1328" s="2">
        <v>2</v>
      </c>
      <c r="F1328">
        <v>221.11595299999999</v>
      </c>
      <c r="G1328" s="5">
        <v>3</v>
      </c>
      <c r="H1328">
        <v>229.55756</v>
      </c>
      <c r="I1328" s="3">
        <v>4</v>
      </c>
      <c r="P1328">
        <v>3</v>
      </c>
      <c r="Q1328" t="str">
        <f t="shared" si="21"/>
        <v>234</v>
      </c>
    </row>
    <row r="1329" spans="1:17" x14ac:dyDescent="0.25">
      <c r="A1329">
        <v>1328</v>
      </c>
      <c r="D1329">
        <v>213.20850300000001</v>
      </c>
      <c r="E1329" s="2">
        <v>2</v>
      </c>
      <c r="F1329">
        <v>221.130741</v>
      </c>
      <c r="G1329" s="5">
        <v>3</v>
      </c>
      <c r="H1329">
        <v>229.657692</v>
      </c>
      <c r="I1329" s="3">
        <v>4</v>
      </c>
      <c r="P1329">
        <v>3</v>
      </c>
      <c r="Q1329" t="str">
        <f t="shared" si="21"/>
        <v>234</v>
      </c>
    </row>
    <row r="1330" spans="1:17" x14ac:dyDescent="0.25">
      <c r="A1330">
        <v>1329</v>
      </c>
      <c r="D1330">
        <v>213.20850300000001</v>
      </c>
      <c r="E1330" s="2">
        <v>2</v>
      </c>
      <c r="F1330">
        <v>221.130741</v>
      </c>
      <c r="G1330" s="5">
        <v>3</v>
      </c>
      <c r="H1330">
        <v>229.657692</v>
      </c>
      <c r="I1330" s="3">
        <v>4</v>
      </c>
      <c r="P1330">
        <v>3</v>
      </c>
      <c r="Q1330" t="str">
        <f t="shared" si="21"/>
        <v>234</v>
      </c>
    </row>
    <row r="1331" spans="1:17" x14ac:dyDescent="0.25">
      <c r="A1331">
        <v>1330</v>
      </c>
      <c r="D1331">
        <v>213.20850300000001</v>
      </c>
      <c r="E1331" s="2">
        <v>2</v>
      </c>
      <c r="F1331">
        <v>221.130741</v>
      </c>
      <c r="G1331" s="5">
        <v>3</v>
      </c>
      <c r="P1331">
        <v>2</v>
      </c>
      <c r="Q1331" t="str">
        <f t="shared" si="21"/>
        <v>23</v>
      </c>
    </row>
    <row r="1332" spans="1:17" x14ac:dyDescent="0.25">
      <c r="A1332">
        <v>1331</v>
      </c>
      <c r="D1332">
        <v>213.20850300000001</v>
      </c>
      <c r="E1332" s="2">
        <v>2</v>
      </c>
      <c r="F1332">
        <v>221.130741</v>
      </c>
      <c r="G1332" s="5">
        <v>3</v>
      </c>
      <c r="P1332">
        <v>2</v>
      </c>
      <c r="Q1332" t="str">
        <f t="shared" si="21"/>
        <v>23</v>
      </c>
    </row>
    <row r="1333" spans="1:17" x14ac:dyDescent="0.25">
      <c r="A1333">
        <v>1332</v>
      </c>
      <c r="D1333">
        <v>213.20850300000001</v>
      </c>
      <c r="E1333" s="2">
        <v>2</v>
      </c>
      <c r="F1333">
        <v>221.130741</v>
      </c>
      <c r="G1333" s="5">
        <v>3</v>
      </c>
      <c r="P1333">
        <v>2</v>
      </c>
      <c r="Q1333" t="str">
        <f t="shared" si="21"/>
        <v>23</v>
      </c>
    </row>
    <row r="1334" spans="1:17" x14ac:dyDescent="0.25">
      <c r="A1334">
        <v>1333</v>
      </c>
      <c r="D1334">
        <v>213.20850300000001</v>
      </c>
      <c r="E1334" s="2">
        <v>2</v>
      </c>
      <c r="F1334">
        <v>221.130741</v>
      </c>
      <c r="G1334" s="5">
        <v>3</v>
      </c>
      <c r="P1334">
        <v>2</v>
      </c>
      <c r="Q1334" t="str">
        <f t="shared" si="21"/>
        <v>23</v>
      </c>
    </row>
    <row r="1335" spans="1:17" x14ac:dyDescent="0.25">
      <c r="A1335">
        <v>1334</v>
      </c>
      <c r="D1335">
        <v>213.20850300000001</v>
      </c>
      <c r="E1335" s="2">
        <v>2</v>
      </c>
      <c r="F1335">
        <v>221.130741</v>
      </c>
      <c r="G1335" s="5">
        <v>3</v>
      </c>
      <c r="P1335">
        <v>2</v>
      </c>
      <c r="Q1335" t="str">
        <f t="shared" si="21"/>
        <v>23</v>
      </c>
    </row>
    <row r="1336" spans="1:17" x14ac:dyDescent="0.25">
      <c r="A1336">
        <v>1335</v>
      </c>
      <c r="D1336">
        <v>213.20850300000001</v>
      </c>
      <c r="E1336" s="2">
        <v>2</v>
      </c>
      <c r="F1336">
        <v>221.130741</v>
      </c>
      <c r="G1336" s="5">
        <v>3</v>
      </c>
      <c r="P1336">
        <v>2</v>
      </c>
      <c r="Q1336" t="str">
        <f t="shared" si="21"/>
        <v>23</v>
      </c>
    </row>
    <row r="1337" spans="1:17" x14ac:dyDescent="0.25">
      <c r="A1337">
        <v>1336</v>
      </c>
      <c r="D1337">
        <v>213.20850300000001</v>
      </c>
      <c r="E1337" s="2">
        <v>2</v>
      </c>
      <c r="F1337">
        <v>221.130741</v>
      </c>
      <c r="G1337" s="5">
        <v>3</v>
      </c>
      <c r="P1337">
        <v>2</v>
      </c>
      <c r="Q1337" t="str">
        <f t="shared" si="21"/>
        <v>23</v>
      </c>
    </row>
    <row r="1338" spans="1:17" x14ac:dyDescent="0.25">
      <c r="A1338">
        <v>1337</v>
      </c>
      <c r="D1338">
        <v>213.20850300000001</v>
      </c>
      <c r="E1338" s="2">
        <v>2</v>
      </c>
      <c r="F1338">
        <v>221.130741</v>
      </c>
      <c r="G1338" s="5">
        <v>3</v>
      </c>
      <c r="P1338">
        <v>2</v>
      </c>
      <c r="Q1338" t="str">
        <f t="shared" si="21"/>
        <v>23</v>
      </c>
    </row>
    <row r="1339" spans="1:17" x14ac:dyDescent="0.25">
      <c r="A1339">
        <v>1338</v>
      </c>
      <c r="D1339">
        <v>213.22688400000001</v>
      </c>
      <c r="E1339" s="2">
        <v>2</v>
      </c>
      <c r="F1339">
        <v>221.130741</v>
      </c>
      <c r="G1339" s="5">
        <v>3</v>
      </c>
      <c r="P1339">
        <v>2</v>
      </c>
      <c r="Q1339" t="str">
        <f t="shared" si="21"/>
        <v>23</v>
      </c>
    </row>
    <row r="1340" spans="1:17" x14ac:dyDescent="0.25">
      <c r="A1340">
        <v>1339</v>
      </c>
      <c r="B1340">
        <v>202.93215900000001</v>
      </c>
      <c r="C1340" s="4">
        <v>1</v>
      </c>
      <c r="F1340">
        <v>221.130741</v>
      </c>
      <c r="G1340" s="5">
        <v>3</v>
      </c>
      <c r="P1340">
        <v>2</v>
      </c>
      <c r="Q1340" t="str">
        <f t="shared" si="21"/>
        <v>13</v>
      </c>
    </row>
    <row r="1341" spans="1:17" x14ac:dyDescent="0.25">
      <c r="A1341">
        <v>1340</v>
      </c>
      <c r="B1341">
        <v>202.969279</v>
      </c>
      <c r="C1341" s="4">
        <v>1</v>
      </c>
      <c r="F1341">
        <v>221.130741</v>
      </c>
      <c r="G1341" s="5">
        <v>3</v>
      </c>
      <c r="P1341">
        <v>2</v>
      </c>
      <c r="Q1341" t="str">
        <f t="shared" si="21"/>
        <v>13</v>
      </c>
    </row>
    <row r="1342" spans="1:17" x14ac:dyDescent="0.25">
      <c r="A1342">
        <v>1341</v>
      </c>
      <c r="B1342">
        <v>202.969279</v>
      </c>
      <c r="C1342" s="4">
        <v>1</v>
      </c>
      <c r="F1342">
        <v>221.130741</v>
      </c>
      <c r="G1342" s="5">
        <v>3</v>
      </c>
      <c r="P1342">
        <v>2</v>
      </c>
      <c r="Q1342" t="str">
        <f t="shared" si="21"/>
        <v>13</v>
      </c>
    </row>
    <row r="1343" spans="1:17" x14ac:dyDescent="0.25">
      <c r="A1343">
        <v>1342</v>
      </c>
      <c r="B1343">
        <v>202.969279</v>
      </c>
      <c r="C1343" s="4">
        <v>1</v>
      </c>
      <c r="F1343">
        <v>221.130741</v>
      </c>
      <c r="G1343" s="5">
        <v>3</v>
      </c>
      <c r="P1343">
        <v>2</v>
      </c>
      <c r="Q1343" t="str">
        <f t="shared" si="21"/>
        <v>13</v>
      </c>
    </row>
    <row r="1344" spans="1:17" x14ac:dyDescent="0.25">
      <c r="A1344">
        <v>1343</v>
      </c>
      <c r="B1344">
        <v>202.969279</v>
      </c>
      <c r="C1344" s="4">
        <v>1</v>
      </c>
      <c r="F1344">
        <v>221.11595299999999</v>
      </c>
      <c r="G1344" s="5">
        <v>3</v>
      </c>
      <c r="H1344">
        <v>213.087695</v>
      </c>
      <c r="I1344" s="3">
        <v>4</v>
      </c>
      <c r="P1344">
        <v>3</v>
      </c>
      <c r="Q1344" t="str">
        <f t="shared" si="21"/>
        <v>134</v>
      </c>
    </row>
    <row r="1345" spans="1:17" x14ac:dyDescent="0.25">
      <c r="A1345">
        <v>1344</v>
      </c>
      <c r="B1345">
        <v>202.969279</v>
      </c>
      <c r="C1345" s="4">
        <v>1</v>
      </c>
      <c r="H1345">
        <v>213.00667200000001</v>
      </c>
      <c r="I1345" s="3">
        <v>4</v>
      </c>
      <c r="P1345">
        <v>2</v>
      </c>
      <c r="Q1345" t="str">
        <f t="shared" si="21"/>
        <v>14</v>
      </c>
    </row>
    <row r="1346" spans="1:17" x14ac:dyDescent="0.25">
      <c r="A1346">
        <v>1345</v>
      </c>
      <c r="B1346">
        <v>202.969279</v>
      </c>
      <c r="C1346" s="4">
        <v>1</v>
      </c>
      <c r="H1346">
        <v>213.00667200000001</v>
      </c>
      <c r="I1346" s="3">
        <v>4</v>
      </c>
      <c r="P1346">
        <v>2</v>
      </c>
      <c r="Q1346" t="str">
        <f t="shared" ref="Q1346:Q1409" si="22">CONCATENATE(C1346,E1346,G1346,I1346)</f>
        <v>14</v>
      </c>
    </row>
    <row r="1347" spans="1:17" x14ac:dyDescent="0.25">
      <c r="A1347">
        <v>1346</v>
      </c>
      <c r="B1347">
        <v>202.969279</v>
      </c>
      <c r="C1347" s="4">
        <v>1</v>
      </c>
      <c r="H1347">
        <v>213.00667200000001</v>
      </c>
      <c r="I1347" s="3">
        <v>4</v>
      </c>
      <c r="P1347">
        <v>2</v>
      </c>
      <c r="Q1347" t="str">
        <f t="shared" si="22"/>
        <v>14</v>
      </c>
    </row>
    <row r="1348" spans="1:17" x14ac:dyDescent="0.25">
      <c r="A1348">
        <v>1347</v>
      </c>
      <c r="B1348">
        <v>202.969279</v>
      </c>
      <c r="C1348" s="4">
        <v>1</v>
      </c>
      <c r="H1348">
        <v>213.00667200000001</v>
      </c>
      <c r="I1348" s="3">
        <v>4</v>
      </c>
      <c r="P1348">
        <v>2</v>
      </c>
      <c r="Q1348" t="str">
        <f t="shared" si="22"/>
        <v>14</v>
      </c>
    </row>
    <row r="1349" spans="1:17" x14ac:dyDescent="0.25">
      <c r="A1349">
        <v>1348</v>
      </c>
      <c r="B1349">
        <v>202.969279</v>
      </c>
      <c r="C1349" s="4">
        <v>1</v>
      </c>
      <c r="H1349">
        <v>213.00667200000001</v>
      </c>
      <c r="I1349" s="3">
        <v>4</v>
      </c>
      <c r="P1349">
        <v>2</v>
      </c>
      <c r="Q1349" t="str">
        <f t="shared" si="22"/>
        <v>14</v>
      </c>
    </row>
    <row r="1350" spans="1:17" x14ac:dyDescent="0.25">
      <c r="A1350">
        <v>1349</v>
      </c>
      <c r="B1350">
        <v>202.969279</v>
      </c>
      <c r="C1350" s="4">
        <v>1</v>
      </c>
      <c r="H1350">
        <v>213.00667200000001</v>
      </c>
      <c r="I1350" s="3">
        <v>4</v>
      </c>
      <c r="P1350">
        <v>2</v>
      </c>
      <c r="Q1350" t="str">
        <f t="shared" si="22"/>
        <v>14</v>
      </c>
    </row>
    <row r="1351" spans="1:17" x14ac:dyDescent="0.25">
      <c r="A1351">
        <v>1350</v>
      </c>
      <c r="B1351">
        <v>202.969279</v>
      </c>
      <c r="C1351" s="4">
        <v>1</v>
      </c>
      <c r="H1351">
        <v>213.00667200000001</v>
      </c>
      <c r="I1351" s="3">
        <v>4</v>
      </c>
      <c r="P1351">
        <v>2</v>
      </c>
      <c r="Q1351" t="str">
        <f t="shared" si="22"/>
        <v>14</v>
      </c>
    </row>
    <row r="1352" spans="1:17" x14ac:dyDescent="0.25">
      <c r="A1352">
        <v>1351</v>
      </c>
      <c r="B1352">
        <v>202.969279</v>
      </c>
      <c r="C1352" s="4">
        <v>1</v>
      </c>
      <c r="H1352">
        <v>213.00667200000001</v>
      </c>
      <c r="I1352" s="3">
        <v>4</v>
      </c>
      <c r="P1352">
        <v>2</v>
      </c>
      <c r="Q1352" t="str">
        <f t="shared" si="22"/>
        <v>14</v>
      </c>
    </row>
    <row r="1353" spans="1:17" x14ac:dyDescent="0.25">
      <c r="A1353">
        <v>1352</v>
      </c>
      <c r="B1353">
        <v>202.969279</v>
      </c>
      <c r="C1353" s="4">
        <v>1</v>
      </c>
      <c r="D1353">
        <v>194.12614400000001</v>
      </c>
      <c r="E1353" s="2">
        <v>2</v>
      </c>
      <c r="H1353">
        <v>213.00667200000001</v>
      </c>
      <c r="I1353" s="3">
        <v>4</v>
      </c>
      <c r="P1353">
        <v>3</v>
      </c>
      <c r="Q1353" t="str">
        <f t="shared" si="22"/>
        <v>124</v>
      </c>
    </row>
    <row r="1354" spans="1:17" x14ac:dyDescent="0.25">
      <c r="A1354">
        <v>1353</v>
      </c>
      <c r="B1354">
        <v>202.93215900000001</v>
      </c>
      <c r="C1354" s="4">
        <v>1</v>
      </c>
      <c r="D1354">
        <v>194.11129700000001</v>
      </c>
      <c r="E1354" s="2">
        <v>2</v>
      </c>
      <c r="H1354">
        <v>213.00667200000001</v>
      </c>
      <c r="I1354" s="3">
        <v>4</v>
      </c>
      <c r="P1354">
        <v>3</v>
      </c>
      <c r="Q1354" t="str">
        <f t="shared" si="22"/>
        <v>124</v>
      </c>
    </row>
    <row r="1355" spans="1:17" x14ac:dyDescent="0.25">
      <c r="A1355">
        <v>1354</v>
      </c>
      <c r="D1355">
        <v>194.11129700000001</v>
      </c>
      <c r="E1355" s="2">
        <v>2</v>
      </c>
      <c r="H1355">
        <v>213.00667200000001</v>
      </c>
      <c r="I1355" s="3">
        <v>4</v>
      </c>
      <c r="P1355">
        <v>2</v>
      </c>
      <c r="Q1355" t="str">
        <f t="shared" si="22"/>
        <v>24</v>
      </c>
    </row>
    <row r="1356" spans="1:17" x14ac:dyDescent="0.25">
      <c r="A1356">
        <v>1355</v>
      </c>
      <c r="D1356">
        <v>194.11129700000001</v>
      </c>
      <c r="E1356" s="2">
        <v>2</v>
      </c>
      <c r="H1356">
        <v>213.00667200000001</v>
      </c>
      <c r="I1356" s="3">
        <v>4</v>
      </c>
      <c r="P1356">
        <v>2</v>
      </c>
      <c r="Q1356" t="str">
        <f t="shared" si="22"/>
        <v>24</v>
      </c>
    </row>
    <row r="1357" spans="1:17" x14ac:dyDescent="0.25">
      <c r="A1357">
        <v>1356</v>
      </c>
      <c r="D1357">
        <v>194.11129700000001</v>
      </c>
      <c r="E1357" s="2">
        <v>2</v>
      </c>
      <c r="H1357">
        <v>213.00667200000001</v>
      </c>
      <c r="I1357" s="3">
        <v>4</v>
      </c>
      <c r="P1357">
        <v>2</v>
      </c>
      <c r="Q1357" t="str">
        <f t="shared" si="22"/>
        <v>24</v>
      </c>
    </row>
    <row r="1358" spans="1:17" x14ac:dyDescent="0.25">
      <c r="A1358">
        <v>1357</v>
      </c>
      <c r="D1358">
        <v>194.11129700000001</v>
      </c>
      <c r="E1358" s="2">
        <v>2</v>
      </c>
      <c r="F1358">
        <v>203.467837</v>
      </c>
      <c r="G1358" s="5">
        <v>3</v>
      </c>
      <c r="H1358">
        <v>213.00667200000001</v>
      </c>
      <c r="I1358" s="3">
        <v>4</v>
      </c>
      <c r="P1358">
        <v>3</v>
      </c>
      <c r="Q1358" t="str">
        <f t="shared" si="22"/>
        <v>234</v>
      </c>
    </row>
    <row r="1359" spans="1:17" x14ac:dyDescent="0.25">
      <c r="A1359">
        <v>1358</v>
      </c>
      <c r="D1359">
        <v>194.11129700000001</v>
      </c>
      <c r="E1359" s="2">
        <v>2</v>
      </c>
      <c r="F1359">
        <v>203.262946</v>
      </c>
      <c r="G1359" s="5">
        <v>3</v>
      </c>
      <c r="H1359">
        <v>213.087695</v>
      </c>
      <c r="I1359" s="3">
        <v>4</v>
      </c>
      <c r="P1359">
        <v>3</v>
      </c>
      <c r="Q1359" t="str">
        <f t="shared" si="22"/>
        <v>234</v>
      </c>
    </row>
    <row r="1360" spans="1:17" x14ac:dyDescent="0.25">
      <c r="A1360">
        <v>1359</v>
      </c>
      <c r="D1360">
        <v>194.11129700000001</v>
      </c>
      <c r="E1360" s="2">
        <v>2</v>
      </c>
      <c r="F1360">
        <v>203.262946</v>
      </c>
      <c r="G1360" s="5">
        <v>3</v>
      </c>
      <c r="H1360">
        <v>213.087695</v>
      </c>
      <c r="I1360" s="3">
        <v>4</v>
      </c>
      <c r="P1360">
        <v>3</v>
      </c>
      <c r="Q1360" t="str">
        <f t="shared" si="22"/>
        <v>234</v>
      </c>
    </row>
    <row r="1361" spans="1:17" x14ac:dyDescent="0.25">
      <c r="A1361">
        <v>1360</v>
      </c>
      <c r="D1361">
        <v>194.11129700000001</v>
      </c>
      <c r="E1361" s="2">
        <v>2</v>
      </c>
      <c r="F1361">
        <v>203.262946</v>
      </c>
      <c r="G1361" s="5">
        <v>3</v>
      </c>
      <c r="P1361">
        <v>2</v>
      </c>
      <c r="Q1361" t="str">
        <f t="shared" si="22"/>
        <v>23</v>
      </c>
    </row>
    <row r="1362" spans="1:17" x14ac:dyDescent="0.25">
      <c r="A1362">
        <v>1361</v>
      </c>
      <c r="D1362">
        <v>194.11129700000001</v>
      </c>
      <c r="E1362" s="2">
        <v>2</v>
      </c>
      <c r="F1362">
        <v>203.262946</v>
      </c>
      <c r="G1362" s="5">
        <v>3</v>
      </c>
      <c r="P1362">
        <v>2</v>
      </c>
      <c r="Q1362" t="str">
        <f t="shared" si="22"/>
        <v>23</v>
      </c>
    </row>
    <row r="1363" spans="1:17" x14ac:dyDescent="0.25">
      <c r="A1363">
        <v>1362</v>
      </c>
      <c r="D1363">
        <v>194.11129700000001</v>
      </c>
      <c r="E1363" s="2">
        <v>2</v>
      </c>
      <c r="F1363">
        <v>203.262946</v>
      </c>
      <c r="G1363" s="5">
        <v>3</v>
      </c>
      <c r="P1363">
        <v>2</v>
      </c>
      <c r="Q1363" t="str">
        <f t="shared" si="22"/>
        <v>23</v>
      </c>
    </row>
    <row r="1364" spans="1:17" x14ac:dyDescent="0.25">
      <c r="A1364">
        <v>1363</v>
      </c>
      <c r="D1364">
        <v>194.11129700000001</v>
      </c>
      <c r="E1364" s="2">
        <v>2</v>
      </c>
      <c r="F1364">
        <v>203.262946</v>
      </c>
      <c r="G1364" s="5">
        <v>3</v>
      </c>
      <c r="P1364">
        <v>2</v>
      </c>
      <c r="Q1364" t="str">
        <f t="shared" si="22"/>
        <v>23</v>
      </c>
    </row>
    <row r="1365" spans="1:17" x14ac:dyDescent="0.25">
      <c r="A1365">
        <v>1364</v>
      </c>
      <c r="D1365">
        <v>194.11129700000001</v>
      </c>
      <c r="E1365" s="2">
        <v>2</v>
      </c>
      <c r="F1365">
        <v>203.262946</v>
      </c>
      <c r="G1365" s="5">
        <v>3</v>
      </c>
      <c r="P1365">
        <v>2</v>
      </c>
      <c r="Q1365" t="str">
        <f t="shared" si="22"/>
        <v>23</v>
      </c>
    </row>
    <row r="1366" spans="1:17" x14ac:dyDescent="0.25">
      <c r="A1366">
        <v>1365</v>
      </c>
      <c r="D1366">
        <v>194.11129700000001</v>
      </c>
      <c r="E1366" s="2">
        <v>2</v>
      </c>
      <c r="F1366">
        <v>203.262946</v>
      </c>
      <c r="G1366" s="5">
        <v>3</v>
      </c>
      <c r="P1366">
        <v>2</v>
      </c>
      <c r="Q1366" t="str">
        <f t="shared" si="22"/>
        <v>23</v>
      </c>
    </row>
    <row r="1367" spans="1:17" x14ac:dyDescent="0.25">
      <c r="A1367">
        <v>1366</v>
      </c>
      <c r="D1367">
        <v>194.12614400000001</v>
      </c>
      <c r="E1367" s="2">
        <v>2</v>
      </c>
      <c r="F1367">
        <v>203.262946</v>
      </c>
      <c r="G1367" s="5">
        <v>3</v>
      </c>
      <c r="P1367">
        <v>2</v>
      </c>
      <c r="Q1367" t="str">
        <f t="shared" si="22"/>
        <v>23</v>
      </c>
    </row>
    <row r="1368" spans="1:17" x14ac:dyDescent="0.25">
      <c r="A1368">
        <v>1367</v>
      </c>
      <c r="B1368">
        <v>183.563602</v>
      </c>
      <c r="C1368" s="4">
        <v>1</v>
      </c>
      <c r="F1368">
        <v>203.262946</v>
      </c>
      <c r="G1368" s="5">
        <v>3</v>
      </c>
      <c r="P1368">
        <v>2</v>
      </c>
      <c r="Q1368" t="str">
        <f t="shared" si="22"/>
        <v>13</v>
      </c>
    </row>
    <row r="1369" spans="1:17" x14ac:dyDescent="0.25">
      <c r="A1369">
        <v>1368</v>
      </c>
      <c r="B1369">
        <v>183.540469</v>
      </c>
      <c r="C1369" s="4">
        <v>1</v>
      </c>
      <c r="F1369">
        <v>203.262946</v>
      </c>
      <c r="G1369" s="5">
        <v>3</v>
      </c>
      <c r="P1369">
        <v>2</v>
      </c>
      <c r="Q1369" t="str">
        <f t="shared" si="22"/>
        <v>13</v>
      </c>
    </row>
    <row r="1370" spans="1:17" x14ac:dyDescent="0.25">
      <c r="A1370">
        <v>1369</v>
      </c>
      <c r="B1370">
        <v>183.540469</v>
      </c>
      <c r="C1370" s="4">
        <v>1</v>
      </c>
      <c r="F1370">
        <v>203.262946</v>
      </c>
      <c r="G1370" s="5">
        <v>3</v>
      </c>
      <c r="P1370">
        <v>2</v>
      </c>
      <c r="Q1370" t="str">
        <f t="shared" si="22"/>
        <v>13</v>
      </c>
    </row>
    <row r="1371" spans="1:17" x14ac:dyDescent="0.25">
      <c r="A1371">
        <v>1370</v>
      </c>
      <c r="B1371">
        <v>183.540469</v>
      </c>
      <c r="C1371" s="4">
        <v>1</v>
      </c>
      <c r="F1371">
        <v>203.262946</v>
      </c>
      <c r="G1371" s="5">
        <v>3</v>
      </c>
      <c r="P1371">
        <v>2</v>
      </c>
      <c r="Q1371" t="str">
        <f t="shared" si="22"/>
        <v>13</v>
      </c>
    </row>
    <row r="1372" spans="1:17" x14ac:dyDescent="0.25">
      <c r="A1372">
        <v>1371</v>
      </c>
      <c r="B1372">
        <v>183.540469</v>
      </c>
      <c r="C1372" s="4">
        <v>1</v>
      </c>
      <c r="F1372">
        <v>203.262946</v>
      </c>
      <c r="G1372" s="5">
        <v>3</v>
      </c>
      <c r="P1372">
        <v>2</v>
      </c>
      <c r="Q1372" t="str">
        <f t="shared" si="22"/>
        <v>13</v>
      </c>
    </row>
    <row r="1373" spans="1:17" x14ac:dyDescent="0.25">
      <c r="A1373">
        <v>1372</v>
      </c>
      <c r="B1373">
        <v>183.540469</v>
      </c>
      <c r="C1373" s="4">
        <v>1</v>
      </c>
      <c r="F1373">
        <v>203.262946</v>
      </c>
      <c r="G1373" s="5">
        <v>3</v>
      </c>
      <c r="P1373">
        <v>2</v>
      </c>
      <c r="Q1373" t="str">
        <f t="shared" si="22"/>
        <v>13</v>
      </c>
    </row>
    <row r="1374" spans="1:17" x14ac:dyDescent="0.25">
      <c r="A1374">
        <v>1373</v>
      </c>
      <c r="B1374">
        <v>183.540469</v>
      </c>
      <c r="C1374" s="4">
        <v>1</v>
      </c>
      <c r="F1374">
        <v>203.467837</v>
      </c>
      <c r="G1374" s="5">
        <v>3</v>
      </c>
      <c r="H1374">
        <v>193.51147800000001</v>
      </c>
      <c r="I1374" s="3">
        <v>4</v>
      </c>
      <c r="P1374">
        <v>3</v>
      </c>
      <c r="Q1374" t="str">
        <f t="shared" si="22"/>
        <v>134</v>
      </c>
    </row>
    <row r="1375" spans="1:17" x14ac:dyDescent="0.25">
      <c r="A1375">
        <v>1374</v>
      </c>
      <c r="B1375">
        <v>183.540469</v>
      </c>
      <c r="C1375" s="4">
        <v>1</v>
      </c>
      <c r="H1375">
        <v>193.47511600000001</v>
      </c>
      <c r="I1375" s="3">
        <v>4</v>
      </c>
      <c r="P1375">
        <v>2</v>
      </c>
      <c r="Q1375" t="str">
        <f t="shared" si="22"/>
        <v>14</v>
      </c>
    </row>
    <row r="1376" spans="1:17" x14ac:dyDescent="0.25">
      <c r="A1376">
        <v>1375</v>
      </c>
      <c r="B1376">
        <v>183.540469</v>
      </c>
      <c r="C1376" s="4">
        <v>1</v>
      </c>
      <c r="H1376">
        <v>193.47511600000001</v>
      </c>
      <c r="I1376" s="3">
        <v>4</v>
      </c>
      <c r="P1376">
        <v>2</v>
      </c>
      <c r="Q1376" t="str">
        <f t="shared" si="22"/>
        <v>14</v>
      </c>
    </row>
    <row r="1377" spans="1:17" x14ac:dyDescent="0.25">
      <c r="A1377">
        <v>1376</v>
      </c>
      <c r="B1377">
        <v>183.540469</v>
      </c>
      <c r="C1377" s="4">
        <v>1</v>
      </c>
      <c r="H1377">
        <v>193.47511600000001</v>
      </c>
      <c r="I1377" s="3">
        <v>4</v>
      </c>
      <c r="P1377">
        <v>2</v>
      </c>
      <c r="Q1377" t="str">
        <f t="shared" si="22"/>
        <v>14</v>
      </c>
    </row>
    <row r="1378" spans="1:17" x14ac:dyDescent="0.25">
      <c r="A1378">
        <v>1377</v>
      </c>
      <c r="B1378">
        <v>183.540469</v>
      </c>
      <c r="C1378" s="4">
        <v>1</v>
      </c>
      <c r="H1378">
        <v>193.47511600000001</v>
      </c>
      <c r="I1378" s="3">
        <v>4</v>
      </c>
      <c r="P1378">
        <v>2</v>
      </c>
      <c r="Q1378" t="str">
        <f t="shared" si="22"/>
        <v>14</v>
      </c>
    </row>
    <row r="1379" spans="1:17" x14ac:dyDescent="0.25">
      <c r="A1379">
        <v>1378</v>
      </c>
      <c r="B1379">
        <v>183.540469</v>
      </c>
      <c r="C1379" s="4">
        <v>1</v>
      </c>
      <c r="H1379">
        <v>193.47511600000001</v>
      </c>
      <c r="I1379" s="3">
        <v>4</v>
      </c>
      <c r="P1379">
        <v>2</v>
      </c>
      <c r="Q1379" t="str">
        <f t="shared" si="22"/>
        <v>14</v>
      </c>
    </row>
    <row r="1380" spans="1:17" x14ac:dyDescent="0.25">
      <c r="A1380">
        <v>1379</v>
      </c>
      <c r="B1380">
        <v>183.540469</v>
      </c>
      <c r="C1380" s="4">
        <v>1</v>
      </c>
      <c r="H1380">
        <v>193.47511600000001</v>
      </c>
      <c r="I1380" s="3">
        <v>4</v>
      </c>
      <c r="P1380">
        <v>2</v>
      </c>
      <c r="Q1380" t="str">
        <f t="shared" si="22"/>
        <v>14</v>
      </c>
    </row>
    <row r="1381" spans="1:17" x14ac:dyDescent="0.25">
      <c r="A1381">
        <v>1380</v>
      </c>
      <c r="B1381">
        <v>183.540469</v>
      </c>
      <c r="C1381" s="4">
        <v>1</v>
      </c>
      <c r="H1381">
        <v>193.47511600000001</v>
      </c>
      <c r="I1381" s="3">
        <v>4</v>
      </c>
      <c r="P1381">
        <v>2</v>
      </c>
      <c r="Q1381" t="str">
        <f t="shared" si="22"/>
        <v>14</v>
      </c>
    </row>
    <row r="1382" spans="1:17" x14ac:dyDescent="0.25">
      <c r="A1382">
        <v>1381</v>
      </c>
      <c r="B1382">
        <v>183.563602</v>
      </c>
      <c r="C1382" s="4">
        <v>1</v>
      </c>
      <c r="D1382">
        <v>174.03413699999999</v>
      </c>
      <c r="E1382" s="2">
        <v>2</v>
      </c>
      <c r="H1382">
        <v>193.47511600000001</v>
      </c>
      <c r="I1382" s="3">
        <v>4</v>
      </c>
      <c r="P1382">
        <v>3</v>
      </c>
      <c r="Q1382" t="str">
        <f t="shared" si="22"/>
        <v>124</v>
      </c>
    </row>
    <row r="1383" spans="1:17" x14ac:dyDescent="0.25">
      <c r="A1383">
        <v>1382</v>
      </c>
      <c r="D1383">
        <v>174.04625799999999</v>
      </c>
      <c r="E1383" s="2">
        <v>2</v>
      </c>
      <c r="H1383">
        <v>193.47511600000001</v>
      </c>
      <c r="I1383" s="3">
        <v>4</v>
      </c>
      <c r="P1383">
        <v>2</v>
      </c>
      <c r="Q1383" t="str">
        <f t="shared" si="22"/>
        <v>24</v>
      </c>
    </row>
    <row r="1384" spans="1:17" x14ac:dyDescent="0.25">
      <c r="A1384">
        <v>1383</v>
      </c>
      <c r="D1384">
        <v>174.04625799999999</v>
      </c>
      <c r="E1384" s="2">
        <v>2</v>
      </c>
      <c r="H1384">
        <v>193.47511600000001</v>
      </c>
      <c r="I1384" s="3">
        <v>4</v>
      </c>
      <c r="P1384">
        <v>2</v>
      </c>
      <c r="Q1384" t="str">
        <f t="shared" si="22"/>
        <v>24</v>
      </c>
    </row>
    <row r="1385" spans="1:17" x14ac:dyDescent="0.25">
      <c r="A1385">
        <v>1384</v>
      </c>
      <c r="D1385">
        <v>174.04625799999999</v>
      </c>
      <c r="E1385" s="2">
        <v>2</v>
      </c>
      <c r="H1385">
        <v>193.47511600000001</v>
      </c>
      <c r="I1385" s="3">
        <v>4</v>
      </c>
      <c r="P1385">
        <v>2</v>
      </c>
      <c r="Q1385" t="str">
        <f t="shared" si="22"/>
        <v>24</v>
      </c>
    </row>
    <row r="1386" spans="1:17" x14ac:dyDescent="0.25">
      <c r="A1386">
        <v>1385</v>
      </c>
      <c r="D1386">
        <v>174.04625799999999</v>
      </c>
      <c r="E1386" s="2">
        <v>2</v>
      </c>
      <c r="F1386">
        <v>183.943736</v>
      </c>
      <c r="G1386" s="5">
        <v>3</v>
      </c>
      <c r="H1386">
        <v>193.52405099999999</v>
      </c>
      <c r="I1386" s="3">
        <v>4</v>
      </c>
      <c r="P1386">
        <v>3</v>
      </c>
      <c r="Q1386" t="str">
        <f t="shared" si="22"/>
        <v>234</v>
      </c>
    </row>
    <row r="1387" spans="1:17" x14ac:dyDescent="0.25">
      <c r="A1387">
        <v>1386</v>
      </c>
      <c r="D1387">
        <v>174.04625799999999</v>
      </c>
      <c r="E1387" s="2">
        <v>2</v>
      </c>
      <c r="F1387">
        <v>183.88302899999999</v>
      </c>
      <c r="G1387" s="5">
        <v>3</v>
      </c>
      <c r="H1387">
        <v>193.52405099999999</v>
      </c>
      <c r="I1387" s="3">
        <v>4</v>
      </c>
      <c r="P1387">
        <v>3</v>
      </c>
      <c r="Q1387" t="str">
        <f t="shared" si="22"/>
        <v>234</v>
      </c>
    </row>
    <row r="1388" spans="1:17" x14ac:dyDescent="0.25">
      <c r="A1388">
        <v>1387</v>
      </c>
      <c r="D1388">
        <v>174.04625799999999</v>
      </c>
      <c r="E1388" s="2">
        <v>2</v>
      </c>
      <c r="F1388">
        <v>183.88302899999999</v>
      </c>
      <c r="G1388" s="5">
        <v>3</v>
      </c>
      <c r="H1388">
        <v>193.52405099999999</v>
      </c>
      <c r="I1388" s="3">
        <v>4</v>
      </c>
      <c r="P1388">
        <v>3</v>
      </c>
      <c r="Q1388" t="str">
        <f t="shared" si="22"/>
        <v>234</v>
      </c>
    </row>
    <row r="1389" spans="1:17" x14ac:dyDescent="0.25">
      <c r="A1389">
        <v>1388</v>
      </c>
      <c r="D1389">
        <v>174.04625799999999</v>
      </c>
      <c r="E1389" s="2">
        <v>2</v>
      </c>
      <c r="F1389">
        <v>183.88302899999999</v>
      </c>
      <c r="G1389" s="5">
        <v>3</v>
      </c>
      <c r="H1389">
        <v>193.51147800000001</v>
      </c>
      <c r="I1389" s="3">
        <v>4</v>
      </c>
      <c r="P1389">
        <v>3</v>
      </c>
      <c r="Q1389" t="str">
        <f t="shared" si="22"/>
        <v>234</v>
      </c>
    </row>
    <row r="1390" spans="1:17" x14ac:dyDescent="0.25">
      <c r="A1390">
        <v>1389</v>
      </c>
      <c r="D1390">
        <v>174.04625799999999</v>
      </c>
      <c r="E1390" s="2">
        <v>2</v>
      </c>
      <c r="F1390">
        <v>183.88302899999999</v>
      </c>
      <c r="G1390" s="5">
        <v>3</v>
      </c>
      <c r="P1390">
        <v>2</v>
      </c>
      <c r="Q1390" t="str">
        <f t="shared" si="22"/>
        <v>23</v>
      </c>
    </row>
    <row r="1391" spans="1:17" x14ac:dyDescent="0.25">
      <c r="A1391">
        <v>1390</v>
      </c>
      <c r="D1391">
        <v>174.04625799999999</v>
      </c>
      <c r="E1391" s="2">
        <v>2</v>
      </c>
      <c r="F1391">
        <v>183.88302899999999</v>
      </c>
      <c r="G1391" s="5">
        <v>3</v>
      </c>
      <c r="P1391">
        <v>2</v>
      </c>
      <c r="Q1391" t="str">
        <f t="shared" si="22"/>
        <v>23</v>
      </c>
    </row>
    <row r="1392" spans="1:17" x14ac:dyDescent="0.25">
      <c r="A1392">
        <v>1391</v>
      </c>
      <c r="D1392">
        <v>174.04625799999999</v>
      </c>
      <c r="E1392" s="2">
        <v>2</v>
      </c>
      <c r="F1392">
        <v>183.88302899999999</v>
      </c>
      <c r="G1392" s="5">
        <v>3</v>
      </c>
      <c r="P1392">
        <v>2</v>
      </c>
      <c r="Q1392" t="str">
        <f t="shared" si="22"/>
        <v>23</v>
      </c>
    </row>
    <row r="1393" spans="1:17" x14ac:dyDescent="0.25">
      <c r="A1393">
        <v>1392</v>
      </c>
      <c r="D1393">
        <v>174.04625799999999</v>
      </c>
      <c r="E1393" s="2">
        <v>2</v>
      </c>
      <c r="F1393">
        <v>183.88302899999999</v>
      </c>
      <c r="G1393" s="5">
        <v>3</v>
      </c>
      <c r="P1393">
        <v>2</v>
      </c>
      <c r="Q1393" t="str">
        <f t="shared" si="22"/>
        <v>23</v>
      </c>
    </row>
    <row r="1394" spans="1:17" x14ac:dyDescent="0.25">
      <c r="A1394">
        <v>1393</v>
      </c>
      <c r="D1394">
        <v>174.04625799999999</v>
      </c>
      <c r="E1394" s="2">
        <v>2</v>
      </c>
      <c r="F1394">
        <v>183.88302899999999</v>
      </c>
      <c r="G1394" s="5">
        <v>3</v>
      </c>
      <c r="P1394">
        <v>2</v>
      </c>
      <c r="Q1394" t="str">
        <f t="shared" si="22"/>
        <v>23</v>
      </c>
    </row>
    <row r="1395" spans="1:17" x14ac:dyDescent="0.25">
      <c r="A1395">
        <v>1394</v>
      </c>
      <c r="D1395">
        <v>174.03413699999999</v>
      </c>
      <c r="E1395" s="2">
        <v>2</v>
      </c>
      <c r="F1395">
        <v>183.88302899999999</v>
      </c>
      <c r="G1395" s="5">
        <v>3</v>
      </c>
      <c r="P1395">
        <v>2</v>
      </c>
      <c r="Q1395" t="str">
        <f t="shared" si="22"/>
        <v>23</v>
      </c>
    </row>
    <row r="1396" spans="1:17" x14ac:dyDescent="0.25">
      <c r="A1396">
        <v>1395</v>
      </c>
      <c r="B1396">
        <v>165.00702200000001</v>
      </c>
      <c r="C1396" s="4">
        <v>1</v>
      </c>
      <c r="D1396">
        <v>174.03413699999999</v>
      </c>
      <c r="E1396" s="2">
        <v>2</v>
      </c>
      <c r="F1396">
        <v>183.88302899999999</v>
      </c>
      <c r="G1396" s="5">
        <v>3</v>
      </c>
      <c r="P1396">
        <v>3</v>
      </c>
      <c r="Q1396" t="str">
        <f t="shared" si="22"/>
        <v>123</v>
      </c>
    </row>
    <row r="1397" spans="1:17" x14ac:dyDescent="0.25">
      <c r="A1397">
        <v>1396</v>
      </c>
      <c r="B1397">
        <v>165.04146500000002</v>
      </c>
      <c r="C1397" s="4">
        <v>1</v>
      </c>
      <c r="F1397">
        <v>183.88302899999999</v>
      </c>
      <c r="G1397" s="5">
        <v>3</v>
      </c>
      <c r="P1397">
        <v>2</v>
      </c>
      <c r="Q1397" t="str">
        <f t="shared" si="22"/>
        <v>13</v>
      </c>
    </row>
    <row r="1398" spans="1:17" x14ac:dyDescent="0.25">
      <c r="A1398">
        <v>1397</v>
      </c>
      <c r="B1398">
        <v>165.04146500000002</v>
      </c>
      <c r="C1398" s="4">
        <v>1</v>
      </c>
      <c r="F1398">
        <v>183.88302899999999</v>
      </c>
      <c r="G1398" s="5">
        <v>3</v>
      </c>
      <c r="P1398">
        <v>2</v>
      </c>
      <c r="Q1398" t="str">
        <f t="shared" si="22"/>
        <v>13</v>
      </c>
    </row>
    <row r="1399" spans="1:17" x14ac:dyDescent="0.25">
      <c r="A1399">
        <v>1398</v>
      </c>
      <c r="B1399">
        <v>165.04146500000002</v>
      </c>
      <c r="C1399" s="4">
        <v>1</v>
      </c>
      <c r="F1399">
        <v>183.88302899999999</v>
      </c>
      <c r="G1399" s="5">
        <v>3</v>
      </c>
      <c r="P1399">
        <v>2</v>
      </c>
      <c r="Q1399" t="str">
        <f t="shared" si="22"/>
        <v>13</v>
      </c>
    </row>
    <row r="1400" spans="1:17" x14ac:dyDescent="0.25">
      <c r="A1400">
        <v>1399</v>
      </c>
      <c r="B1400">
        <v>165.04146500000002</v>
      </c>
      <c r="C1400" s="4">
        <v>1</v>
      </c>
      <c r="F1400">
        <v>183.88302899999999</v>
      </c>
      <c r="G1400" s="5">
        <v>3</v>
      </c>
      <c r="P1400">
        <v>2</v>
      </c>
      <c r="Q1400" t="str">
        <f t="shared" si="22"/>
        <v>13</v>
      </c>
    </row>
    <row r="1401" spans="1:17" x14ac:dyDescent="0.25">
      <c r="A1401">
        <v>1400</v>
      </c>
      <c r="B1401">
        <v>165.04146500000002</v>
      </c>
      <c r="C1401" s="4">
        <v>1</v>
      </c>
      <c r="F1401">
        <v>183.88302899999999</v>
      </c>
      <c r="G1401" s="5">
        <v>3</v>
      </c>
      <c r="P1401">
        <v>2</v>
      </c>
      <c r="Q1401" t="str">
        <f t="shared" si="22"/>
        <v>13</v>
      </c>
    </row>
    <row r="1402" spans="1:17" x14ac:dyDescent="0.25">
      <c r="A1402">
        <v>1401</v>
      </c>
      <c r="B1402">
        <v>165.04146500000002</v>
      </c>
      <c r="C1402" s="4">
        <v>1</v>
      </c>
      <c r="F1402">
        <v>183.943736</v>
      </c>
      <c r="G1402" s="5">
        <v>3</v>
      </c>
      <c r="P1402">
        <v>2</v>
      </c>
      <c r="Q1402" t="str">
        <f t="shared" si="22"/>
        <v>13</v>
      </c>
    </row>
    <row r="1403" spans="1:17" x14ac:dyDescent="0.25">
      <c r="A1403">
        <v>1402</v>
      </c>
      <c r="B1403">
        <v>165.04146500000002</v>
      </c>
      <c r="C1403" s="4">
        <v>1</v>
      </c>
      <c r="F1403">
        <v>183.943736</v>
      </c>
      <c r="G1403" s="5">
        <v>3</v>
      </c>
      <c r="H1403">
        <v>173.920356</v>
      </c>
      <c r="I1403" s="3">
        <v>4</v>
      </c>
      <c r="P1403">
        <v>3</v>
      </c>
      <c r="Q1403" t="str">
        <f t="shared" si="22"/>
        <v>134</v>
      </c>
    </row>
    <row r="1404" spans="1:17" x14ac:dyDescent="0.25">
      <c r="A1404">
        <v>1403</v>
      </c>
      <c r="B1404">
        <v>165.04146500000002</v>
      </c>
      <c r="C1404" s="4">
        <v>1</v>
      </c>
      <c r="H1404">
        <v>173.85051099999998</v>
      </c>
      <c r="I1404" s="3">
        <v>4</v>
      </c>
      <c r="P1404">
        <v>2</v>
      </c>
      <c r="Q1404" t="str">
        <f t="shared" si="22"/>
        <v>14</v>
      </c>
    </row>
    <row r="1405" spans="1:17" x14ac:dyDescent="0.25">
      <c r="A1405">
        <v>1404</v>
      </c>
      <c r="B1405">
        <v>165.04146500000002</v>
      </c>
      <c r="C1405" s="4">
        <v>1</v>
      </c>
      <c r="H1405">
        <v>173.85051099999998</v>
      </c>
      <c r="I1405" s="3">
        <v>4</v>
      </c>
      <c r="P1405">
        <v>2</v>
      </c>
      <c r="Q1405" t="str">
        <f t="shared" si="22"/>
        <v>14</v>
      </c>
    </row>
    <row r="1406" spans="1:17" x14ac:dyDescent="0.25">
      <c r="A1406">
        <v>1405</v>
      </c>
      <c r="B1406">
        <v>165.04146500000002</v>
      </c>
      <c r="C1406" s="4">
        <v>1</v>
      </c>
      <c r="H1406">
        <v>173.85051099999998</v>
      </c>
      <c r="I1406" s="3">
        <v>4</v>
      </c>
      <c r="P1406">
        <v>2</v>
      </c>
      <c r="Q1406" t="str">
        <f t="shared" si="22"/>
        <v>14</v>
      </c>
    </row>
    <row r="1407" spans="1:17" x14ac:dyDescent="0.25">
      <c r="A1407">
        <v>1406</v>
      </c>
      <c r="B1407">
        <v>165.04146500000002</v>
      </c>
      <c r="C1407" s="4">
        <v>1</v>
      </c>
      <c r="H1407">
        <v>173.85051099999998</v>
      </c>
      <c r="I1407" s="3">
        <v>4</v>
      </c>
      <c r="P1407">
        <v>2</v>
      </c>
      <c r="Q1407" t="str">
        <f t="shared" si="22"/>
        <v>14</v>
      </c>
    </row>
    <row r="1408" spans="1:17" x14ac:dyDescent="0.25">
      <c r="A1408">
        <v>1407</v>
      </c>
      <c r="B1408">
        <v>165.04146500000002</v>
      </c>
      <c r="C1408" s="4">
        <v>1</v>
      </c>
      <c r="H1408">
        <v>173.85051099999998</v>
      </c>
      <c r="I1408" s="3">
        <v>4</v>
      </c>
      <c r="P1408">
        <v>2</v>
      </c>
      <c r="Q1408" t="str">
        <f t="shared" si="22"/>
        <v>14</v>
      </c>
    </row>
    <row r="1409" spans="1:17" x14ac:dyDescent="0.25">
      <c r="A1409">
        <v>1408</v>
      </c>
      <c r="B1409">
        <v>165.04146500000002</v>
      </c>
      <c r="C1409" s="4">
        <v>1</v>
      </c>
      <c r="H1409">
        <v>173.85051099999998</v>
      </c>
      <c r="I1409" s="3">
        <v>4</v>
      </c>
      <c r="P1409">
        <v>2</v>
      </c>
      <c r="Q1409" t="str">
        <f t="shared" si="22"/>
        <v>14</v>
      </c>
    </row>
    <row r="1410" spans="1:17" x14ac:dyDescent="0.25">
      <c r="A1410">
        <v>1409</v>
      </c>
      <c r="B1410">
        <v>165.04146500000002</v>
      </c>
      <c r="C1410" s="4">
        <v>1</v>
      </c>
      <c r="H1410">
        <v>173.85051099999998</v>
      </c>
      <c r="I1410" s="3">
        <v>4</v>
      </c>
      <c r="P1410">
        <v>2</v>
      </c>
      <c r="Q1410" t="str">
        <f t="shared" ref="Q1410:Q1473" si="23">CONCATENATE(C1410,E1410,G1410,I1410)</f>
        <v>14</v>
      </c>
    </row>
    <row r="1411" spans="1:17" x14ac:dyDescent="0.25">
      <c r="A1411">
        <v>1410</v>
      </c>
      <c r="B1411">
        <v>165.04146500000002</v>
      </c>
      <c r="C1411" s="4">
        <v>1</v>
      </c>
      <c r="H1411">
        <v>173.85051099999998</v>
      </c>
      <c r="I1411" s="3">
        <v>4</v>
      </c>
      <c r="P1411">
        <v>2</v>
      </c>
      <c r="Q1411" t="str">
        <f t="shared" si="23"/>
        <v>14</v>
      </c>
    </row>
    <row r="1412" spans="1:17" x14ac:dyDescent="0.25">
      <c r="A1412">
        <v>1411</v>
      </c>
      <c r="B1412">
        <v>165.00702200000001</v>
      </c>
      <c r="C1412" s="4">
        <v>1</v>
      </c>
      <c r="D1412">
        <v>157.63229699999999</v>
      </c>
      <c r="E1412" s="2">
        <v>2</v>
      </c>
      <c r="H1412">
        <v>173.85051099999998</v>
      </c>
      <c r="I1412" s="3">
        <v>4</v>
      </c>
      <c r="P1412">
        <v>3</v>
      </c>
      <c r="Q1412" t="str">
        <f t="shared" si="23"/>
        <v>124</v>
      </c>
    </row>
    <row r="1413" spans="1:17" x14ac:dyDescent="0.25">
      <c r="A1413">
        <v>1412</v>
      </c>
      <c r="D1413">
        <v>157.65163899999999</v>
      </c>
      <c r="E1413" s="2">
        <v>2</v>
      </c>
      <c r="H1413">
        <v>173.85051099999998</v>
      </c>
      <c r="I1413" s="3">
        <v>4</v>
      </c>
      <c r="P1413">
        <v>2</v>
      </c>
      <c r="Q1413" t="str">
        <f t="shared" si="23"/>
        <v>24</v>
      </c>
    </row>
    <row r="1414" spans="1:17" x14ac:dyDescent="0.25">
      <c r="A1414">
        <v>1413</v>
      </c>
      <c r="D1414">
        <v>157.65163899999999</v>
      </c>
      <c r="E1414" s="2">
        <v>2</v>
      </c>
      <c r="H1414">
        <v>173.85051099999998</v>
      </c>
      <c r="I1414" s="3">
        <v>4</v>
      </c>
      <c r="P1414">
        <v>2</v>
      </c>
      <c r="Q1414" t="str">
        <f t="shared" si="23"/>
        <v>24</v>
      </c>
    </row>
    <row r="1415" spans="1:17" x14ac:dyDescent="0.25">
      <c r="A1415">
        <v>1414</v>
      </c>
      <c r="D1415">
        <v>157.65163899999999</v>
      </c>
      <c r="E1415" s="2">
        <v>2</v>
      </c>
      <c r="H1415">
        <v>173.85051099999998</v>
      </c>
      <c r="I1415" s="3">
        <v>4</v>
      </c>
      <c r="P1415">
        <v>2</v>
      </c>
      <c r="Q1415" t="str">
        <f t="shared" si="23"/>
        <v>24</v>
      </c>
    </row>
    <row r="1416" spans="1:17" x14ac:dyDescent="0.25">
      <c r="A1416">
        <v>1415</v>
      </c>
      <c r="D1416">
        <v>157.65163899999999</v>
      </c>
      <c r="E1416" s="2">
        <v>2</v>
      </c>
      <c r="F1416">
        <v>165.62739500000001</v>
      </c>
      <c r="G1416" s="5">
        <v>3</v>
      </c>
      <c r="H1416">
        <v>173.85051099999998</v>
      </c>
      <c r="I1416" s="3">
        <v>4</v>
      </c>
      <c r="P1416">
        <v>3</v>
      </c>
      <c r="Q1416" t="str">
        <f t="shared" si="23"/>
        <v>234</v>
      </c>
    </row>
    <row r="1417" spans="1:17" x14ac:dyDescent="0.25">
      <c r="A1417">
        <v>1416</v>
      </c>
      <c r="D1417">
        <v>157.65163899999999</v>
      </c>
      <c r="E1417" s="2">
        <v>2</v>
      </c>
      <c r="F1417">
        <v>165.57977</v>
      </c>
      <c r="G1417" s="5">
        <v>3</v>
      </c>
      <c r="H1417">
        <v>173.85051099999998</v>
      </c>
      <c r="I1417" s="3">
        <v>4</v>
      </c>
      <c r="P1417">
        <v>3</v>
      </c>
      <c r="Q1417" t="str">
        <f t="shared" si="23"/>
        <v>234</v>
      </c>
    </row>
    <row r="1418" spans="1:17" x14ac:dyDescent="0.25">
      <c r="A1418">
        <v>1417</v>
      </c>
      <c r="D1418">
        <v>157.65163899999999</v>
      </c>
      <c r="E1418" s="2">
        <v>2</v>
      </c>
      <c r="F1418">
        <v>165.57977</v>
      </c>
      <c r="G1418" s="5">
        <v>3</v>
      </c>
      <c r="H1418">
        <v>173.85051099999998</v>
      </c>
      <c r="I1418" s="3">
        <v>4</v>
      </c>
      <c r="P1418">
        <v>3</v>
      </c>
      <c r="Q1418" t="str">
        <f t="shared" si="23"/>
        <v>234</v>
      </c>
    </row>
    <row r="1419" spans="1:17" x14ac:dyDescent="0.25">
      <c r="A1419">
        <v>1418</v>
      </c>
      <c r="D1419">
        <v>157.70057700000001</v>
      </c>
      <c r="E1419" s="2">
        <v>2</v>
      </c>
      <c r="F1419">
        <v>165.57977</v>
      </c>
      <c r="G1419" s="5">
        <v>3</v>
      </c>
      <c r="H1419">
        <v>173.920356</v>
      </c>
      <c r="I1419" s="3">
        <v>4</v>
      </c>
      <c r="P1419">
        <v>3</v>
      </c>
      <c r="Q1419" t="str">
        <f t="shared" si="23"/>
        <v>234</v>
      </c>
    </row>
    <row r="1420" spans="1:17" x14ac:dyDescent="0.25">
      <c r="A1420">
        <v>1419</v>
      </c>
      <c r="D1420">
        <v>157.70057700000001</v>
      </c>
      <c r="E1420" s="2">
        <v>2</v>
      </c>
      <c r="F1420">
        <v>165.57977</v>
      </c>
      <c r="G1420" s="5">
        <v>3</v>
      </c>
      <c r="P1420">
        <v>2</v>
      </c>
      <c r="Q1420" t="str">
        <f t="shared" si="23"/>
        <v>23</v>
      </c>
    </row>
    <row r="1421" spans="1:17" x14ac:dyDescent="0.25">
      <c r="A1421">
        <v>1420</v>
      </c>
      <c r="D1421">
        <v>157.70057700000001</v>
      </c>
      <c r="E1421" s="2">
        <v>2</v>
      </c>
      <c r="F1421">
        <v>165.57977</v>
      </c>
      <c r="G1421" s="5">
        <v>3</v>
      </c>
      <c r="P1421">
        <v>2</v>
      </c>
      <c r="Q1421" t="str">
        <f t="shared" si="23"/>
        <v>23</v>
      </c>
    </row>
    <row r="1422" spans="1:17" x14ac:dyDescent="0.25">
      <c r="A1422">
        <v>1421</v>
      </c>
      <c r="D1422">
        <v>157.70057700000001</v>
      </c>
      <c r="E1422" s="2">
        <v>2</v>
      </c>
      <c r="F1422">
        <v>165.57977</v>
      </c>
      <c r="G1422" s="5">
        <v>3</v>
      </c>
      <c r="P1422">
        <v>2</v>
      </c>
      <c r="Q1422" t="str">
        <f t="shared" si="23"/>
        <v>23</v>
      </c>
    </row>
    <row r="1423" spans="1:17" x14ac:dyDescent="0.25">
      <c r="A1423">
        <v>1422</v>
      </c>
      <c r="D1423">
        <v>157.70057700000001</v>
      </c>
      <c r="E1423" s="2">
        <v>2</v>
      </c>
      <c r="F1423">
        <v>165.62870700000002</v>
      </c>
      <c r="G1423" s="5">
        <v>3</v>
      </c>
      <c r="P1423">
        <v>2</v>
      </c>
      <c r="Q1423" t="str">
        <f t="shared" si="23"/>
        <v>23</v>
      </c>
    </row>
    <row r="1424" spans="1:17" x14ac:dyDescent="0.25">
      <c r="A1424">
        <v>1423</v>
      </c>
      <c r="D1424">
        <v>157.70057700000001</v>
      </c>
      <c r="E1424" s="2">
        <v>2</v>
      </c>
      <c r="F1424">
        <v>165.62870700000002</v>
      </c>
      <c r="G1424" s="5">
        <v>3</v>
      </c>
      <c r="P1424">
        <v>2</v>
      </c>
      <c r="Q1424" t="str">
        <f t="shared" si="23"/>
        <v>23</v>
      </c>
    </row>
    <row r="1425" spans="1:17" x14ac:dyDescent="0.25">
      <c r="A1425">
        <v>1424</v>
      </c>
      <c r="D1425">
        <v>157.70057700000001</v>
      </c>
      <c r="E1425" s="2">
        <v>2</v>
      </c>
      <c r="F1425">
        <v>165.62870700000002</v>
      </c>
      <c r="G1425" s="5">
        <v>3</v>
      </c>
      <c r="P1425">
        <v>2</v>
      </c>
      <c r="Q1425" t="str">
        <f t="shared" si="23"/>
        <v>23</v>
      </c>
    </row>
    <row r="1426" spans="1:17" x14ac:dyDescent="0.25">
      <c r="A1426">
        <v>1425</v>
      </c>
      <c r="B1426">
        <v>151.47740899999999</v>
      </c>
      <c r="C1426" s="4">
        <v>1</v>
      </c>
      <c r="D1426">
        <v>157.63229699999999</v>
      </c>
      <c r="E1426" s="2">
        <v>2</v>
      </c>
      <c r="F1426">
        <v>165.62870700000002</v>
      </c>
      <c r="G1426" s="5">
        <v>3</v>
      </c>
      <c r="P1426">
        <v>3</v>
      </c>
      <c r="Q1426" t="str">
        <f t="shared" si="23"/>
        <v>123</v>
      </c>
    </row>
    <row r="1427" spans="1:17" x14ac:dyDescent="0.25">
      <c r="A1427">
        <v>1426</v>
      </c>
      <c r="B1427">
        <v>151.43640099999999</v>
      </c>
      <c r="C1427" s="4">
        <v>1</v>
      </c>
      <c r="D1427">
        <v>157.63229699999999</v>
      </c>
      <c r="E1427" s="2">
        <v>2</v>
      </c>
      <c r="F1427">
        <v>165.62870700000002</v>
      </c>
      <c r="G1427" s="5">
        <v>3</v>
      </c>
      <c r="P1427">
        <v>3</v>
      </c>
      <c r="Q1427" t="str">
        <f t="shared" si="23"/>
        <v>123</v>
      </c>
    </row>
    <row r="1428" spans="1:17" x14ac:dyDescent="0.25">
      <c r="A1428">
        <v>1427</v>
      </c>
      <c r="B1428">
        <v>151.43640099999999</v>
      </c>
      <c r="C1428" s="4">
        <v>1</v>
      </c>
      <c r="F1428">
        <v>165.62870700000002</v>
      </c>
      <c r="G1428" s="5">
        <v>3</v>
      </c>
      <c r="P1428">
        <v>2</v>
      </c>
      <c r="Q1428" t="str">
        <f t="shared" si="23"/>
        <v>13</v>
      </c>
    </row>
    <row r="1429" spans="1:17" x14ac:dyDescent="0.25">
      <c r="A1429">
        <v>1428</v>
      </c>
      <c r="B1429">
        <v>151.43640099999999</v>
      </c>
      <c r="C1429" s="4">
        <v>1</v>
      </c>
      <c r="F1429">
        <v>165.62870700000002</v>
      </c>
      <c r="G1429" s="5">
        <v>3</v>
      </c>
      <c r="P1429">
        <v>2</v>
      </c>
      <c r="Q1429" t="str">
        <f t="shared" si="23"/>
        <v>13</v>
      </c>
    </row>
    <row r="1430" spans="1:17" x14ac:dyDescent="0.25">
      <c r="A1430">
        <v>1429</v>
      </c>
      <c r="B1430">
        <v>151.43640099999999</v>
      </c>
      <c r="C1430" s="4">
        <v>1</v>
      </c>
      <c r="F1430">
        <v>165.62870700000002</v>
      </c>
      <c r="G1430" s="5">
        <v>3</v>
      </c>
      <c r="P1430">
        <v>2</v>
      </c>
      <c r="Q1430" t="str">
        <f t="shared" si="23"/>
        <v>13</v>
      </c>
    </row>
    <row r="1431" spans="1:17" x14ac:dyDescent="0.25">
      <c r="A1431">
        <v>1430</v>
      </c>
      <c r="B1431">
        <v>151.43640099999999</v>
      </c>
      <c r="C1431" s="4">
        <v>1</v>
      </c>
      <c r="F1431">
        <v>165.62870700000002</v>
      </c>
      <c r="G1431" s="5">
        <v>3</v>
      </c>
      <c r="P1431">
        <v>2</v>
      </c>
      <c r="Q1431" t="str">
        <f t="shared" si="23"/>
        <v>13</v>
      </c>
    </row>
    <row r="1432" spans="1:17" x14ac:dyDescent="0.25">
      <c r="A1432">
        <v>1431</v>
      </c>
      <c r="B1432">
        <v>151.43640099999999</v>
      </c>
      <c r="C1432" s="4">
        <v>1</v>
      </c>
      <c r="F1432">
        <v>165.62870700000002</v>
      </c>
      <c r="G1432" s="5">
        <v>3</v>
      </c>
      <c r="P1432">
        <v>2</v>
      </c>
      <c r="Q1432" t="str">
        <f t="shared" si="23"/>
        <v>13</v>
      </c>
    </row>
    <row r="1433" spans="1:17" x14ac:dyDescent="0.25">
      <c r="A1433">
        <v>1432</v>
      </c>
      <c r="B1433">
        <v>151.43640099999999</v>
      </c>
      <c r="C1433" s="4">
        <v>1</v>
      </c>
      <c r="F1433">
        <v>165.62870700000002</v>
      </c>
      <c r="G1433" s="5">
        <v>3</v>
      </c>
      <c r="I1433" s="3" t="s">
        <v>233</v>
      </c>
      <c r="N1433">
        <v>158.70067699999998</v>
      </c>
      <c r="O1433">
        <v>1432</v>
      </c>
      <c r="P1433">
        <v>3</v>
      </c>
      <c r="Q1433" t="str">
        <f t="shared" si="23"/>
        <v>134D</v>
      </c>
    </row>
    <row r="1434" spans="1:17" x14ac:dyDescent="0.25">
      <c r="A1434">
        <v>1433</v>
      </c>
      <c r="B1434">
        <v>151.43640099999999</v>
      </c>
      <c r="C1434" s="4">
        <v>1</v>
      </c>
      <c r="F1434">
        <v>165.62739500000001</v>
      </c>
      <c r="G1434" s="5">
        <v>3</v>
      </c>
      <c r="I1434" s="3" t="s">
        <v>233</v>
      </c>
      <c r="N1434">
        <v>158.72830099999999</v>
      </c>
      <c r="P1434">
        <v>3</v>
      </c>
      <c r="Q1434" t="str">
        <f t="shared" si="23"/>
        <v>134D</v>
      </c>
    </row>
    <row r="1435" spans="1:17" x14ac:dyDescent="0.25">
      <c r="A1435">
        <v>1434</v>
      </c>
      <c r="B1435">
        <v>151.43640099999999</v>
      </c>
      <c r="C1435" s="4">
        <v>1</v>
      </c>
      <c r="F1435">
        <v>165.62739500000001</v>
      </c>
      <c r="G1435" s="5">
        <v>3</v>
      </c>
      <c r="I1435" s="3" t="s">
        <v>233</v>
      </c>
      <c r="N1435">
        <v>158.72830099999999</v>
      </c>
      <c r="P1435">
        <v>3</v>
      </c>
      <c r="Q1435" t="str">
        <f t="shared" si="23"/>
        <v>134D</v>
      </c>
    </row>
    <row r="1436" spans="1:17" x14ac:dyDescent="0.25">
      <c r="A1436">
        <v>1435</v>
      </c>
      <c r="B1436">
        <v>151.43640099999999</v>
      </c>
      <c r="C1436" s="4">
        <v>1</v>
      </c>
      <c r="I1436" s="3" t="s">
        <v>233</v>
      </c>
      <c r="N1436">
        <v>158.72830099999999</v>
      </c>
      <c r="P1436">
        <v>2</v>
      </c>
      <c r="Q1436" t="str">
        <f t="shared" si="23"/>
        <v>14D</v>
      </c>
    </row>
    <row r="1437" spans="1:17" x14ac:dyDescent="0.25">
      <c r="A1437">
        <v>1436</v>
      </c>
      <c r="B1437">
        <v>151.43640099999999</v>
      </c>
      <c r="C1437" s="4">
        <v>1</v>
      </c>
      <c r="I1437" s="3" t="s">
        <v>233</v>
      </c>
      <c r="N1437">
        <v>158.72830099999999</v>
      </c>
      <c r="P1437">
        <v>2</v>
      </c>
      <c r="Q1437" t="str">
        <f t="shared" si="23"/>
        <v>14D</v>
      </c>
    </row>
    <row r="1438" spans="1:17" x14ac:dyDescent="0.25">
      <c r="A1438">
        <v>1437</v>
      </c>
      <c r="B1438">
        <v>151.43640099999999</v>
      </c>
      <c r="C1438" s="4">
        <v>1</v>
      </c>
      <c r="I1438" s="3" t="s">
        <v>233</v>
      </c>
      <c r="N1438">
        <v>158.72830099999999</v>
      </c>
      <c r="P1438">
        <v>2</v>
      </c>
      <c r="Q1438" t="str">
        <f t="shared" si="23"/>
        <v>14D</v>
      </c>
    </row>
    <row r="1439" spans="1:17" x14ac:dyDescent="0.25">
      <c r="A1439">
        <v>1438</v>
      </c>
      <c r="B1439">
        <v>151.43640099999999</v>
      </c>
      <c r="C1439" s="4">
        <v>1</v>
      </c>
      <c r="I1439" s="3" t="s">
        <v>233</v>
      </c>
      <c r="N1439">
        <v>158.72830099999999</v>
      </c>
      <c r="P1439">
        <v>2</v>
      </c>
      <c r="Q1439" t="str">
        <f t="shared" si="23"/>
        <v>14D</v>
      </c>
    </row>
    <row r="1440" spans="1:17" x14ac:dyDescent="0.25">
      <c r="A1440">
        <v>1439</v>
      </c>
      <c r="B1440">
        <v>151.43640099999999</v>
      </c>
      <c r="C1440" s="4">
        <v>1</v>
      </c>
      <c r="I1440" s="3" t="s">
        <v>233</v>
      </c>
      <c r="N1440">
        <v>158.72830099999999</v>
      </c>
      <c r="P1440">
        <v>2</v>
      </c>
      <c r="Q1440" t="str">
        <f t="shared" si="23"/>
        <v>14D</v>
      </c>
    </row>
    <row r="1441" spans="1:17" x14ac:dyDescent="0.25">
      <c r="A1441">
        <v>1440</v>
      </c>
      <c r="B1441">
        <v>151.43640099999999</v>
      </c>
      <c r="C1441" s="4">
        <v>1</v>
      </c>
      <c r="D1441">
        <v>133.93709699999999</v>
      </c>
      <c r="E1441" s="2">
        <v>2</v>
      </c>
      <c r="I1441" s="3" t="s">
        <v>233</v>
      </c>
      <c r="N1441">
        <v>158.72830099999999</v>
      </c>
      <c r="P1441">
        <v>3</v>
      </c>
      <c r="Q1441" t="str">
        <f t="shared" si="23"/>
        <v>124D</v>
      </c>
    </row>
    <row r="1442" spans="1:17" x14ac:dyDescent="0.25">
      <c r="A1442">
        <v>1441</v>
      </c>
      <c r="B1442">
        <v>151.43640099999999</v>
      </c>
      <c r="C1442" s="4">
        <v>1</v>
      </c>
      <c r="D1442">
        <v>133.992502</v>
      </c>
      <c r="E1442" s="2">
        <v>2</v>
      </c>
      <c r="I1442" s="3" t="s">
        <v>233</v>
      </c>
      <c r="N1442">
        <v>158.72830099999999</v>
      </c>
      <c r="P1442">
        <v>3</v>
      </c>
      <c r="Q1442" t="str">
        <f t="shared" si="23"/>
        <v>124D</v>
      </c>
    </row>
    <row r="1443" spans="1:17" x14ac:dyDescent="0.25">
      <c r="A1443">
        <v>1442</v>
      </c>
      <c r="B1443">
        <v>151.43640099999999</v>
      </c>
      <c r="C1443" s="4">
        <v>1</v>
      </c>
      <c r="D1443">
        <v>133.992502</v>
      </c>
      <c r="E1443" s="2">
        <v>2</v>
      </c>
      <c r="I1443" s="3" t="s">
        <v>233</v>
      </c>
      <c r="N1443">
        <v>158.72830099999999</v>
      </c>
      <c r="P1443">
        <v>3</v>
      </c>
      <c r="Q1443" t="str">
        <f t="shared" si="23"/>
        <v>124D</v>
      </c>
    </row>
    <row r="1444" spans="1:17" x14ac:dyDescent="0.25">
      <c r="A1444">
        <v>1443</v>
      </c>
      <c r="B1444">
        <v>151.47740899999999</v>
      </c>
      <c r="C1444" s="4">
        <v>1</v>
      </c>
      <c r="D1444">
        <v>133.992502</v>
      </c>
      <c r="E1444" s="2">
        <v>2</v>
      </c>
      <c r="I1444" s="3" t="s">
        <v>233</v>
      </c>
      <c r="N1444">
        <v>158.72830099999999</v>
      </c>
      <c r="P1444">
        <v>3</v>
      </c>
      <c r="Q1444" t="str">
        <f t="shared" si="23"/>
        <v>124D</v>
      </c>
    </row>
    <row r="1445" spans="1:17" x14ac:dyDescent="0.25">
      <c r="A1445">
        <v>1444</v>
      </c>
      <c r="B1445">
        <v>151.47740899999999</v>
      </c>
      <c r="C1445" s="4">
        <v>1</v>
      </c>
      <c r="D1445">
        <v>133.992502</v>
      </c>
      <c r="E1445" s="2">
        <v>2</v>
      </c>
      <c r="I1445" s="3" t="s">
        <v>233</v>
      </c>
      <c r="N1445">
        <v>158.72830099999999</v>
      </c>
      <c r="P1445">
        <v>3</v>
      </c>
      <c r="Q1445" t="str">
        <f t="shared" si="23"/>
        <v>124D</v>
      </c>
    </row>
    <row r="1446" spans="1:17" x14ac:dyDescent="0.25">
      <c r="A1446">
        <v>1445</v>
      </c>
      <c r="D1446">
        <v>133.992502</v>
      </c>
      <c r="E1446" s="2">
        <v>2</v>
      </c>
      <c r="G1446" s="5" t="s">
        <v>234</v>
      </c>
      <c r="I1446" s="3" t="s">
        <v>233</v>
      </c>
      <c r="L1446">
        <v>153.70946700000002</v>
      </c>
      <c r="M1446">
        <v>1445</v>
      </c>
      <c r="N1446">
        <v>158.72830099999999</v>
      </c>
      <c r="P1446">
        <v>3</v>
      </c>
      <c r="Q1446" t="str">
        <f t="shared" si="23"/>
        <v>23D4D</v>
      </c>
    </row>
    <row r="1447" spans="1:17" x14ac:dyDescent="0.25">
      <c r="A1447">
        <v>1446</v>
      </c>
      <c r="D1447">
        <v>133.992502</v>
      </c>
      <c r="E1447" s="2">
        <v>2</v>
      </c>
      <c r="G1447" s="5" t="s">
        <v>234</v>
      </c>
      <c r="I1447" s="3" t="s">
        <v>233</v>
      </c>
      <c r="L1447">
        <v>153.63866200000001</v>
      </c>
      <c r="N1447">
        <v>158.72830099999999</v>
      </c>
      <c r="P1447">
        <v>3</v>
      </c>
      <c r="Q1447" t="str">
        <f t="shared" si="23"/>
        <v>23D4D</v>
      </c>
    </row>
    <row r="1448" spans="1:17" x14ac:dyDescent="0.25">
      <c r="A1448">
        <v>1447</v>
      </c>
      <c r="D1448">
        <v>133.992502</v>
      </c>
      <c r="E1448" s="2">
        <v>2</v>
      </c>
      <c r="G1448" s="5" t="s">
        <v>234</v>
      </c>
      <c r="I1448" s="3" t="s">
        <v>233</v>
      </c>
      <c r="L1448">
        <v>153.63866200000001</v>
      </c>
      <c r="N1448">
        <v>158.72830099999999</v>
      </c>
      <c r="P1448">
        <v>3</v>
      </c>
      <c r="Q1448" t="str">
        <f t="shared" si="23"/>
        <v>23D4D</v>
      </c>
    </row>
    <row r="1449" spans="1:17" x14ac:dyDescent="0.25">
      <c r="A1449">
        <v>1448</v>
      </c>
      <c r="D1449">
        <v>133.992502</v>
      </c>
      <c r="E1449" s="2">
        <v>2</v>
      </c>
      <c r="G1449" s="5" t="s">
        <v>234</v>
      </c>
      <c r="I1449" s="3" t="s">
        <v>233</v>
      </c>
      <c r="L1449">
        <v>153.63866200000001</v>
      </c>
      <c r="N1449">
        <v>158.72830099999999</v>
      </c>
      <c r="P1449">
        <v>3</v>
      </c>
      <c r="Q1449" t="str">
        <f t="shared" si="23"/>
        <v>23D4D</v>
      </c>
    </row>
    <row r="1450" spans="1:17" x14ac:dyDescent="0.25">
      <c r="A1450">
        <v>1449</v>
      </c>
      <c r="D1450">
        <v>133.992502</v>
      </c>
      <c r="E1450" s="2">
        <v>2</v>
      </c>
      <c r="G1450" s="5" t="s">
        <v>234</v>
      </c>
      <c r="I1450" s="3" t="s">
        <v>233</v>
      </c>
      <c r="L1450">
        <v>153.63866200000001</v>
      </c>
      <c r="N1450">
        <v>158.72830099999999</v>
      </c>
      <c r="P1450">
        <v>3</v>
      </c>
      <c r="Q1450" t="str">
        <f t="shared" si="23"/>
        <v>23D4D</v>
      </c>
    </row>
    <row r="1451" spans="1:17" x14ac:dyDescent="0.25">
      <c r="A1451">
        <v>1450</v>
      </c>
      <c r="D1451">
        <v>133.992502</v>
      </c>
      <c r="E1451" s="2">
        <v>2</v>
      </c>
      <c r="G1451" s="5" t="s">
        <v>234</v>
      </c>
      <c r="I1451" s="3" t="s">
        <v>233</v>
      </c>
      <c r="L1451">
        <v>153.63866200000001</v>
      </c>
      <c r="N1451">
        <v>158.72830099999999</v>
      </c>
      <c r="P1451">
        <v>3</v>
      </c>
      <c r="Q1451" t="str">
        <f t="shared" si="23"/>
        <v>23D4D</v>
      </c>
    </row>
    <row r="1452" spans="1:17" x14ac:dyDescent="0.25">
      <c r="A1452">
        <v>1451</v>
      </c>
      <c r="D1452">
        <v>133.992502</v>
      </c>
      <c r="E1452" s="2">
        <v>2</v>
      </c>
      <c r="G1452" s="5" t="s">
        <v>234</v>
      </c>
      <c r="I1452" s="3" t="s">
        <v>233</v>
      </c>
      <c r="L1452">
        <v>153.63866200000001</v>
      </c>
      <c r="N1452">
        <v>158.72830099999999</v>
      </c>
      <c r="P1452">
        <v>3</v>
      </c>
      <c r="Q1452" t="str">
        <f t="shared" si="23"/>
        <v>23D4D</v>
      </c>
    </row>
    <row r="1453" spans="1:17" x14ac:dyDescent="0.25">
      <c r="A1453">
        <v>1452</v>
      </c>
      <c r="D1453">
        <v>133.992502</v>
      </c>
      <c r="E1453" s="2">
        <v>2</v>
      </c>
      <c r="G1453" s="5" t="s">
        <v>234</v>
      </c>
      <c r="I1453" s="3" t="s">
        <v>233</v>
      </c>
      <c r="L1453">
        <v>153.63866200000001</v>
      </c>
      <c r="N1453">
        <v>158.72830099999999</v>
      </c>
      <c r="P1453">
        <v>3</v>
      </c>
      <c r="Q1453" t="str">
        <f t="shared" si="23"/>
        <v>23D4D</v>
      </c>
    </row>
    <row r="1454" spans="1:17" x14ac:dyDescent="0.25">
      <c r="A1454">
        <v>1453</v>
      </c>
      <c r="D1454">
        <v>133.992502</v>
      </c>
      <c r="E1454" s="2">
        <v>2</v>
      </c>
      <c r="G1454" s="5" t="s">
        <v>234</v>
      </c>
      <c r="I1454" s="3" t="s">
        <v>233</v>
      </c>
      <c r="L1454">
        <v>153.63866200000001</v>
      </c>
      <c r="N1454">
        <v>158.70067699999998</v>
      </c>
      <c r="P1454">
        <v>3</v>
      </c>
      <c r="Q1454" t="str">
        <f t="shared" si="23"/>
        <v>23D4D</v>
      </c>
    </row>
    <row r="1455" spans="1:17" x14ac:dyDescent="0.25">
      <c r="A1455">
        <v>1454</v>
      </c>
      <c r="D1455">
        <v>133.992502</v>
      </c>
      <c r="E1455" s="2">
        <v>2</v>
      </c>
      <c r="G1455" s="5" t="s">
        <v>234</v>
      </c>
      <c r="I1455" s="3" t="s">
        <v>233</v>
      </c>
      <c r="L1455">
        <v>153.63866200000001</v>
      </c>
      <c r="N1455">
        <v>158.70067699999998</v>
      </c>
      <c r="O1455">
        <v>1454</v>
      </c>
      <c r="P1455">
        <v>3</v>
      </c>
      <c r="Q1455" t="str">
        <f t="shared" si="23"/>
        <v>23D4D</v>
      </c>
    </row>
    <row r="1456" spans="1:17" x14ac:dyDescent="0.25">
      <c r="A1456">
        <v>1455</v>
      </c>
      <c r="D1456">
        <v>133.992502</v>
      </c>
      <c r="E1456" s="2">
        <v>2</v>
      </c>
      <c r="G1456" s="5" t="s">
        <v>234</v>
      </c>
      <c r="L1456">
        <v>153.63866200000001</v>
      </c>
      <c r="P1456">
        <v>2</v>
      </c>
      <c r="Q1456" t="str">
        <f t="shared" si="23"/>
        <v>23D</v>
      </c>
    </row>
    <row r="1457" spans="1:17" x14ac:dyDescent="0.25">
      <c r="A1457">
        <v>1456</v>
      </c>
      <c r="D1457">
        <v>133.992502</v>
      </c>
      <c r="E1457" s="2">
        <v>2</v>
      </c>
      <c r="G1457" s="5" t="s">
        <v>234</v>
      </c>
      <c r="L1457">
        <v>153.63866200000001</v>
      </c>
      <c r="P1457">
        <v>2</v>
      </c>
      <c r="Q1457" t="str">
        <f t="shared" si="23"/>
        <v>23D</v>
      </c>
    </row>
    <row r="1458" spans="1:17" x14ac:dyDescent="0.25">
      <c r="A1458">
        <v>1457</v>
      </c>
      <c r="D1458">
        <v>133.992502</v>
      </c>
      <c r="E1458" s="2">
        <v>2</v>
      </c>
      <c r="G1458" s="5" t="s">
        <v>234</v>
      </c>
      <c r="L1458">
        <v>153.63866200000001</v>
      </c>
      <c r="P1458">
        <v>2</v>
      </c>
      <c r="Q1458" t="str">
        <f t="shared" si="23"/>
        <v>23D</v>
      </c>
    </row>
    <row r="1459" spans="1:17" x14ac:dyDescent="0.25">
      <c r="A1459">
        <v>1458</v>
      </c>
      <c r="B1459">
        <v>127.07265200000001</v>
      </c>
      <c r="C1459" s="4">
        <v>1</v>
      </c>
      <c r="D1459">
        <v>133.992502</v>
      </c>
      <c r="E1459" s="2">
        <v>2</v>
      </c>
      <c r="G1459" s="5" t="s">
        <v>234</v>
      </c>
      <c r="L1459">
        <v>153.63866200000001</v>
      </c>
      <c r="P1459">
        <v>3</v>
      </c>
      <c r="Q1459" t="str">
        <f t="shared" si="23"/>
        <v>123D</v>
      </c>
    </row>
    <row r="1460" spans="1:17" x14ac:dyDescent="0.25">
      <c r="A1460">
        <v>1459</v>
      </c>
      <c r="B1460">
        <v>127.07265200000001</v>
      </c>
      <c r="C1460" s="4">
        <v>1</v>
      </c>
      <c r="D1460">
        <v>133.992502</v>
      </c>
      <c r="E1460" s="2">
        <v>2</v>
      </c>
      <c r="G1460" s="5" t="s">
        <v>234</v>
      </c>
      <c r="L1460">
        <v>153.63866200000001</v>
      </c>
      <c r="P1460">
        <v>3</v>
      </c>
      <c r="Q1460" t="str">
        <f t="shared" si="23"/>
        <v>123D</v>
      </c>
    </row>
    <row r="1461" spans="1:17" x14ac:dyDescent="0.25">
      <c r="A1461">
        <v>1460</v>
      </c>
      <c r="B1461">
        <v>127.070764</v>
      </c>
      <c r="C1461" s="4">
        <v>1</v>
      </c>
      <c r="D1461">
        <v>133.992502</v>
      </c>
      <c r="E1461" s="2">
        <v>2</v>
      </c>
      <c r="G1461" s="5" t="s">
        <v>234</v>
      </c>
      <c r="L1461">
        <v>153.63866200000001</v>
      </c>
      <c r="P1461">
        <v>3</v>
      </c>
      <c r="Q1461" t="str">
        <f t="shared" si="23"/>
        <v>123D</v>
      </c>
    </row>
    <row r="1462" spans="1:17" x14ac:dyDescent="0.25">
      <c r="A1462">
        <v>1461</v>
      </c>
      <c r="B1462">
        <v>127.070764</v>
      </c>
      <c r="C1462" s="4">
        <v>1</v>
      </c>
      <c r="D1462">
        <v>133.992502</v>
      </c>
      <c r="E1462" s="2">
        <v>2</v>
      </c>
      <c r="G1462" s="5" t="s">
        <v>234</v>
      </c>
      <c r="L1462">
        <v>153.63866200000001</v>
      </c>
      <c r="P1462">
        <v>3</v>
      </c>
      <c r="Q1462" t="str">
        <f t="shared" si="23"/>
        <v>123D</v>
      </c>
    </row>
    <row r="1463" spans="1:17" x14ac:dyDescent="0.25">
      <c r="A1463">
        <v>1462</v>
      </c>
      <c r="B1463">
        <v>127.070764</v>
      </c>
      <c r="C1463" s="4">
        <v>1</v>
      </c>
      <c r="D1463">
        <v>133.992502</v>
      </c>
      <c r="E1463" s="2">
        <v>2</v>
      </c>
      <c r="G1463" s="5" t="s">
        <v>234</v>
      </c>
      <c r="L1463">
        <v>153.63866200000001</v>
      </c>
      <c r="P1463">
        <v>3</v>
      </c>
      <c r="Q1463" t="str">
        <f t="shared" si="23"/>
        <v>123D</v>
      </c>
    </row>
    <row r="1464" spans="1:17" x14ac:dyDescent="0.25">
      <c r="A1464">
        <v>1463</v>
      </c>
      <c r="B1464">
        <v>127.070764</v>
      </c>
      <c r="C1464" s="4">
        <v>1</v>
      </c>
      <c r="D1464">
        <v>133.93709699999999</v>
      </c>
      <c r="E1464" s="2">
        <v>2</v>
      </c>
      <c r="G1464" s="5" t="s">
        <v>234</v>
      </c>
      <c r="L1464">
        <v>153.63866200000001</v>
      </c>
      <c r="P1464">
        <v>3</v>
      </c>
      <c r="Q1464" t="str">
        <f t="shared" si="23"/>
        <v>123D</v>
      </c>
    </row>
    <row r="1465" spans="1:17" x14ac:dyDescent="0.25">
      <c r="A1465">
        <v>1464</v>
      </c>
      <c r="B1465">
        <v>127.070764</v>
      </c>
      <c r="C1465" s="4">
        <v>1</v>
      </c>
      <c r="G1465" s="5" t="s">
        <v>234</v>
      </c>
      <c r="L1465">
        <v>153.63866200000001</v>
      </c>
      <c r="P1465">
        <v>2</v>
      </c>
      <c r="Q1465" t="str">
        <f t="shared" si="23"/>
        <v>13D</v>
      </c>
    </row>
    <row r="1466" spans="1:17" x14ac:dyDescent="0.25">
      <c r="A1466">
        <v>1465</v>
      </c>
      <c r="B1466">
        <v>127.070764</v>
      </c>
      <c r="C1466" s="4">
        <v>1</v>
      </c>
      <c r="G1466" s="5" t="s">
        <v>234</v>
      </c>
      <c r="L1466">
        <v>153.70946700000002</v>
      </c>
      <c r="M1466">
        <v>1465</v>
      </c>
      <c r="P1466">
        <v>2</v>
      </c>
      <c r="Q1466" t="str">
        <f t="shared" si="23"/>
        <v>13D</v>
      </c>
    </row>
    <row r="1467" spans="1:17" x14ac:dyDescent="0.25">
      <c r="A1467">
        <v>1466</v>
      </c>
      <c r="B1467">
        <v>127.070764</v>
      </c>
      <c r="C1467" s="4">
        <v>1</v>
      </c>
      <c r="P1467">
        <v>1</v>
      </c>
      <c r="Q1467" t="str">
        <f t="shared" si="23"/>
        <v>1</v>
      </c>
    </row>
    <row r="1468" spans="1:17" x14ac:dyDescent="0.25">
      <c r="A1468">
        <v>1467</v>
      </c>
      <c r="B1468">
        <v>127.070764</v>
      </c>
      <c r="C1468" s="4">
        <v>1</v>
      </c>
      <c r="P1468">
        <v>1</v>
      </c>
      <c r="Q1468" t="str">
        <f t="shared" si="23"/>
        <v>1</v>
      </c>
    </row>
    <row r="1469" spans="1:17" x14ac:dyDescent="0.25">
      <c r="A1469">
        <v>1468</v>
      </c>
      <c r="B1469">
        <v>127.070764</v>
      </c>
      <c r="C1469" s="4">
        <v>1</v>
      </c>
      <c r="H1469">
        <v>134.85153300000002</v>
      </c>
      <c r="I1469" s="3">
        <v>4</v>
      </c>
      <c r="P1469">
        <v>2</v>
      </c>
      <c r="Q1469" t="str">
        <f t="shared" si="23"/>
        <v>14</v>
      </c>
    </row>
    <row r="1470" spans="1:17" x14ac:dyDescent="0.25">
      <c r="A1470">
        <v>1469</v>
      </c>
      <c r="B1470">
        <v>127.070764</v>
      </c>
      <c r="C1470" s="4">
        <v>1</v>
      </c>
      <c r="H1470">
        <v>134.833009</v>
      </c>
      <c r="I1470" s="3">
        <v>4</v>
      </c>
      <c r="P1470">
        <v>2</v>
      </c>
      <c r="Q1470" t="str">
        <f t="shared" si="23"/>
        <v>14</v>
      </c>
    </row>
    <row r="1471" spans="1:17" x14ac:dyDescent="0.25">
      <c r="A1471">
        <v>1470</v>
      </c>
      <c r="B1471">
        <v>127.070764</v>
      </c>
      <c r="C1471" s="4">
        <v>1</v>
      </c>
      <c r="H1471">
        <v>134.833009</v>
      </c>
      <c r="I1471" s="3">
        <v>4</v>
      </c>
      <c r="P1471">
        <v>2</v>
      </c>
      <c r="Q1471" t="str">
        <f t="shared" si="23"/>
        <v>14</v>
      </c>
    </row>
    <row r="1472" spans="1:17" x14ac:dyDescent="0.25">
      <c r="A1472">
        <v>1471</v>
      </c>
      <c r="B1472">
        <v>127.070764</v>
      </c>
      <c r="C1472" s="4">
        <v>1</v>
      </c>
      <c r="H1472">
        <v>134.833009</v>
      </c>
      <c r="I1472" s="3">
        <v>4</v>
      </c>
      <c r="P1472">
        <v>2</v>
      </c>
      <c r="Q1472" t="str">
        <f t="shared" si="23"/>
        <v>14</v>
      </c>
    </row>
    <row r="1473" spans="1:17" x14ac:dyDescent="0.25">
      <c r="A1473">
        <v>1472</v>
      </c>
      <c r="B1473">
        <v>127.070764</v>
      </c>
      <c r="C1473" s="4">
        <v>1</v>
      </c>
      <c r="H1473">
        <v>134.833009</v>
      </c>
      <c r="I1473" s="3">
        <v>4</v>
      </c>
      <c r="P1473">
        <v>2</v>
      </c>
      <c r="Q1473" t="str">
        <f t="shared" si="23"/>
        <v>14</v>
      </c>
    </row>
    <row r="1474" spans="1:17" x14ac:dyDescent="0.25">
      <c r="A1474">
        <v>1473</v>
      </c>
      <c r="B1474">
        <v>127.070764</v>
      </c>
      <c r="C1474" s="4">
        <v>1</v>
      </c>
      <c r="H1474">
        <v>134.833009</v>
      </c>
      <c r="I1474" s="3">
        <v>4</v>
      </c>
      <c r="P1474">
        <v>2</v>
      </c>
      <c r="Q1474" t="str">
        <f t="shared" ref="Q1474:Q1537" si="24">CONCATENATE(C1474,E1474,G1474,I1474)</f>
        <v>14</v>
      </c>
    </row>
    <row r="1475" spans="1:17" x14ac:dyDescent="0.25">
      <c r="A1475">
        <v>1474</v>
      </c>
      <c r="B1475">
        <v>127.070764</v>
      </c>
      <c r="C1475" s="4">
        <v>1</v>
      </c>
      <c r="H1475">
        <v>134.833009</v>
      </c>
      <c r="I1475" s="3">
        <v>4</v>
      </c>
      <c r="P1475">
        <v>2</v>
      </c>
      <c r="Q1475" t="str">
        <f t="shared" si="24"/>
        <v>14</v>
      </c>
    </row>
    <row r="1476" spans="1:17" x14ac:dyDescent="0.25">
      <c r="A1476">
        <v>1475</v>
      </c>
      <c r="B1476">
        <v>127.070764</v>
      </c>
      <c r="C1476" s="4">
        <v>1</v>
      </c>
      <c r="H1476">
        <v>134.833009</v>
      </c>
      <c r="I1476" s="3">
        <v>4</v>
      </c>
      <c r="P1476">
        <v>2</v>
      </c>
      <c r="Q1476" t="str">
        <f t="shared" si="24"/>
        <v>14</v>
      </c>
    </row>
    <row r="1477" spans="1:17" x14ac:dyDescent="0.25">
      <c r="A1477">
        <v>1476</v>
      </c>
      <c r="B1477">
        <v>127.070764</v>
      </c>
      <c r="C1477" s="4">
        <v>1</v>
      </c>
      <c r="H1477">
        <v>134.833009</v>
      </c>
      <c r="I1477" s="3">
        <v>4</v>
      </c>
      <c r="P1477">
        <v>2</v>
      </c>
      <c r="Q1477" t="str">
        <f t="shared" si="24"/>
        <v>14</v>
      </c>
    </row>
    <row r="1478" spans="1:17" x14ac:dyDescent="0.25">
      <c r="A1478">
        <v>1477</v>
      </c>
      <c r="B1478">
        <v>127.070764</v>
      </c>
      <c r="C1478" s="4">
        <v>1</v>
      </c>
      <c r="H1478">
        <v>134.833009</v>
      </c>
      <c r="I1478" s="3">
        <v>4</v>
      </c>
      <c r="P1478">
        <v>2</v>
      </c>
      <c r="Q1478" t="str">
        <f t="shared" si="24"/>
        <v>14</v>
      </c>
    </row>
    <row r="1479" spans="1:17" x14ac:dyDescent="0.25">
      <c r="A1479">
        <v>1478</v>
      </c>
      <c r="B1479">
        <v>127.070764</v>
      </c>
      <c r="C1479" s="4">
        <v>1</v>
      </c>
      <c r="H1479">
        <v>134.833009</v>
      </c>
      <c r="I1479" s="3">
        <v>4</v>
      </c>
      <c r="P1479">
        <v>2</v>
      </c>
      <c r="Q1479" t="str">
        <f t="shared" si="24"/>
        <v>14</v>
      </c>
    </row>
    <row r="1480" spans="1:17" x14ac:dyDescent="0.25">
      <c r="A1480">
        <v>1479</v>
      </c>
      <c r="B1480">
        <v>127.070764</v>
      </c>
      <c r="C1480" s="4">
        <v>1</v>
      </c>
      <c r="H1480">
        <v>134.833009</v>
      </c>
      <c r="I1480" s="3">
        <v>4</v>
      </c>
      <c r="P1480">
        <v>2</v>
      </c>
      <c r="Q1480" t="str">
        <f t="shared" si="24"/>
        <v>14</v>
      </c>
    </row>
    <row r="1481" spans="1:17" x14ac:dyDescent="0.25">
      <c r="A1481">
        <v>1480</v>
      </c>
      <c r="B1481">
        <v>127.070764</v>
      </c>
      <c r="C1481" s="4">
        <v>1</v>
      </c>
      <c r="D1481">
        <v>118.12352100000001</v>
      </c>
      <c r="E1481" s="2">
        <v>2</v>
      </c>
      <c r="F1481">
        <v>131.18250399999999</v>
      </c>
      <c r="G1481" s="5">
        <v>3</v>
      </c>
      <c r="H1481">
        <v>134.833009</v>
      </c>
      <c r="I1481" s="3">
        <v>4</v>
      </c>
      <c r="P1481">
        <v>4</v>
      </c>
      <c r="Q1481" t="str">
        <f t="shared" si="24"/>
        <v>1234</v>
      </c>
    </row>
    <row r="1482" spans="1:17" x14ac:dyDescent="0.25">
      <c r="A1482">
        <v>1481</v>
      </c>
      <c r="B1482">
        <v>127.070764</v>
      </c>
      <c r="C1482" s="4">
        <v>1</v>
      </c>
      <c r="D1482">
        <v>118.121938</v>
      </c>
      <c r="E1482" s="2">
        <v>2</v>
      </c>
      <c r="F1482">
        <v>131.273267</v>
      </c>
      <c r="G1482" s="5">
        <v>3</v>
      </c>
      <c r="H1482">
        <v>134.833009</v>
      </c>
      <c r="I1482" s="3">
        <v>4</v>
      </c>
      <c r="P1482">
        <v>4</v>
      </c>
      <c r="Q1482" t="str">
        <f t="shared" si="24"/>
        <v>1234</v>
      </c>
    </row>
    <row r="1483" spans="1:17" x14ac:dyDescent="0.25">
      <c r="A1483">
        <v>1482</v>
      </c>
      <c r="B1483">
        <v>127.07265200000001</v>
      </c>
      <c r="C1483" s="4">
        <v>1</v>
      </c>
      <c r="D1483">
        <v>118.121938</v>
      </c>
      <c r="E1483" s="2">
        <v>2</v>
      </c>
      <c r="F1483">
        <v>131.273267</v>
      </c>
      <c r="G1483" s="5">
        <v>3</v>
      </c>
      <c r="H1483">
        <v>134.833009</v>
      </c>
      <c r="I1483" s="3">
        <v>4</v>
      </c>
      <c r="P1483">
        <v>4</v>
      </c>
      <c r="Q1483" t="str">
        <f t="shared" si="24"/>
        <v>1234</v>
      </c>
    </row>
    <row r="1484" spans="1:17" x14ac:dyDescent="0.25">
      <c r="A1484">
        <v>1483</v>
      </c>
      <c r="D1484">
        <v>118.121938</v>
      </c>
      <c r="E1484" s="2">
        <v>2</v>
      </c>
      <c r="F1484">
        <v>131.273267</v>
      </c>
      <c r="G1484" s="5">
        <v>3</v>
      </c>
      <c r="H1484">
        <v>134.833009</v>
      </c>
      <c r="I1484" s="3">
        <v>4</v>
      </c>
      <c r="P1484">
        <v>3</v>
      </c>
      <c r="Q1484" t="str">
        <f t="shared" si="24"/>
        <v>234</v>
      </c>
    </row>
    <row r="1485" spans="1:17" x14ac:dyDescent="0.25">
      <c r="A1485">
        <v>1484</v>
      </c>
      <c r="D1485">
        <v>118.121938</v>
      </c>
      <c r="E1485" s="2">
        <v>2</v>
      </c>
      <c r="F1485">
        <v>131.273267</v>
      </c>
      <c r="G1485" s="5">
        <v>3</v>
      </c>
      <c r="H1485">
        <v>134.833009</v>
      </c>
      <c r="I1485" s="3">
        <v>4</v>
      </c>
      <c r="P1485">
        <v>3</v>
      </c>
      <c r="Q1485" t="str">
        <f t="shared" si="24"/>
        <v>234</v>
      </c>
    </row>
    <row r="1486" spans="1:17" x14ac:dyDescent="0.25">
      <c r="A1486">
        <v>1485</v>
      </c>
      <c r="D1486">
        <v>118.121938</v>
      </c>
      <c r="E1486" s="2">
        <v>2</v>
      </c>
      <c r="F1486">
        <v>131.273267</v>
      </c>
      <c r="G1486" s="5">
        <v>3</v>
      </c>
      <c r="H1486">
        <v>134.833009</v>
      </c>
      <c r="I1486" s="3">
        <v>4</v>
      </c>
      <c r="P1486">
        <v>3</v>
      </c>
      <c r="Q1486" t="str">
        <f t="shared" si="24"/>
        <v>234</v>
      </c>
    </row>
    <row r="1487" spans="1:17" x14ac:dyDescent="0.25">
      <c r="A1487">
        <v>1486</v>
      </c>
      <c r="D1487">
        <v>118.121938</v>
      </c>
      <c r="E1487" s="2">
        <v>2</v>
      </c>
      <c r="F1487">
        <v>131.273267</v>
      </c>
      <c r="G1487" s="5">
        <v>3</v>
      </c>
      <c r="H1487">
        <v>134.833009</v>
      </c>
      <c r="I1487" s="3">
        <v>4</v>
      </c>
      <c r="P1487">
        <v>3</v>
      </c>
      <c r="Q1487" t="str">
        <f t="shared" si="24"/>
        <v>234</v>
      </c>
    </row>
    <row r="1488" spans="1:17" x14ac:dyDescent="0.25">
      <c r="A1488">
        <v>1487</v>
      </c>
      <c r="D1488">
        <v>118.121938</v>
      </c>
      <c r="E1488" s="2">
        <v>2</v>
      </c>
      <c r="F1488">
        <v>131.273267</v>
      </c>
      <c r="G1488" s="5">
        <v>3</v>
      </c>
      <c r="H1488">
        <v>134.833009</v>
      </c>
      <c r="I1488" s="3">
        <v>4</v>
      </c>
      <c r="P1488">
        <v>3</v>
      </c>
      <c r="Q1488" t="str">
        <f t="shared" si="24"/>
        <v>234</v>
      </c>
    </row>
    <row r="1489" spans="1:17" x14ac:dyDescent="0.25">
      <c r="A1489">
        <v>1488</v>
      </c>
      <c r="D1489">
        <v>118.121938</v>
      </c>
      <c r="E1489" s="2">
        <v>2</v>
      </c>
      <c r="F1489">
        <v>131.273267</v>
      </c>
      <c r="G1489" s="5">
        <v>3</v>
      </c>
      <c r="H1489">
        <v>134.833009</v>
      </c>
      <c r="I1489" s="3">
        <v>4</v>
      </c>
      <c r="P1489">
        <v>3</v>
      </c>
      <c r="Q1489" t="str">
        <f t="shared" si="24"/>
        <v>234</v>
      </c>
    </row>
    <row r="1490" spans="1:17" x14ac:dyDescent="0.25">
      <c r="A1490">
        <v>1489</v>
      </c>
      <c r="D1490">
        <v>118.121938</v>
      </c>
      <c r="E1490" s="2">
        <v>2</v>
      </c>
      <c r="F1490">
        <v>131.273267</v>
      </c>
      <c r="G1490" s="5">
        <v>3</v>
      </c>
      <c r="H1490">
        <v>134.833009</v>
      </c>
      <c r="I1490" s="3">
        <v>4</v>
      </c>
      <c r="P1490">
        <v>3</v>
      </c>
      <c r="Q1490" t="str">
        <f t="shared" si="24"/>
        <v>234</v>
      </c>
    </row>
    <row r="1491" spans="1:17" x14ac:dyDescent="0.25">
      <c r="A1491">
        <v>1490</v>
      </c>
      <c r="D1491">
        <v>118.121938</v>
      </c>
      <c r="E1491" s="2">
        <v>2</v>
      </c>
      <c r="F1491">
        <v>131.273267</v>
      </c>
      <c r="G1491" s="5">
        <v>3</v>
      </c>
      <c r="H1491">
        <v>134.833009</v>
      </c>
      <c r="I1491" s="3">
        <v>4</v>
      </c>
      <c r="P1491">
        <v>3</v>
      </c>
      <c r="Q1491" t="str">
        <f t="shared" si="24"/>
        <v>234</v>
      </c>
    </row>
    <row r="1492" spans="1:17" x14ac:dyDescent="0.25">
      <c r="A1492">
        <v>1491</v>
      </c>
      <c r="D1492">
        <v>118.121938</v>
      </c>
      <c r="E1492" s="2">
        <v>2</v>
      </c>
      <c r="F1492">
        <v>131.273267</v>
      </c>
      <c r="G1492" s="5">
        <v>3</v>
      </c>
      <c r="H1492">
        <v>134.833009</v>
      </c>
      <c r="I1492" s="3">
        <v>4</v>
      </c>
      <c r="P1492">
        <v>3</v>
      </c>
      <c r="Q1492" t="str">
        <f t="shared" si="24"/>
        <v>234</v>
      </c>
    </row>
    <row r="1493" spans="1:17" x14ac:dyDescent="0.25">
      <c r="A1493">
        <v>1492</v>
      </c>
      <c r="D1493">
        <v>118.121938</v>
      </c>
      <c r="E1493" s="2">
        <v>2</v>
      </c>
      <c r="F1493">
        <v>131.273267</v>
      </c>
      <c r="G1493" s="5">
        <v>3</v>
      </c>
      <c r="H1493">
        <v>134.85153300000002</v>
      </c>
      <c r="I1493" s="3">
        <v>4</v>
      </c>
      <c r="P1493">
        <v>3</v>
      </c>
      <c r="Q1493" t="str">
        <f t="shared" si="24"/>
        <v>234</v>
      </c>
    </row>
    <row r="1494" spans="1:17" x14ac:dyDescent="0.25">
      <c r="A1494">
        <v>1493</v>
      </c>
      <c r="D1494">
        <v>118.121938</v>
      </c>
      <c r="E1494" s="2">
        <v>2</v>
      </c>
      <c r="F1494">
        <v>131.273267</v>
      </c>
      <c r="G1494" s="5">
        <v>3</v>
      </c>
      <c r="P1494">
        <v>2</v>
      </c>
      <c r="Q1494" t="str">
        <f t="shared" si="24"/>
        <v>23</v>
      </c>
    </row>
    <row r="1495" spans="1:17" x14ac:dyDescent="0.25">
      <c r="A1495">
        <v>1494</v>
      </c>
      <c r="D1495">
        <v>118.121938</v>
      </c>
      <c r="E1495" s="2">
        <v>2</v>
      </c>
      <c r="F1495">
        <v>131.273267</v>
      </c>
      <c r="G1495" s="5">
        <v>3</v>
      </c>
      <c r="P1495">
        <v>2</v>
      </c>
      <c r="Q1495" t="str">
        <f t="shared" si="24"/>
        <v>23</v>
      </c>
    </row>
    <row r="1496" spans="1:17" x14ac:dyDescent="0.25">
      <c r="A1496">
        <v>1495</v>
      </c>
      <c r="D1496">
        <v>118.17137700000001</v>
      </c>
      <c r="E1496" s="2">
        <v>2</v>
      </c>
      <c r="F1496">
        <v>131.273267</v>
      </c>
      <c r="G1496" s="5">
        <v>3</v>
      </c>
      <c r="P1496">
        <v>2</v>
      </c>
      <c r="Q1496" t="str">
        <f t="shared" si="24"/>
        <v>23</v>
      </c>
    </row>
    <row r="1497" spans="1:17" x14ac:dyDescent="0.25">
      <c r="A1497">
        <v>1496</v>
      </c>
      <c r="D1497">
        <v>118.17137700000001</v>
      </c>
      <c r="E1497" s="2">
        <v>2</v>
      </c>
      <c r="F1497">
        <v>131.273267</v>
      </c>
      <c r="G1497" s="5">
        <v>3</v>
      </c>
      <c r="P1497">
        <v>2</v>
      </c>
      <c r="Q1497" t="str">
        <f t="shared" si="24"/>
        <v>23</v>
      </c>
    </row>
    <row r="1498" spans="1:17" x14ac:dyDescent="0.25">
      <c r="A1498">
        <v>1497</v>
      </c>
      <c r="D1498">
        <v>118.17137700000001</v>
      </c>
      <c r="E1498" s="2">
        <v>2</v>
      </c>
      <c r="F1498">
        <v>131.273267</v>
      </c>
      <c r="G1498" s="5">
        <v>3</v>
      </c>
      <c r="P1498">
        <v>2</v>
      </c>
      <c r="Q1498" t="str">
        <f t="shared" si="24"/>
        <v>23</v>
      </c>
    </row>
    <row r="1499" spans="1:17" x14ac:dyDescent="0.25">
      <c r="A1499">
        <v>1498</v>
      </c>
      <c r="B1499">
        <v>108.53684000000001</v>
      </c>
      <c r="C1499" s="4">
        <v>1</v>
      </c>
      <c r="D1499">
        <v>118.17137700000001</v>
      </c>
      <c r="E1499" s="2">
        <v>2</v>
      </c>
      <c r="F1499">
        <v>131.18250399999999</v>
      </c>
      <c r="G1499" s="5">
        <v>3</v>
      </c>
      <c r="P1499">
        <v>3</v>
      </c>
      <c r="Q1499" t="str">
        <f t="shared" si="24"/>
        <v>123</v>
      </c>
    </row>
    <row r="1500" spans="1:17" x14ac:dyDescent="0.25">
      <c r="A1500">
        <v>1499</v>
      </c>
      <c r="B1500">
        <v>108.431482</v>
      </c>
      <c r="C1500" s="4">
        <v>1</v>
      </c>
      <c r="D1500">
        <v>118.12352100000001</v>
      </c>
      <c r="E1500" s="2">
        <v>2</v>
      </c>
      <c r="P1500">
        <v>2</v>
      </c>
      <c r="Q1500" t="str">
        <f t="shared" si="24"/>
        <v>12</v>
      </c>
    </row>
    <row r="1501" spans="1:17" x14ac:dyDescent="0.25">
      <c r="A1501">
        <v>1500</v>
      </c>
      <c r="B1501">
        <v>108.431482</v>
      </c>
      <c r="C1501" s="4">
        <v>1</v>
      </c>
      <c r="P1501">
        <v>1</v>
      </c>
      <c r="Q1501" t="str">
        <f t="shared" si="24"/>
        <v>1</v>
      </c>
    </row>
    <row r="1502" spans="1:17" x14ac:dyDescent="0.25">
      <c r="A1502">
        <v>1501</v>
      </c>
      <c r="B1502">
        <v>108.431482</v>
      </c>
      <c r="C1502" s="4">
        <v>1</v>
      </c>
      <c r="P1502">
        <v>1</v>
      </c>
      <c r="Q1502" t="str">
        <f t="shared" si="24"/>
        <v>1</v>
      </c>
    </row>
    <row r="1503" spans="1:17" x14ac:dyDescent="0.25">
      <c r="A1503">
        <v>1502</v>
      </c>
      <c r="B1503">
        <v>108.431482</v>
      </c>
      <c r="C1503" s="4">
        <v>1</v>
      </c>
      <c r="I1503" s="3" t="s">
        <v>233</v>
      </c>
      <c r="N1503">
        <v>119.961736</v>
      </c>
      <c r="O1503">
        <v>1502</v>
      </c>
      <c r="P1503">
        <v>2</v>
      </c>
      <c r="Q1503" t="str">
        <f t="shared" si="24"/>
        <v>14D</v>
      </c>
    </row>
    <row r="1504" spans="1:17" x14ac:dyDescent="0.25">
      <c r="A1504">
        <v>1503</v>
      </c>
      <c r="B1504">
        <v>108.431482</v>
      </c>
      <c r="C1504" s="4">
        <v>1</v>
      </c>
      <c r="I1504" s="3" t="s">
        <v>233</v>
      </c>
      <c r="N1504">
        <v>120.09959500000001</v>
      </c>
      <c r="P1504">
        <v>2</v>
      </c>
      <c r="Q1504" t="str">
        <f t="shared" si="24"/>
        <v>14D</v>
      </c>
    </row>
    <row r="1505" spans="1:17" x14ac:dyDescent="0.25">
      <c r="A1505">
        <v>1504</v>
      </c>
      <c r="B1505">
        <v>108.431482</v>
      </c>
      <c r="C1505" s="4">
        <v>1</v>
      </c>
      <c r="I1505" s="3" t="s">
        <v>233</v>
      </c>
      <c r="N1505">
        <v>120.09959500000001</v>
      </c>
      <c r="P1505">
        <v>2</v>
      </c>
      <c r="Q1505" t="str">
        <f t="shared" si="24"/>
        <v>14D</v>
      </c>
    </row>
    <row r="1506" spans="1:17" x14ac:dyDescent="0.25">
      <c r="A1506">
        <v>1505</v>
      </c>
      <c r="B1506">
        <v>108.431482</v>
      </c>
      <c r="C1506" s="4">
        <v>1</v>
      </c>
      <c r="I1506" s="3" t="s">
        <v>233</v>
      </c>
      <c r="N1506">
        <v>120.09959500000001</v>
      </c>
      <c r="P1506">
        <v>2</v>
      </c>
      <c r="Q1506" t="str">
        <f t="shared" si="24"/>
        <v>14D</v>
      </c>
    </row>
    <row r="1507" spans="1:17" x14ac:dyDescent="0.25">
      <c r="A1507">
        <v>1506</v>
      </c>
      <c r="B1507">
        <v>108.431482</v>
      </c>
      <c r="C1507" s="4">
        <v>1</v>
      </c>
      <c r="I1507" s="3" t="s">
        <v>233</v>
      </c>
      <c r="N1507">
        <v>120.09959500000001</v>
      </c>
      <c r="P1507">
        <v>2</v>
      </c>
      <c r="Q1507" t="str">
        <f t="shared" si="24"/>
        <v>14D</v>
      </c>
    </row>
    <row r="1508" spans="1:17" x14ac:dyDescent="0.25">
      <c r="A1508">
        <v>1507</v>
      </c>
      <c r="B1508">
        <v>108.431482</v>
      </c>
      <c r="C1508" s="4">
        <v>1</v>
      </c>
      <c r="I1508" s="3" t="s">
        <v>233</v>
      </c>
      <c r="N1508">
        <v>120.09959500000001</v>
      </c>
      <c r="P1508">
        <v>2</v>
      </c>
      <c r="Q1508" t="str">
        <f t="shared" si="24"/>
        <v>14D</v>
      </c>
    </row>
    <row r="1509" spans="1:17" x14ac:dyDescent="0.25">
      <c r="A1509">
        <v>1508</v>
      </c>
      <c r="B1509">
        <v>108.431482</v>
      </c>
      <c r="C1509" s="4">
        <v>1</v>
      </c>
      <c r="I1509" s="3" t="s">
        <v>233</v>
      </c>
      <c r="N1509">
        <v>120.09959500000001</v>
      </c>
      <c r="P1509">
        <v>2</v>
      </c>
      <c r="Q1509" t="str">
        <f t="shared" si="24"/>
        <v>14D</v>
      </c>
    </row>
    <row r="1510" spans="1:17" x14ac:dyDescent="0.25">
      <c r="A1510">
        <v>1509</v>
      </c>
      <c r="B1510">
        <v>108.431482</v>
      </c>
      <c r="C1510" s="4">
        <v>1</v>
      </c>
      <c r="I1510" s="3" t="s">
        <v>233</v>
      </c>
      <c r="N1510">
        <v>120.09959500000001</v>
      </c>
      <c r="P1510">
        <v>2</v>
      </c>
      <c r="Q1510" t="str">
        <f t="shared" si="24"/>
        <v>14D</v>
      </c>
    </row>
    <row r="1511" spans="1:17" x14ac:dyDescent="0.25">
      <c r="A1511">
        <v>1510</v>
      </c>
      <c r="B1511">
        <v>108.431482</v>
      </c>
      <c r="C1511" s="4">
        <v>1</v>
      </c>
      <c r="I1511" s="3" t="s">
        <v>233</v>
      </c>
      <c r="N1511">
        <v>120.09959500000001</v>
      </c>
      <c r="P1511">
        <v>2</v>
      </c>
      <c r="Q1511" t="str">
        <f t="shared" si="24"/>
        <v>14D</v>
      </c>
    </row>
    <row r="1512" spans="1:17" x14ac:dyDescent="0.25">
      <c r="A1512">
        <v>1511</v>
      </c>
      <c r="B1512">
        <v>108.431482</v>
      </c>
      <c r="C1512" s="4">
        <v>1</v>
      </c>
      <c r="D1512">
        <v>99.972808000000001</v>
      </c>
      <c r="E1512" s="2">
        <v>2</v>
      </c>
      <c r="I1512" s="3" t="s">
        <v>233</v>
      </c>
      <c r="N1512">
        <v>120.09959500000001</v>
      </c>
      <c r="P1512">
        <v>3</v>
      </c>
      <c r="Q1512" t="str">
        <f t="shared" si="24"/>
        <v>124D</v>
      </c>
    </row>
    <row r="1513" spans="1:17" x14ac:dyDescent="0.25">
      <c r="A1513">
        <v>1512</v>
      </c>
      <c r="B1513">
        <v>108.431482</v>
      </c>
      <c r="C1513" s="4">
        <v>1</v>
      </c>
      <c r="D1513">
        <v>99.977091999999999</v>
      </c>
      <c r="E1513" s="2">
        <v>2</v>
      </c>
      <c r="I1513" s="3" t="s">
        <v>233</v>
      </c>
      <c r="N1513">
        <v>120.09959500000001</v>
      </c>
      <c r="P1513">
        <v>3</v>
      </c>
      <c r="Q1513" t="str">
        <f t="shared" si="24"/>
        <v>124D</v>
      </c>
    </row>
    <row r="1514" spans="1:17" x14ac:dyDescent="0.25">
      <c r="A1514">
        <v>1513</v>
      </c>
      <c r="B1514">
        <v>108.53684000000001</v>
      </c>
      <c r="C1514" s="4">
        <v>1</v>
      </c>
      <c r="D1514">
        <v>99.977091999999999</v>
      </c>
      <c r="E1514" s="2">
        <v>2</v>
      </c>
      <c r="F1514">
        <v>111.46734800000002</v>
      </c>
      <c r="G1514" s="5">
        <v>3</v>
      </c>
      <c r="I1514" s="3" t="s">
        <v>233</v>
      </c>
      <c r="N1514">
        <v>120.09959500000001</v>
      </c>
      <c r="P1514">
        <v>4</v>
      </c>
      <c r="Q1514" t="str">
        <f t="shared" si="24"/>
        <v>1234D</v>
      </c>
    </row>
    <row r="1515" spans="1:17" x14ac:dyDescent="0.25">
      <c r="A1515">
        <v>1514</v>
      </c>
      <c r="D1515">
        <v>99.977091999999999</v>
      </c>
      <c r="E1515" s="2">
        <v>2</v>
      </c>
      <c r="F1515">
        <v>111.39796200000001</v>
      </c>
      <c r="G1515" s="5">
        <v>3</v>
      </c>
      <c r="I1515" s="3" t="s">
        <v>233</v>
      </c>
      <c r="N1515">
        <v>120.09959500000001</v>
      </c>
      <c r="P1515">
        <v>3</v>
      </c>
      <c r="Q1515" t="str">
        <f t="shared" si="24"/>
        <v>234D</v>
      </c>
    </row>
    <row r="1516" spans="1:17" x14ac:dyDescent="0.25">
      <c r="A1516">
        <v>1515</v>
      </c>
      <c r="D1516">
        <v>99.977091999999999</v>
      </c>
      <c r="E1516" s="2">
        <v>2</v>
      </c>
      <c r="F1516">
        <v>111.39796200000001</v>
      </c>
      <c r="G1516" s="5">
        <v>3</v>
      </c>
      <c r="I1516" s="3" t="s">
        <v>233</v>
      </c>
      <c r="N1516">
        <v>120.09959500000001</v>
      </c>
      <c r="P1516">
        <v>3</v>
      </c>
      <c r="Q1516" t="str">
        <f t="shared" si="24"/>
        <v>234D</v>
      </c>
    </row>
    <row r="1517" spans="1:17" x14ac:dyDescent="0.25">
      <c r="A1517">
        <v>1516</v>
      </c>
      <c r="D1517">
        <v>99.977091999999999</v>
      </c>
      <c r="E1517" s="2">
        <v>2</v>
      </c>
      <c r="F1517">
        <v>111.39796200000001</v>
      </c>
      <c r="G1517" s="5">
        <v>3</v>
      </c>
      <c r="I1517" s="3" t="s">
        <v>233</v>
      </c>
      <c r="N1517">
        <v>119.961736</v>
      </c>
      <c r="O1517">
        <v>1516</v>
      </c>
      <c r="P1517">
        <v>3</v>
      </c>
      <c r="Q1517" t="str">
        <f t="shared" si="24"/>
        <v>234D</v>
      </c>
    </row>
    <row r="1518" spans="1:17" x14ac:dyDescent="0.25">
      <c r="A1518">
        <v>1517</v>
      </c>
      <c r="D1518">
        <v>99.977091999999999</v>
      </c>
      <c r="E1518" s="2">
        <v>2</v>
      </c>
      <c r="F1518">
        <v>111.39796200000001</v>
      </c>
      <c r="G1518" s="5">
        <v>3</v>
      </c>
      <c r="P1518">
        <v>2</v>
      </c>
      <c r="Q1518" t="str">
        <f t="shared" si="24"/>
        <v>23</v>
      </c>
    </row>
    <row r="1519" spans="1:17" x14ac:dyDescent="0.25">
      <c r="A1519">
        <v>1518</v>
      </c>
      <c r="D1519">
        <v>99.977091999999999</v>
      </c>
      <c r="E1519" s="2">
        <v>2</v>
      </c>
      <c r="F1519">
        <v>111.39796200000001</v>
      </c>
      <c r="G1519" s="5">
        <v>3</v>
      </c>
      <c r="P1519">
        <v>2</v>
      </c>
      <c r="Q1519" t="str">
        <f t="shared" si="24"/>
        <v>23</v>
      </c>
    </row>
    <row r="1520" spans="1:17" x14ac:dyDescent="0.25">
      <c r="A1520">
        <v>1519</v>
      </c>
      <c r="D1520">
        <v>99.977091999999999</v>
      </c>
      <c r="E1520" s="2">
        <v>2</v>
      </c>
      <c r="F1520">
        <v>111.39796200000001</v>
      </c>
      <c r="G1520" s="5">
        <v>3</v>
      </c>
      <c r="P1520">
        <v>2</v>
      </c>
      <c r="Q1520" t="str">
        <f t="shared" si="24"/>
        <v>23</v>
      </c>
    </row>
    <row r="1521" spans="1:17" x14ac:dyDescent="0.25">
      <c r="A1521">
        <v>1520</v>
      </c>
      <c r="D1521">
        <v>99.977091999999999</v>
      </c>
      <c r="E1521" s="2">
        <v>2</v>
      </c>
      <c r="F1521">
        <v>111.39796200000001</v>
      </c>
      <c r="G1521" s="5">
        <v>3</v>
      </c>
      <c r="P1521">
        <v>2</v>
      </c>
      <c r="Q1521" t="str">
        <f t="shared" si="24"/>
        <v>23</v>
      </c>
    </row>
    <row r="1522" spans="1:17" x14ac:dyDescent="0.25">
      <c r="A1522">
        <v>1521</v>
      </c>
      <c r="D1522">
        <v>99.977091999999999</v>
      </c>
      <c r="E1522" s="2">
        <v>2</v>
      </c>
      <c r="F1522">
        <v>111.39796200000001</v>
      </c>
      <c r="G1522" s="5">
        <v>3</v>
      </c>
      <c r="P1522">
        <v>2</v>
      </c>
      <c r="Q1522" t="str">
        <f t="shared" si="24"/>
        <v>23</v>
      </c>
    </row>
    <row r="1523" spans="1:17" x14ac:dyDescent="0.25">
      <c r="A1523">
        <v>1522</v>
      </c>
      <c r="D1523">
        <v>99.977091999999999</v>
      </c>
      <c r="E1523" s="2">
        <v>2</v>
      </c>
      <c r="F1523">
        <v>111.39796200000001</v>
      </c>
      <c r="G1523" s="5">
        <v>3</v>
      </c>
      <c r="P1523">
        <v>2</v>
      </c>
      <c r="Q1523" t="str">
        <f t="shared" si="24"/>
        <v>23</v>
      </c>
    </row>
    <row r="1524" spans="1:17" x14ac:dyDescent="0.25">
      <c r="A1524">
        <v>1523</v>
      </c>
      <c r="D1524">
        <v>99.977091999999999</v>
      </c>
      <c r="E1524" s="2">
        <v>2</v>
      </c>
      <c r="F1524">
        <v>111.39796200000001</v>
      </c>
      <c r="G1524" s="5">
        <v>3</v>
      </c>
      <c r="P1524">
        <v>2</v>
      </c>
      <c r="Q1524" t="str">
        <f t="shared" si="24"/>
        <v>23</v>
      </c>
    </row>
    <row r="1525" spans="1:17" x14ac:dyDescent="0.25">
      <c r="A1525">
        <v>1524</v>
      </c>
      <c r="D1525">
        <v>99.977091999999999</v>
      </c>
      <c r="E1525" s="2">
        <v>2</v>
      </c>
      <c r="F1525">
        <v>111.39796200000001</v>
      </c>
      <c r="G1525" s="5">
        <v>3</v>
      </c>
      <c r="P1525">
        <v>2</v>
      </c>
      <c r="Q1525" t="str">
        <f t="shared" si="24"/>
        <v>23</v>
      </c>
    </row>
    <row r="1526" spans="1:17" x14ac:dyDescent="0.25">
      <c r="A1526">
        <v>1525</v>
      </c>
      <c r="D1526">
        <v>99.977091999999999</v>
      </c>
      <c r="E1526" s="2">
        <v>2</v>
      </c>
      <c r="F1526">
        <v>111.39796200000001</v>
      </c>
      <c r="G1526" s="5">
        <v>3</v>
      </c>
      <c r="P1526">
        <v>2</v>
      </c>
      <c r="Q1526" t="str">
        <f t="shared" si="24"/>
        <v>23</v>
      </c>
    </row>
    <row r="1527" spans="1:17" x14ac:dyDescent="0.25">
      <c r="A1527">
        <v>1526</v>
      </c>
      <c r="D1527">
        <v>99.972808000000001</v>
      </c>
      <c r="E1527" s="2">
        <v>2</v>
      </c>
      <c r="F1527">
        <v>111.39796200000001</v>
      </c>
      <c r="G1527" s="5">
        <v>3</v>
      </c>
      <c r="P1527">
        <v>2</v>
      </c>
      <c r="Q1527" t="str">
        <f t="shared" si="24"/>
        <v>23</v>
      </c>
    </row>
    <row r="1528" spans="1:17" x14ac:dyDescent="0.25">
      <c r="A1528">
        <v>1527</v>
      </c>
      <c r="B1528">
        <v>89.577194000000006</v>
      </c>
      <c r="C1528" s="4">
        <v>1</v>
      </c>
      <c r="F1528">
        <v>111.39796200000001</v>
      </c>
      <c r="G1528" s="5">
        <v>3</v>
      </c>
      <c r="P1528">
        <v>2</v>
      </c>
      <c r="Q1528" t="str">
        <f t="shared" si="24"/>
        <v>13</v>
      </c>
    </row>
    <row r="1529" spans="1:17" x14ac:dyDescent="0.25">
      <c r="A1529">
        <v>1528</v>
      </c>
      <c r="B1529">
        <v>89.545001000000013</v>
      </c>
      <c r="C1529" s="4">
        <v>1</v>
      </c>
      <c r="F1529">
        <v>111.39796200000001</v>
      </c>
      <c r="G1529" s="5">
        <v>3</v>
      </c>
      <c r="P1529">
        <v>2</v>
      </c>
      <c r="Q1529" t="str">
        <f t="shared" si="24"/>
        <v>13</v>
      </c>
    </row>
    <row r="1530" spans="1:17" x14ac:dyDescent="0.25">
      <c r="A1530">
        <v>1529</v>
      </c>
      <c r="B1530">
        <v>89.545001000000013</v>
      </c>
      <c r="C1530" s="4">
        <v>1</v>
      </c>
      <c r="F1530">
        <v>111.39796200000001</v>
      </c>
      <c r="G1530" s="5">
        <v>3</v>
      </c>
      <c r="P1530">
        <v>2</v>
      </c>
      <c r="Q1530" t="str">
        <f t="shared" si="24"/>
        <v>13</v>
      </c>
    </row>
    <row r="1531" spans="1:17" x14ac:dyDescent="0.25">
      <c r="A1531">
        <v>1530</v>
      </c>
      <c r="B1531">
        <v>89.545001000000013</v>
      </c>
      <c r="C1531" s="4">
        <v>1</v>
      </c>
      <c r="F1531">
        <v>111.46734800000002</v>
      </c>
      <c r="G1531" s="5">
        <v>3</v>
      </c>
      <c r="P1531">
        <v>2</v>
      </c>
      <c r="Q1531" t="str">
        <f t="shared" si="24"/>
        <v>13</v>
      </c>
    </row>
    <row r="1532" spans="1:17" x14ac:dyDescent="0.25">
      <c r="A1532">
        <v>1531</v>
      </c>
      <c r="B1532">
        <v>89.545001000000013</v>
      </c>
      <c r="C1532" s="4">
        <v>1</v>
      </c>
      <c r="P1532">
        <v>1</v>
      </c>
      <c r="Q1532" t="str">
        <f t="shared" si="24"/>
        <v>1</v>
      </c>
    </row>
    <row r="1533" spans="1:17" x14ac:dyDescent="0.25">
      <c r="A1533">
        <v>1532</v>
      </c>
      <c r="B1533">
        <v>89.545001000000013</v>
      </c>
      <c r="C1533" s="4">
        <v>1</v>
      </c>
      <c r="H1533">
        <v>99.017909000000003</v>
      </c>
      <c r="I1533" s="3">
        <v>4</v>
      </c>
      <c r="P1533">
        <v>2</v>
      </c>
      <c r="Q1533" t="str">
        <f t="shared" si="24"/>
        <v>14</v>
      </c>
    </row>
    <row r="1534" spans="1:17" x14ac:dyDescent="0.25">
      <c r="A1534">
        <v>1533</v>
      </c>
      <c r="B1534">
        <v>89.545001000000013</v>
      </c>
      <c r="C1534" s="4">
        <v>1</v>
      </c>
      <c r="H1534">
        <v>98.938825000000008</v>
      </c>
      <c r="I1534" s="3">
        <v>4</v>
      </c>
      <c r="P1534">
        <v>2</v>
      </c>
      <c r="Q1534" t="str">
        <f t="shared" si="24"/>
        <v>14</v>
      </c>
    </row>
    <row r="1535" spans="1:17" x14ac:dyDescent="0.25">
      <c r="A1535">
        <v>1534</v>
      </c>
      <c r="B1535">
        <v>89.545001000000013</v>
      </c>
      <c r="C1535" s="4">
        <v>1</v>
      </c>
      <c r="H1535">
        <v>98.938825000000008</v>
      </c>
      <c r="I1535" s="3">
        <v>4</v>
      </c>
      <c r="P1535">
        <v>2</v>
      </c>
      <c r="Q1535" t="str">
        <f t="shared" si="24"/>
        <v>14</v>
      </c>
    </row>
    <row r="1536" spans="1:17" x14ac:dyDescent="0.25">
      <c r="A1536">
        <v>1535</v>
      </c>
      <c r="B1536">
        <v>89.545001000000013</v>
      </c>
      <c r="C1536" s="4">
        <v>1</v>
      </c>
      <c r="H1536">
        <v>98.938825000000008</v>
      </c>
      <c r="I1536" s="3">
        <v>4</v>
      </c>
      <c r="P1536">
        <v>2</v>
      </c>
      <c r="Q1536" t="str">
        <f t="shared" si="24"/>
        <v>14</v>
      </c>
    </row>
    <row r="1537" spans="1:17" x14ac:dyDescent="0.25">
      <c r="A1537">
        <v>1536</v>
      </c>
      <c r="B1537">
        <v>89.545001000000013</v>
      </c>
      <c r="C1537" s="4">
        <v>1</v>
      </c>
      <c r="H1537">
        <v>98.938825000000008</v>
      </c>
      <c r="I1537" s="3">
        <v>4</v>
      </c>
      <c r="P1537">
        <v>2</v>
      </c>
      <c r="Q1537" t="str">
        <f t="shared" si="24"/>
        <v>14</v>
      </c>
    </row>
    <row r="1538" spans="1:17" x14ac:dyDescent="0.25">
      <c r="A1538">
        <v>1537</v>
      </c>
      <c r="B1538">
        <v>89.545001000000013</v>
      </c>
      <c r="C1538" s="4">
        <v>1</v>
      </c>
      <c r="H1538">
        <v>98.938825000000008</v>
      </c>
      <c r="I1538" s="3">
        <v>4</v>
      </c>
      <c r="P1538">
        <v>2</v>
      </c>
      <c r="Q1538" t="str">
        <f t="shared" ref="Q1538:Q1601" si="25">CONCATENATE(C1538,E1538,G1538,I1538)</f>
        <v>14</v>
      </c>
    </row>
    <row r="1539" spans="1:17" x14ac:dyDescent="0.25">
      <c r="A1539">
        <v>1538</v>
      </c>
      <c r="B1539">
        <v>89.545001000000013</v>
      </c>
      <c r="C1539" s="4">
        <v>1</v>
      </c>
      <c r="H1539">
        <v>98.938825000000008</v>
      </c>
      <c r="I1539" s="3">
        <v>4</v>
      </c>
      <c r="P1539">
        <v>2</v>
      </c>
      <c r="Q1539" t="str">
        <f t="shared" si="25"/>
        <v>14</v>
      </c>
    </row>
    <row r="1540" spans="1:17" x14ac:dyDescent="0.25">
      <c r="A1540">
        <v>1539</v>
      </c>
      <c r="B1540">
        <v>89.545001000000013</v>
      </c>
      <c r="C1540" s="4">
        <v>1</v>
      </c>
      <c r="H1540">
        <v>98.938825000000008</v>
      </c>
      <c r="I1540" s="3">
        <v>4</v>
      </c>
      <c r="P1540">
        <v>2</v>
      </c>
      <c r="Q1540" t="str">
        <f t="shared" si="25"/>
        <v>14</v>
      </c>
    </row>
    <row r="1541" spans="1:17" x14ac:dyDescent="0.25">
      <c r="A1541">
        <v>1540</v>
      </c>
      <c r="B1541">
        <v>89.545001000000013</v>
      </c>
      <c r="C1541" s="4">
        <v>1</v>
      </c>
      <c r="H1541">
        <v>98.938825000000008</v>
      </c>
      <c r="I1541" s="3">
        <v>4</v>
      </c>
      <c r="P1541">
        <v>2</v>
      </c>
      <c r="Q1541" t="str">
        <f t="shared" si="25"/>
        <v>14</v>
      </c>
    </row>
    <row r="1542" spans="1:17" x14ac:dyDescent="0.25">
      <c r="A1542">
        <v>1541</v>
      </c>
      <c r="B1542">
        <v>89.545001000000013</v>
      </c>
      <c r="C1542" s="4">
        <v>1</v>
      </c>
      <c r="D1542">
        <v>82.138316000000003</v>
      </c>
      <c r="E1542" s="2">
        <v>2</v>
      </c>
      <c r="H1542">
        <v>98.938825000000008</v>
      </c>
      <c r="I1542" s="3">
        <v>4</v>
      </c>
      <c r="P1542">
        <v>3</v>
      </c>
      <c r="Q1542" t="str">
        <f t="shared" si="25"/>
        <v>124</v>
      </c>
    </row>
    <row r="1543" spans="1:17" x14ac:dyDescent="0.25">
      <c r="A1543">
        <v>1542</v>
      </c>
      <c r="B1543">
        <v>89.577194000000006</v>
      </c>
      <c r="C1543" s="4">
        <v>1</v>
      </c>
      <c r="D1543">
        <v>82.079387000000011</v>
      </c>
      <c r="E1543" s="2">
        <v>2</v>
      </c>
      <c r="H1543">
        <v>98.938825000000008</v>
      </c>
      <c r="I1543" s="3">
        <v>4</v>
      </c>
      <c r="P1543">
        <v>3</v>
      </c>
      <c r="Q1543" t="str">
        <f t="shared" si="25"/>
        <v>124</v>
      </c>
    </row>
    <row r="1544" spans="1:17" x14ac:dyDescent="0.25">
      <c r="A1544">
        <v>1543</v>
      </c>
      <c r="D1544">
        <v>82.079387000000011</v>
      </c>
      <c r="E1544" s="2">
        <v>2</v>
      </c>
      <c r="H1544">
        <v>98.938825000000008</v>
      </c>
      <c r="I1544" s="3">
        <v>4</v>
      </c>
      <c r="P1544">
        <v>2</v>
      </c>
      <c r="Q1544" t="str">
        <f t="shared" si="25"/>
        <v>24</v>
      </c>
    </row>
    <row r="1545" spans="1:17" x14ac:dyDescent="0.25">
      <c r="A1545">
        <v>1544</v>
      </c>
      <c r="D1545">
        <v>82.079387000000011</v>
      </c>
      <c r="E1545" s="2">
        <v>2</v>
      </c>
      <c r="H1545">
        <v>98.938825000000008</v>
      </c>
      <c r="I1545" s="3">
        <v>4</v>
      </c>
      <c r="P1545">
        <v>2</v>
      </c>
      <c r="Q1545" t="str">
        <f t="shared" si="25"/>
        <v>24</v>
      </c>
    </row>
    <row r="1546" spans="1:17" x14ac:dyDescent="0.25">
      <c r="A1546">
        <v>1545</v>
      </c>
      <c r="D1546">
        <v>82.079387000000011</v>
      </c>
      <c r="E1546" s="2">
        <v>2</v>
      </c>
      <c r="F1546">
        <v>90.312347000000003</v>
      </c>
      <c r="G1546" s="5">
        <v>3</v>
      </c>
      <c r="H1546">
        <v>98.938825000000008</v>
      </c>
      <c r="I1546" s="3">
        <v>4</v>
      </c>
      <c r="P1546">
        <v>3</v>
      </c>
      <c r="Q1546" t="str">
        <f t="shared" si="25"/>
        <v>234</v>
      </c>
    </row>
    <row r="1547" spans="1:17" x14ac:dyDescent="0.25">
      <c r="A1547">
        <v>1546</v>
      </c>
      <c r="D1547">
        <v>82.079387000000011</v>
      </c>
      <c r="E1547" s="2">
        <v>2</v>
      </c>
      <c r="F1547">
        <v>90.237193000000005</v>
      </c>
      <c r="G1547" s="5">
        <v>3</v>
      </c>
      <c r="H1547">
        <v>98.938825000000008</v>
      </c>
      <c r="I1547" s="3">
        <v>4</v>
      </c>
      <c r="P1547">
        <v>3</v>
      </c>
      <c r="Q1547" t="str">
        <f t="shared" si="25"/>
        <v>234</v>
      </c>
    </row>
    <row r="1548" spans="1:17" x14ac:dyDescent="0.25">
      <c r="A1548">
        <v>1547</v>
      </c>
      <c r="D1548">
        <v>82.079387000000011</v>
      </c>
      <c r="E1548" s="2">
        <v>2</v>
      </c>
      <c r="F1548">
        <v>90.237193000000005</v>
      </c>
      <c r="G1548" s="5">
        <v>3</v>
      </c>
      <c r="H1548">
        <v>98.938825000000008</v>
      </c>
      <c r="I1548" s="3">
        <v>4</v>
      </c>
      <c r="P1548">
        <v>3</v>
      </c>
      <c r="Q1548" t="str">
        <f t="shared" si="25"/>
        <v>234</v>
      </c>
    </row>
    <row r="1549" spans="1:17" x14ac:dyDescent="0.25">
      <c r="A1549">
        <v>1548</v>
      </c>
      <c r="D1549">
        <v>82.079387000000011</v>
      </c>
      <c r="E1549" s="2">
        <v>2</v>
      </c>
      <c r="F1549">
        <v>90.237193000000005</v>
      </c>
      <c r="G1549" s="5">
        <v>3</v>
      </c>
      <c r="H1549">
        <v>98.938825000000008</v>
      </c>
      <c r="I1549" s="3">
        <v>4</v>
      </c>
      <c r="P1549">
        <v>3</v>
      </c>
      <c r="Q1549" t="str">
        <f t="shared" si="25"/>
        <v>234</v>
      </c>
    </row>
    <row r="1550" spans="1:17" x14ac:dyDescent="0.25">
      <c r="A1550">
        <v>1549</v>
      </c>
      <c r="D1550">
        <v>82.079387000000011</v>
      </c>
      <c r="E1550" s="2">
        <v>2</v>
      </c>
      <c r="F1550">
        <v>90.237193000000005</v>
      </c>
      <c r="G1550" s="5">
        <v>3</v>
      </c>
      <c r="H1550">
        <v>99.017909000000003</v>
      </c>
      <c r="I1550" s="3">
        <v>4</v>
      </c>
      <c r="P1550">
        <v>3</v>
      </c>
      <c r="Q1550" t="str">
        <f t="shared" si="25"/>
        <v>234</v>
      </c>
    </row>
    <row r="1551" spans="1:17" x14ac:dyDescent="0.25">
      <c r="A1551">
        <v>1550</v>
      </c>
      <c r="D1551">
        <v>82.079387000000011</v>
      </c>
      <c r="E1551" s="2">
        <v>2</v>
      </c>
      <c r="F1551">
        <v>90.237193000000005</v>
      </c>
      <c r="G1551" s="5">
        <v>3</v>
      </c>
      <c r="P1551">
        <v>2</v>
      </c>
      <c r="Q1551" t="str">
        <f t="shared" si="25"/>
        <v>23</v>
      </c>
    </row>
    <row r="1552" spans="1:17" x14ac:dyDescent="0.25">
      <c r="A1552">
        <v>1551</v>
      </c>
      <c r="D1552">
        <v>82.079387000000011</v>
      </c>
      <c r="E1552" s="2">
        <v>2</v>
      </c>
      <c r="F1552">
        <v>90.237193000000005</v>
      </c>
      <c r="G1552" s="5">
        <v>3</v>
      </c>
      <c r="P1552">
        <v>2</v>
      </c>
      <c r="Q1552" t="str">
        <f t="shared" si="25"/>
        <v>23</v>
      </c>
    </row>
    <row r="1553" spans="1:17" x14ac:dyDescent="0.25">
      <c r="A1553">
        <v>1552</v>
      </c>
      <c r="D1553">
        <v>82.079387000000011</v>
      </c>
      <c r="E1553" s="2">
        <v>2</v>
      </c>
      <c r="F1553">
        <v>90.237193000000005</v>
      </c>
      <c r="G1553" s="5">
        <v>3</v>
      </c>
      <c r="P1553">
        <v>2</v>
      </c>
      <c r="Q1553" t="str">
        <f t="shared" si="25"/>
        <v>23</v>
      </c>
    </row>
    <row r="1554" spans="1:17" x14ac:dyDescent="0.25">
      <c r="A1554">
        <v>1553</v>
      </c>
      <c r="D1554">
        <v>82.079387000000011</v>
      </c>
      <c r="E1554" s="2">
        <v>2</v>
      </c>
      <c r="F1554">
        <v>90.237193000000005</v>
      </c>
      <c r="G1554" s="5">
        <v>3</v>
      </c>
      <c r="P1554">
        <v>2</v>
      </c>
      <c r="Q1554" t="str">
        <f t="shared" si="25"/>
        <v>23</v>
      </c>
    </row>
    <row r="1555" spans="1:17" x14ac:dyDescent="0.25">
      <c r="A1555">
        <v>1554</v>
      </c>
      <c r="D1555">
        <v>82.079387000000011</v>
      </c>
      <c r="E1555" s="2">
        <v>2</v>
      </c>
      <c r="F1555">
        <v>90.237193000000005</v>
      </c>
      <c r="G1555" s="5">
        <v>3</v>
      </c>
      <c r="P1555">
        <v>2</v>
      </c>
      <c r="Q1555" t="str">
        <f t="shared" si="25"/>
        <v>23</v>
      </c>
    </row>
    <row r="1556" spans="1:17" x14ac:dyDescent="0.25">
      <c r="A1556">
        <v>1555</v>
      </c>
      <c r="D1556">
        <v>82.138316000000003</v>
      </c>
      <c r="E1556" s="2">
        <v>2</v>
      </c>
      <c r="F1556">
        <v>90.237193000000005</v>
      </c>
      <c r="G1556" s="5">
        <v>3</v>
      </c>
      <c r="P1556">
        <v>2</v>
      </c>
      <c r="Q1556" t="str">
        <f t="shared" si="25"/>
        <v>23</v>
      </c>
    </row>
    <row r="1557" spans="1:17" x14ac:dyDescent="0.25">
      <c r="A1557">
        <v>1556</v>
      </c>
      <c r="B1557">
        <v>74.378316000000012</v>
      </c>
      <c r="C1557" s="4">
        <v>1</v>
      </c>
      <c r="F1557">
        <v>90.237193000000005</v>
      </c>
      <c r="G1557" s="5">
        <v>3</v>
      </c>
      <c r="P1557">
        <v>2</v>
      </c>
      <c r="Q1557" t="str">
        <f t="shared" si="25"/>
        <v>13</v>
      </c>
    </row>
    <row r="1558" spans="1:17" x14ac:dyDescent="0.25">
      <c r="A1558">
        <v>1557</v>
      </c>
      <c r="B1558">
        <v>74.317194000000001</v>
      </c>
      <c r="C1558" s="4">
        <v>1</v>
      </c>
      <c r="F1558">
        <v>90.237193000000005</v>
      </c>
      <c r="G1558" s="5">
        <v>3</v>
      </c>
      <c r="P1558">
        <v>2</v>
      </c>
      <c r="Q1558" t="str">
        <f t="shared" si="25"/>
        <v>13</v>
      </c>
    </row>
    <row r="1559" spans="1:17" x14ac:dyDescent="0.25">
      <c r="A1559">
        <v>1558</v>
      </c>
      <c r="B1559">
        <v>74.317194000000001</v>
      </c>
      <c r="C1559" s="4">
        <v>1</v>
      </c>
      <c r="F1559">
        <v>90.237193000000005</v>
      </c>
      <c r="G1559" s="5">
        <v>3</v>
      </c>
      <c r="P1559">
        <v>2</v>
      </c>
      <c r="Q1559" t="str">
        <f t="shared" si="25"/>
        <v>13</v>
      </c>
    </row>
    <row r="1560" spans="1:17" x14ac:dyDescent="0.25">
      <c r="A1560">
        <v>1559</v>
      </c>
      <c r="B1560">
        <v>74.317194000000001</v>
      </c>
      <c r="C1560" s="4">
        <v>1</v>
      </c>
      <c r="F1560">
        <v>90.237193000000005</v>
      </c>
      <c r="G1560" s="5">
        <v>3</v>
      </c>
      <c r="P1560">
        <v>2</v>
      </c>
      <c r="Q1560" t="str">
        <f t="shared" si="25"/>
        <v>13</v>
      </c>
    </row>
    <row r="1561" spans="1:17" x14ac:dyDescent="0.25">
      <c r="A1561">
        <v>1560</v>
      </c>
      <c r="B1561">
        <v>74.317194000000001</v>
      </c>
      <c r="C1561" s="4">
        <v>1</v>
      </c>
      <c r="F1561">
        <v>90.237193000000005</v>
      </c>
      <c r="G1561" s="5">
        <v>3</v>
      </c>
      <c r="P1561">
        <v>2</v>
      </c>
      <c r="Q1561" t="str">
        <f t="shared" si="25"/>
        <v>13</v>
      </c>
    </row>
    <row r="1562" spans="1:17" x14ac:dyDescent="0.25">
      <c r="A1562">
        <v>1561</v>
      </c>
      <c r="B1562">
        <v>74.317194000000001</v>
      </c>
      <c r="C1562" s="4">
        <v>1</v>
      </c>
      <c r="F1562">
        <v>90.237193000000005</v>
      </c>
      <c r="G1562" s="5">
        <v>3</v>
      </c>
      <c r="P1562">
        <v>2</v>
      </c>
      <c r="Q1562" t="str">
        <f t="shared" si="25"/>
        <v>13</v>
      </c>
    </row>
    <row r="1563" spans="1:17" x14ac:dyDescent="0.25">
      <c r="A1563">
        <v>1562</v>
      </c>
      <c r="B1563">
        <v>74.317194000000001</v>
      </c>
      <c r="C1563" s="4">
        <v>1</v>
      </c>
      <c r="F1563">
        <v>90.312347000000003</v>
      </c>
      <c r="G1563" s="5">
        <v>3</v>
      </c>
      <c r="P1563">
        <v>2</v>
      </c>
      <c r="Q1563" t="str">
        <f t="shared" si="25"/>
        <v>13</v>
      </c>
    </row>
    <row r="1564" spans="1:17" x14ac:dyDescent="0.25">
      <c r="A1564">
        <v>1563</v>
      </c>
      <c r="B1564">
        <v>74.317194000000001</v>
      </c>
      <c r="C1564" s="4">
        <v>1</v>
      </c>
      <c r="F1564">
        <v>90.312347000000003</v>
      </c>
      <c r="G1564" s="5">
        <v>3</v>
      </c>
      <c r="H1564">
        <v>80.690612000000002</v>
      </c>
      <c r="I1564" s="3">
        <v>4</v>
      </c>
      <c r="P1564">
        <v>3</v>
      </c>
      <c r="Q1564" t="str">
        <f t="shared" si="25"/>
        <v>134</v>
      </c>
    </row>
    <row r="1565" spans="1:17" x14ac:dyDescent="0.25">
      <c r="A1565">
        <v>1564</v>
      </c>
      <c r="B1565">
        <v>74.317194000000001</v>
      </c>
      <c r="C1565" s="4">
        <v>1</v>
      </c>
      <c r="H1565">
        <v>80.695051000000007</v>
      </c>
      <c r="I1565" s="3">
        <v>4</v>
      </c>
      <c r="P1565">
        <v>2</v>
      </c>
      <c r="Q1565" t="str">
        <f t="shared" si="25"/>
        <v>14</v>
      </c>
    </row>
    <row r="1566" spans="1:17" x14ac:dyDescent="0.25">
      <c r="A1566">
        <v>1565</v>
      </c>
      <c r="B1566">
        <v>74.317194000000001</v>
      </c>
      <c r="C1566" s="4">
        <v>1</v>
      </c>
      <c r="H1566">
        <v>80.695051000000007</v>
      </c>
      <c r="I1566" s="3">
        <v>4</v>
      </c>
      <c r="P1566">
        <v>2</v>
      </c>
      <c r="Q1566" t="str">
        <f t="shared" si="25"/>
        <v>14</v>
      </c>
    </row>
    <row r="1567" spans="1:17" x14ac:dyDescent="0.25">
      <c r="A1567">
        <v>1566</v>
      </c>
      <c r="B1567">
        <v>74.317194000000001</v>
      </c>
      <c r="C1567" s="4">
        <v>1</v>
      </c>
      <c r="H1567">
        <v>80.695051000000007</v>
      </c>
      <c r="I1567" s="3">
        <v>4</v>
      </c>
      <c r="P1567">
        <v>2</v>
      </c>
      <c r="Q1567" t="str">
        <f t="shared" si="25"/>
        <v>14</v>
      </c>
    </row>
    <row r="1568" spans="1:17" x14ac:dyDescent="0.25">
      <c r="A1568">
        <v>1567</v>
      </c>
      <c r="B1568">
        <v>74.317194000000001</v>
      </c>
      <c r="C1568" s="4">
        <v>1</v>
      </c>
      <c r="H1568">
        <v>80.695051000000007</v>
      </c>
      <c r="I1568" s="3">
        <v>4</v>
      </c>
      <c r="P1568">
        <v>2</v>
      </c>
      <c r="Q1568" t="str">
        <f t="shared" si="25"/>
        <v>14</v>
      </c>
    </row>
    <row r="1569" spans="1:17" x14ac:dyDescent="0.25">
      <c r="A1569">
        <v>1568</v>
      </c>
      <c r="B1569">
        <v>74.317194000000001</v>
      </c>
      <c r="C1569" s="4">
        <v>1</v>
      </c>
      <c r="H1569">
        <v>80.695051000000007</v>
      </c>
      <c r="I1569" s="3">
        <v>4</v>
      </c>
      <c r="P1569">
        <v>2</v>
      </c>
      <c r="Q1569" t="str">
        <f t="shared" si="25"/>
        <v>14</v>
      </c>
    </row>
    <row r="1570" spans="1:17" x14ac:dyDescent="0.25">
      <c r="A1570">
        <v>1569</v>
      </c>
      <c r="B1570">
        <v>74.317194000000001</v>
      </c>
      <c r="C1570" s="4">
        <v>1</v>
      </c>
      <c r="H1570">
        <v>80.695051000000007</v>
      </c>
      <c r="I1570" s="3">
        <v>4</v>
      </c>
      <c r="P1570">
        <v>2</v>
      </c>
      <c r="Q1570" t="str">
        <f t="shared" si="25"/>
        <v>14</v>
      </c>
    </row>
    <row r="1571" spans="1:17" x14ac:dyDescent="0.25">
      <c r="A1571">
        <v>1570</v>
      </c>
      <c r="B1571">
        <v>74.317194000000001</v>
      </c>
      <c r="C1571" s="4">
        <v>1</v>
      </c>
      <c r="D1571">
        <v>68.842397000000005</v>
      </c>
      <c r="E1571" s="2">
        <v>2</v>
      </c>
      <c r="H1571">
        <v>80.695051000000007</v>
      </c>
      <c r="I1571" s="3">
        <v>4</v>
      </c>
      <c r="P1571">
        <v>3</v>
      </c>
      <c r="Q1571" t="str">
        <f t="shared" si="25"/>
        <v>124</v>
      </c>
    </row>
    <row r="1572" spans="1:17" x14ac:dyDescent="0.25">
      <c r="A1572">
        <v>1571</v>
      </c>
      <c r="B1572">
        <v>74.378316000000012</v>
      </c>
      <c r="C1572" s="4">
        <v>1</v>
      </c>
      <c r="D1572">
        <v>68.779795000000007</v>
      </c>
      <c r="E1572" s="2">
        <v>2</v>
      </c>
      <c r="H1572">
        <v>80.695051000000007</v>
      </c>
      <c r="I1572" s="3">
        <v>4</v>
      </c>
      <c r="P1572">
        <v>3</v>
      </c>
      <c r="Q1572" t="str">
        <f t="shared" si="25"/>
        <v>124</v>
      </c>
    </row>
    <row r="1573" spans="1:17" x14ac:dyDescent="0.25">
      <c r="A1573">
        <v>1572</v>
      </c>
      <c r="D1573">
        <v>68.779795000000007</v>
      </c>
      <c r="E1573" s="2">
        <v>2</v>
      </c>
      <c r="H1573">
        <v>80.695051000000007</v>
      </c>
      <c r="I1573" s="3">
        <v>4</v>
      </c>
      <c r="P1573">
        <v>2</v>
      </c>
      <c r="Q1573" t="str">
        <f t="shared" si="25"/>
        <v>24</v>
      </c>
    </row>
    <row r="1574" spans="1:17" x14ac:dyDescent="0.25">
      <c r="A1574">
        <v>1573</v>
      </c>
      <c r="D1574">
        <v>68.779795000000007</v>
      </c>
      <c r="E1574" s="2">
        <v>2</v>
      </c>
      <c r="H1574">
        <v>80.695051000000007</v>
      </c>
      <c r="I1574" s="3">
        <v>4</v>
      </c>
      <c r="P1574">
        <v>2</v>
      </c>
      <c r="Q1574" t="str">
        <f t="shared" si="25"/>
        <v>24</v>
      </c>
    </row>
    <row r="1575" spans="1:17" x14ac:dyDescent="0.25">
      <c r="A1575">
        <v>1574</v>
      </c>
      <c r="D1575">
        <v>68.779795000000007</v>
      </c>
      <c r="E1575" s="2">
        <v>2</v>
      </c>
      <c r="F1575">
        <v>74.214949000000004</v>
      </c>
      <c r="G1575" s="5">
        <v>3</v>
      </c>
      <c r="H1575">
        <v>80.695051000000007</v>
      </c>
      <c r="I1575" s="3">
        <v>4</v>
      </c>
      <c r="P1575">
        <v>3</v>
      </c>
      <c r="Q1575" t="str">
        <f t="shared" si="25"/>
        <v>234</v>
      </c>
    </row>
    <row r="1576" spans="1:17" x14ac:dyDescent="0.25">
      <c r="A1576">
        <v>1575</v>
      </c>
      <c r="D1576">
        <v>68.779795000000007</v>
      </c>
      <c r="E1576" s="2">
        <v>2</v>
      </c>
      <c r="F1576">
        <v>74.16882600000001</v>
      </c>
      <c r="G1576" s="5">
        <v>3</v>
      </c>
      <c r="H1576">
        <v>80.695051000000007</v>
      </c>
      <c r="I1576" s="3">
        <v>4</v>
      </c>
      <c r="P1576">
        <v>3</v>
      </c>
      <c r="Q1576" t="str">
        <f t="shared" si="25"/>
        <v>234</v>
      </c>
    </row>
    <row r="1577" spans="1:17" x14ac:dyDescent="0.25">
      <c r="A1577">
        <v>1576</v>
      </c>
      <c r="D1577">
        <v>68.779795000000007</v>
      </c>
      <c r="E1577" s="2">
        <v>2</v>
      </c>
      <c r="F1577">
        <v>74.16882600000001</v>
      </c>
      <c r="G1577" s="5">
        <v>3</v>
      </c>
      <c r="H1577">
        <v>80.695051000000007</v>
      </c>
      <c r="I1577" s="3">
        <v>4</v>
      </c>
      <c r="P1577">
        <v>3</v>
      </c>
      <c r="Q1577" t="str">
        <f t="shared" si="25"/>
        <v>234</v>
      </c>
    </row>
    <row r="1578" spans="1:17" x14ac:dyDescent="0.25">
      <c r="A1578">
        <v>1577</v>
      </c>
      <c r="D1578">
        <v>68.779795000000007</v>
      </c>
      <c r="E1578" s="2">
        <v>2</v>
      </c>
      <c r="F1578">
        <v>74.16882600000001</v>
      </c>
      <c r="G1578" s="5">
        <v>3</v>
      </c>
      <c r="H1578">
        <v>80.695051000000007</v>
      </c>
      <c r="I1578" s="3">
        <v>4</v>
      </c>
      <c r="P1578">
        <v>3</v>
      </c>
      <c r="Q1578" t="str">
        <f t="shared" si="25"/>
        <v>234</v>
      </c>
    </row>
    <row r="1579" spans="1:17" x14ac:dyDescent="0.25">
      <c r="A1579">
        <v>1578</v>
      </c>
      <c r="D1579">
        <v>68.779795000000007</v>
      </c>
      <c r="E1579" s="2">
        <v>2</v>
      </c>
      <c r="F1579">
        <v>74.16882600000001</v>
      </c>
      <c r="G1579" s="5">
        <v>3</v>
      </c>
      <c r="H1579">
        <v>80.695051000000007</v>
      </c>
      <c r="I1579" s="3">
        <v>4</v>
      </c>
      <c r="P1579">
        <v>3</v>
      </c>
      <c r="Q1579" t="str">
        <f t="shared" si="25"/>
        <v>234</v>
      </c>
    </row>
    <row r="1580" spans="1:17" x14ac:dyDescent="0.25">
      <c r="A1580">
        <v>1579</v>
      </c>
      <c r="D1580">
        <v>68.779795000000007</v>
      </c>
      <c r="E1580" s="2">
        <v>2</v>
      </c>
      <c r="F1580">
        <v>74.16882600000001</v>
      </c>
      <c r="G1580" s="5">
        <v>3</v>
      </c>
      <c r="H1580">
        <v>80.690612000000002</v>
      </c>
      <c r="I1580" s="3">
        <v>4</v>
      </c>
      <c r="P1580">
        <v>3</v>
      </c>
      <c r="Q1580" t="str">
        <f t="shared" si="25"/>
        <v>234</v>
      </c>
    </row>
    <row r="1581" spans="1:17" x14ac:dyDescent="0.25">
      <c r="A1581">
        <v>1580</v>
      </c>
      <c r="D1581">
        <v>68.779795000000007</v>
      </c>
      <c r="E1581" s="2">
        <v>2</v>
      </c>
      <c r="F1581">
        <v>74.16882600000001</v>
      </c>
      <c r="G1581" s="5">
        <v>3</v>
      </c>
      <c r="P1581">
        <v>2</v>
      </c>
      <c r="Q1581" t="str">
        <f t="shared" si="25"/>
        <v>23</v>
      </c>
    </row>
    <row r="1582" spans="1:17" x14ac:dyDescent="0.25">
      <c r="A1582">
        <v>1581</v>
      </c>
      <c r="D1582">
        <v>68.779795000000007</v>
      </c>
      <c r="E1582" s="2">
        <v>2</v>
      </c>
      <c r="F1582">
        <v>74.16882600000001</v>
      </c>
      <c r="G1582" s="5">
        <v>3</v>
      </c>
      <c r="P1582">
        <v>2</v>
      </c>
      <c r="Q1582" t="str">
        <f t="shared" si="25"/>
        <v>23</v>
      </c>
    </row>
    <row r="1583" spans="1:17" x14ac:dyDescent="0.25">
      <c r="A1583">
        <v>1582</v>
      </c>
      <c r="D1583">
        <v>68.779795000000007</v>
      </c>
      <c r="E1583" s="2">
        <v>2</v>
      </c>
      <c r="F1583">
        <v>74.16882600000001</v>
      </c>
      <c r="G1583" s="5">
        <v>3</v>
      </c>
      <c r="P1583">
        <v>2</v>
      </c>
      <c r="Q1583" t="str">
        <f t="shared" si="25"/>
        <v>23</v>
      </c>
    </row>
    <row r="1584" spans="1:17" x14ac:dyDescent="0.25">
      <c r="A1584">
        <v>1583</v>
      </c>
      <c r="D1584">
        <v>68.779795000000007</v>
      </c>
      <c r="E1584" s="2">
        <v>2</v>
      </c>
      <c r="F1584">
        <v>74.16882600000001</v>
      </c>
      <c r="G1584" s="5">
        <v>3</v>
      </c>
      <c r="P1584">
        <v>2</v>
      </c>
      <c r="Q1584" t="str">
        <f t="shared" si="25"/>
        <v>23</v>
      </c>
    </row>
    <row r="1585" spans="1:17" x14ac:dyDescent="0.25">
      <c r="A1585">
        <v>1584</v>
      </c>
      <c r="D1585">
        <v>68.842397000000005</v>
      </c>
      <c r="E1585" s="2">
        <v>2</v>
      </c>
      <c r="F1585">
        <v>74.16882600000001</v>
      </c>
      <c r="G1585" s="5">
        <v>3</v>
      </c>
      <c r="P1585">
        <v>2</v>
      </c>
      <c r="Q1585" t="str">
        <f t="shared" si="25"/>
        <v>23</v>
      </c>
    </row>
    <row r="1586" spans="1:17" x14ac:dyDescent="0.25">
      <c r="A1586">
        <v>1585</v>
      </c>
      <c r="B1586">
        <v>56.717578000000003</v>
      </c>
      <c r="C1586" s="4">
        <v>1</v>
      </c>
      <c r="F1586">
        <v>74.16882600000001</v>
      </c>
      <c r="G1586" s="5">
        <v>3</v>
      </c>
      <c r="P1586">
        <v>2</v>
      </c>
      <c r="Q1586" t="str">
        <f t="shared" si="25"/>
        <v>13</v>
      </c>
    </row>
    <row r="1587" spans="1:17" x14ac:dyDescent="0.25">
      <c r="A1587">
        <v>1586</v>
      </c>
      <c r="B1587">
        <v>56.746238000000005</v>
      </c>
      <c r="C1587" s="4">
        <v>1</v>
      </c>
      <c r="F1587">
        <v>74.16882600000001</v>
      </c>
      <c r="G1587" s="5">
        <v>3</v>
      </c>
      <c r="P1587">
        <v>2</v>
      </c>
      <c r="Q1587" t="str">
        <f t="shared" si="25"/>
        <v>13</v>
      </c>
    </row>
    <row r="1588" spans="1:17" x14ac:dyDescent="0.25">
      <c r="A1588">
        <v>1587</v>
      </c>
      <c r="B1588">
        <v>56.746238000000005</v>
      </c>
      <c r="C1588" s="4">
        <v>1</v>
      </c>
      <c r="F1588">
        <v>74.16882600000001</v>
      </c>
      <c r="G1588" s="5">
        <v>3</v>
      </c>
      <c r="P1588">
        <v>2</v>
      </c>
      <c r="Q1588" t="str">
        <f t="shared" si="25"/>
        <v>13</v>
      </c>
    </row>
    <row r="1589" spans="1:17" x14ac:dyDescent="0.25">
      <c r="A1589">
        <v>1588</v>
      </c>
      <c r="B1589">
        <v>56.746238000000005</v>
      </c>
      <c r="C1589" s="4">
        <v>1</v>
      </c>
      <c r="F1589">
        <v>74.16882600000001</v>
      </c>
      <c r="G1589" s="5">
        <v>3</v>
      </c>
      <c r="P1589">
        <v>2</v>
      </c>
      <c r="Q1589" t="str">
        <f t="shared" si="25"/>
        <v>13</v>
      </c>
    </row>
    <row r="1590" spans="1:17" x14ac:dyDescent="0.25">
      <c r="A1590">
        <v>1589</v>
      </c>
      <c r="B1590">
        <v>56.746238000000005</v>
      </c>
      <c r="C1590" s="4">
        <v>1</v>
      </c>
      <c r="F1590">
        <v>74.16882600000001</v>
      </c>
      <c r="G1590" s="5">
        <v>3</v>
      </c>
      <c r="P1590">
        <v>2</v>
      </c>
      <c r="Q1590" t="str">
        <f t="shared" si="25"/>
        <v>13</v>
      </c>
    </row>
    <row r="1591" spans="1:17" x14ac:dyDescent="0.25">
      <c r="A1591">
        <v>1590</v>
      </c>
      <c r="B1591">
        <v>56.746238000000005</v>
      </c>
      <c r="C1591" s="4">
        <v>1</v>
      </c>
      <c r="F1591">
        <v>74.16882600000001</v>
      </c>
      <c r="G1591" s="5">
        <v>3</v>
      </c>
      <c r="P1591">
        <v>2</v>
      </c>
      <c r="Q1591" t="str">
        <f t="shared" si="25"/>
        <v>13</v>
      </c>
    </row>
    <row r="1592" spans="1:17" x14ac:dyDescent="0.25">
      <c r="A1592">
        <v>1591</v>
      </c>
      <c r="B1592">
        <v>56.746238000000005</v>
      </c>
      <c r="C1592" s="4">
        <v>1</v>
      </c>
      <c r="F1592">
        <v>74.16882600000001</v>
      </c>
      <c r="G1592" s="5">
        <v>3</v>
      </c>
      <c r="P1592">
        <v>2</v>
      </c>
      <c r="Q1592" t="str">
        <f t="shared" si="25"/>
        <v>13</v>
      </c>
    </row>
    <row r="1593" spans="1:17" x14ac:dyDescent="0.25">
      <c r="A1593">
        <v>1592</v>
      </c>
      <c r="B1593">
        <v>56.746238000000005</v>
      </c>
      <c r="C1593" s="4">
        <v>1</v>
      </c>
      <c r="F1593">
        <v>74.214949000000004</v>
      </c>
      <c r="G1593" s="5">
        <v>3</v>
      </c>
      <c r="P1593">
        <v>2</v>
      </c>
      <c r="Q1593" t="str">
        <f t="shared" si="25"/>
        <v>13</v>
      </c>
    </row>
    <row r="1594" spans="1:17" x14ac:dyDescent="0.25">
      <c r="A1594">
        <v>1593</v>
      </c>
      <c r="B1594">
        <v>56.746238000000005</v>
      </c>
      <c r="C1594" s="4">
        <v>1</v>
      </c>
      <c r="P1594">
        <v>1</v>
      </c>
      <c r="Q1594" t="str">
        <f t="shared" si="25"/>
        <v>1</v>
      </c>
    </row>
    <row r="1595" spans="1:17" x14ac:dyDescent="0.25">
      <c r="A1595">
        <v>1594</v>
      </c>
      <c r="B1595">
        <v>56.746238000000005</v>
      </c>
      <c r="C1595" s="4">
        <v>1</v>
      </c>
      <c r="P1595">
        <v>1</v>
      </c>
      <c r="Q1595" t="str">
        <f t="shared" si="25"/>
        <v>1</v>
      </c>
    </row>
    <row r="1596" spans="1:17" x14ac:dyDescent="0.25">
      <c r="A1596">
        <v>1595</v>
      </c>
      <c r="B1596">
        <v>56.746238000000005</v>
      </c>
      <c r="C1596" s="4">
        <v>1</v>
      </c>
      <c r="H1596">
        <v>63.115673000000001</v>
      </c>
      <c r="I1596" s="3">
        <v>4</v>
      </c>
      <c r="P1596">
        <v>2</v>
      </c>
      <c r="Q1596" t="str">
        <f t="shared" si="25"/>
        <v>14</v>
      </c>
    </row>
    <row r="1597" spans="1:17" x14ac:dyDescent="0.25">
      <c r="A1597">
        <v>1596</v>
      </c>
      <c r="B1597">
        <v>56.746238000000005</v>
      </c>
      <c r="C1597" s="4">
        <v>1</v>
      </c>
      <c r="H1597">
        <v>63.239791000000004</v>
      </c>
      <c r="I1597" s="3">
        <v>4</v>
      </c>
      <c r="P1597">
        <v>2</v>
      </c>
      <c r="Q1597" t="str">
        <f t="shared" si="25"/>
        <v>14</v>
      </c>
    </row>
    <row r="1598" spans="1:17" x14ac:dyDescent="0.25">
      <c r="A1598">
        <v>1597</v>
      </c>
      <c r="B1598">
        <v>56.746238000000005</v>
      </c>
      <c r="C1598" s="4">
        <v>1</v>
      </c>
      <c r="H1598">
        <v>63.239791000000004</v>
      </c>
      <c r="I1598" s="3">
        <v>4</v>
      </c>
      <c r="P1598">
        <v>2</v>
      </c>
      <c r="Q1598" t="str">
        <f t="shared" si="25"/>
        <v>14</v>
      </c>
    </row>
    <row r="1599" spans="1:17" x14ac:dyDescent="0.25">
      <c r="A1599">
        <v>1598</v>
      </c>
      <c r="B1599">
        <v>56.746238000000005</v>
      </c>
      <c r="C1599" s="4">
        <v>1</v>
      </c>
      <c r="H1599">
        <v>63.239791000000004</v>
      </c>
      <c r="I1599" s="3">
        <v>4</v>
      </c>
      <c r="P1599">
        <v>2</v>
      </c>
      <c r="Q1599" t="str">
        <f t="shared" si="25"/>
        <v>14</v>
      </c>
    </row>
    <row r="1600" spans="1:17" x14ac:dyDescent="0.25">
      <c r="A1600">
        <v>1599</v>
      </c>
      <c r="B1600">
        <v>56.746238000000005</v>
      </c>
      <c r="C1600" s="4">
        <v>1</v>
      </c>
      <c r="H1600">
        <v>63.239791000000004</v>
      </c>
      <c r="I1600" s="3">
        <v>4</v>
      </c>
      <c r="P1600">
        <v>2</v>
      </c>
      <c r="Q1600" t="str">
        <f t="shared" si="25"/>
        <v>14</v>
      </c>
    </row>
    <row r="1601" spans="1:17" x14ac:dyDescent="0.25">
      <c r="A1601">
        <v>1600</v>
      </c>
      <c r="B1601">
        <v>56.746238000000005</v>
      </c>
      <c r="C1601" s="4">
        <v>1</v>
      </c>
      <c r="D1601">
        <v>47.404380000000003</v>
      </c>
      <c r="E1601" s="2">
        <v>2</v>
      </c>
      <c r="H1601">
        <v>63.239791000000004</v>
      </c>
      <c r="I1601" s="3">
        <v>4</v>
      </c>
      <c r="P1601">
        <v>3</v>
      </c>
      <c r="Q1601" t="str">
        <f t="shared" si="25"/>
        <v>124</v>
      </c>
    </row>
    <row r="1602" spans="1:17" x14ac:dyDescent="0.25">
      <c r="A1602">
        <v>1601</v>
      </c>
      <c r="B1602">
        <v>56.717578000000003</v>
      </c>
      <c r="C1602" s="4">
        <v>1</v>
      </c>
      <c r="D1602">
        <v>47.455360000000006</v>
      </c>
      <c r="E1602" s="2">
        <v>2</v>
      </c>
      <c r="H1602">
        <v>63.239791000000004</v>
      </c>
      <c r="I1602" s="3">
        <v>4</v>
      </c>
      <c r="P1602">
        <v>3</v>
      </c>
      <c r="Q1602" t="str">
        <f t="shared" ref="Q1602:Q1665" si="26">CONCATENATE(C1602,E1602,G1602,I1602)</f>
        <v>124</v>
      </c>
    </row>
    <row r="1603" spans="1:17" x14ac:dyDescent="0.25">
      <c r="A1603">
        <v>1602</v>
      </c>
      <c r="B1603">
        <v>56.717578000000003</v>
      </c>
      <c r="C1603" s="4">
        <v>1</v>
      </c>
      <c r="D1603">
        <v>47.455360000000006</v>
      </c>
      <c r="E1603" s="2">
        <v>2</v>
      </c>
      <c r="H1603">
        <v>63.239791000000004</v>
      </c>
      <c r="I1603" s="3">
        <v>4</v>
      </c>
      <c r="P1603">
        <v>3</v>
      </c>
      <c r="Q1603" t="str">
        <f t="shared" si="26"/>
        <v>124</v>
      </c>
    </row>
    <row r="1604" spans="1:17" x14ac:dyDescent="0.25">
      <c r="A1604">
        <v>1603</v>
      </c>
      <c r="D1604">
        <v>47.455360000000006</v>
      </c>
      <c r="E1604" s="2">
        <v>2</v>
      </c>
      <c r="H1604">
        <v>63.239791000000004</v>
      </c>
      <c r="I1604" s="3">
        <v>4</v>
      </c>
      <c r="P1604">
        <v>2</v>
      </c>
      <c r="Q1604" t="str">
        <f t="shared" si="26"/>
        <v>24</v>
      </c>
    </row>
    <row r="1605" spans="1:17" x14ac:dyDescent="0.25">
      <c r="A1605">
        <v>1604</v>
      </c>
      <c r="D1605">
        <v>47.455360000000006</v>
      </c>
      <c r="E1605" s="2">
        <v>2</v>
      </c>
      <c r="H1605">
        <v>63.239791000000004</v>
      </c>
      <c r="I1605" s="3">
        <v>4</v>
      </c>
      <c r="P1605">
        <v>2</v>
      </c>
      <c r="Q1605" t="str">
        <f t="shared" si="26"/>
        <v>24</v>
      </c>
    </row>
    <row r="1606" spans="1:17" x14ac:dyDescent="0.25">
      <c r="A1606">
        <v>1605</v>
      </c>
      <c r="D1606">
        <v>47.455360000000006</v>
      </c>
      <c r="E1606" s="2">
        <v>2</v>
      </c>
      <c r="F1606">
        <v>57.004898000000004</v>
      </c>
      <c r="G1606" s="5">
        <v>3</v>
      </c>
      <c r="H1606">
        <v>63.239791000000004</v>
      </c>
      <c r="I1606" s="3">
        <v>4</v>
      </c>
      <c r="P1606">
        <v>3</v>
      </c>
      <c r="Q1606" t="str">
        <f t="shared" si="26"/>
        <v>234</v>
      </c>
    </row>
    <row r="1607" spans="1:17" x14ac:dyDescent="0.25">
      <c r="A1607">
        <v>1606</v>
      </c>
      <c r="D1607">
        <v>47.455360000000006</v>
      </c>
      <c r="E1607" s="2">
        <v>2</v>
      </c>
      <c r="F1607">
        <v>57.045928000000004</v>
      </c>
      <c r="G1607" s="5">
        <v>3</v>
      </c>
      <c r="H1607">
        <v>63.239791000000004</v>
      </c>
      <c r="I1607" s="3">
        <v>4</v>
      </c>
      <c r="P1607">
        <v>3</v>
      </c>
      <c r="Q1607" t="str">
        <f t="shared" si="26"/>
        <v>234</v>
      </c>
    </row>
    <row r="1608" spans="1:17" x14ac:dyDescent="0.25">
      <c r="A1608">
        <v>1607</v>
      </c>
      <c r="D1608">
        <v>47.455360000000006</v>
      </c>
      <c r="E1608" s="2">
        <v>2</v>
      </c>
      <c r="F1608">
        <v>57.045928000000004</v>
      </c>
      <c r="G1608" s="5">
        <v>3</v>
      </c>
      <c r="H1608">
        <v>63.239791000000004</v>
      </c>
      <c r="I1608" s="3">
        <v>4</v>
      </c>
      <c r="P1608">
        <v>3</v>
      </c>
      <c r="Q1608" t="str">
        <f t="shared" si="26"/>
        <v>234</v>
      </c>
    </row>
    <row r="1609" spans="1:17" x14ac:dyDescent="0.25">
      <c r="A1609">
        <v>1608</v>
      </c>
      <c r="D1609">
        <v>47.455360000000006</v>
      </c>
      <c r="E1609" s="2">
        <v>2</v>
      </c>
      <c r="F1609">
        <v>57.045928000000004</v>
      </c>
      <c r="G1609" s="5">
        <v>3</v>
      </c>
      <c r="H1609">
        <v>63.239791000000004</v>
      </c>
      <c r="I1609" s="3">
        <v>4</v>
      </c>
      <c r="P1609">
        <v>3</v>
      </c>
      <c r="Q1609" t="str">
        <f t="shared" si="26"/>
        <v>234</v>
      </c>
    </row>
    <row r="1610" spans="1:17" x14ac:dyDescent="0.25">
      <c r="A1610">
        <v>1609</v>
      </c>
      <c r="D1610">
        <v>47.455360000000006</v>
      </c>
      <c r="E1610" s="2">
        <v>2</v>
      </c>
      <c r="F1610">
        <v>57.045928000000004</v>
      </c>
      <c r="G1610" s="5">
        <v>3</v>
      </c>
      <c r="H1610">
        <v>63.239791000000004</v>
      </c>
      <c r="I1610" s="3">
        <v>4</v>
      </c>
      <c r="P1610">
        <v>3</v>
      </c>
      <c r="Q1610" t="str">
        <f t="shared" si="26"/>
        <v>234</v>
      </c>
    </row>
    <row r="1611" spans="1:17" x14ac:dyDescent="0.25">
      <c r="A1611">
        <v>1610</v>
      </c>
      <c r="D1611">
        <v>47.455360000000006</v>
      </c>
      <c r="E1611" s="2">
        <v>2</v>
      </c>
      <c r="F1611">
        <v>57.045928000000004</v>
      </c>
      <c r="G1611" s="5">
        <v>3</v>
      </c>
      <c r="H1611">
        <v>63.239791000000004</v>
      </c>
      <c r="I1611" s="3">
        <v>4</v>
      </c>
      <c r="P1611">
        <v>3</v>
      </c>
      <c r="Q1611" t="str">
        <f t="shared" si="26"/>
        <v>234</v>
      </c>
    </row>
    <row r="1612" spans="1:17" x14ac:dyDescent="0.25">
      <c r="A1612">
        <v>1611</v>
      </c>
      <c r="D1612">
        <v>47.455360000000006</v>
      </c>
      <c r="E1612" s="2">
        <v>2</v>
      </c>
      <c r="F1612">
        <v>57.045928000000004</v>
      </c>
      <c r="G1612" s="5">
        <v>3</v>
      </c>
      <c r="H1612">
        <v>63.239791000000004</v>
      </c>
      <c r="I1612" s="3">
        <v>4</v>
      </c>
      <c r="P1612">
        <v>3</v>
      </c>
      <c r="Q1612" t="str">
        <f t="shared" si="26"/>
        <v>234</v>
      </c>
    </row>
    <row r="1613" spans="1:17" x14ac:dyDescent="0.25">
      <c r="A1613">
        <v>1612</v>
      </c>
      <c r="D1613">
        <v>47.455360000000006</v>
      </c>
      <c r="E1613" s="2">
        <v>2</v>
      </c>
      <c r="F1613">
        <v>57.045928000000004</v>
      </c>
      <c r="G1613" s="5">
        <v>3</v>
      </c>
      <c r="H1613">
        <v>63.115673000000001</v>
      </c>
      <c r="I1613" s="3">
        <v>4</v>
      </c>
      <c r="P1613">
        <v>3</v>
      </c>
      <c r="Q1613" t="str">
        <f t="shared" si="26"/>
        <v>234</v>
      </c>
    </row>
    <row r="1614" spans="1:17" x14ac:dyDescent="0.25">
      <c r="A1614">
        <v>1613</v>
      </c>
      <c r="D1614">
        <v>47.455360000000006</v>
      </c>
      <c r="E1614" s="2">
        <v>2</v>
      </c>
      <c r="F1614">
        <v>57.045928000000004</v>
      </c>
      <c r="G1614" s="5">
        <v>3</v>
      </c>
      <c r="H1614">
        <v>63.115673000000001</v>
      </c>
      <c r="I1614" s="3">
        <v>4</v>
      </c>
      <c r="P1614">
        <v>3</v>
      </c>
      <c r="Q1614" t="str">
        <f t="shared" si="26"/>
        <v>234</v>
      </c>
    </row>
    <row r="1615" spans="1:17" x14ac:dyDescent="0.25">
      <c r="A1615">
        <v>1614</v>
      </c>
      <c r="D1615">
        <v>47.455360000000006</v>
      </c>
      <c r="E1615" s="2">
        <v>2</v>
      </c>
      <c r="F1615">
        <v>57.045928000000004</v>
      </c>
      <c r="G1615" s="5">
        <v>3</v>
      </c>
      <c r="P1615">
        <v>2</v>
      </c>
      <c r="Q1615" t="str">
        <f t="shared" si="26"/>
        <v>23</v>
      </c>
    </row>
    <row r="1616" spans="1:17" x14ac:dyDescent="0.25">
      <c r="A1616">
        <v>1615</v>
      </c>
      <c r="D1616">
        <v>47.455360000000006</v>
      </c>
      <c r="E1616" s="2">
        <v>2</v>
      </c>
      <c r="F1616">
        <v>57.045928000000004</v>
      </c>
      <c r="G1616" s="5">
        <v>3</v>
      </c>
      <c r="P1616">
        <v>2</v>
      </c>
      <c r="Q1616" t="str">
        <f t="shared" si="26"/>
        <v>23</v>
      </c>
    </row>
    <row r="1617" spans="1:17" x14ac:dyDescent="0.25">
      <c r="A1617">
        <v>1616</v>
      </c>
      <c r="D1617">
        <v>47.455360000000006</v>
      </c>
      <c r="E1617" s="2">
        <v>2</v>
      </c>
      <c r="F1617">
        <v>57.045928000000004</v>
      </c>
      <c r="G1617" s="5">
        <v>3</v>
      </c>
      <c r="P1617">
        <v>2</v>
      </c>
      <c r="Q1617" t="str">
        <f t="shared" si="26"/>
        <v>23</v>
      </c>
    </row>
    <row r="1618" spans="1:17" x14ac:dyDescent="0.25">
      <c r="A1618">
        <v>1617</v>
      </c>
      <c r="B1618">
        <v>37.631442000000007</v>
      </c>
      <c r="C1618" s="4">
        <v>1</v>
      </c>
      <c r="D1618">
        <v>47.404380000000003</v>
      </c>
      <c r="E1618" s="2">
        <v>2</v>
      </c>
      <c r="F1618">
        <v>57.045928000000004</v>
      </c>
      <c r="G1618" s="5">
        <v>3</v>
      </c>
      <c r="P1618">
        <v>3</v>
      </c>
      <c r="Q1618" t="str">
        <f t="shared" si="26"/>
        <v>123</v>
      </c>
    </row>
    <row r="1619" spans="1:17" x14ac:dyDescent="0.25">
      <c r="A1619">
        <v>1618</v>
      </c>
      <c r="B1619">
        <v>37.615104000000002</v>
      </c>
      <c r="C1619" s="4">
        <v>1</v>
      </c>
      <c r="F1619">
        <v>57.045928000000004</v>
      </c>
      <c r="G1619" s="5">
        <v>3</v>
      </c>
      <c r="P1619">
        <v>2</v>
      </c>
      <c r="Q1619" t="str">
        <f t="shared" si="26"/>
        <v>13</v>
      </c>
    </row>
    <row r="1620" spans="1:17" x14ac:dyDescent="0.25">
      <c r="A1620">
        <v>1619</v>
      </c>
      <c r="B1620">
        <v>37.615104000000002</v>
      </c>
      <c r="C1620" s="4">
        <v>1</v>
      </c>
      <c r="F1620">
        <v>57.045928000000004</v>
      </c>
      <c r="G1620" s="5">
        <v>3</v>
      </c>
      <c r="P1620">
        <v>2</v>
      </c>
      <c r="Q1620" t="str">
        <f t="shared" si="26"/>
        <v>13</v>
      </c>
    </row>
    <row r="1621" spans="1:17" x14ac:dyDescent="0.25">
      <c r="A1621">
        <v>1620</v>
      </c>
      <c r="B1621">
        <v>37.615104000000002</v>
      </c>
      <c r="C1621" s="4">
        <v>1</v>
      </c>
      <c r="F1621">
        <v>57.045928000000004</v>
      </c>
      <c r="G1621" s="5">
        <v>3</v>
      </c>
      <c r="P1621">
        <v>2</v>
      </c>
      <c r="Q1621" t="str">
        <f t="shared" si="26"/>
        <v>13</v>
      </c>
    </row>
    <row r="1622" spans="1:17" x14ac:dyDescent="0.25">
      <c r="A1622">
        <v>1621</v>
      </c>
      <c r="B1622">
        <v>37.615104000000002</v>
      </c>
      <c r="C1622" s="4">
        <v>1</v>
      </c>
      <c r="F1622">
        <v>57.045928000000004</v>
      </c>
      <c r="G1622" s="5">
        <v>3</v>
      </c>
      <c r="P1622">
        <v>2</v>
      </c>
      <c r="Q1622" t="str">
        <f t="shared" si="26"/>
        <v>13</v>
      </c>
    </row>
    <row r="1623" spans="1:17" x14ac:dyDescent="0.25">
      <c r="A1623">
        <v>1622</v>
      </c>
      <c r="B1623">
        <v>37.615104000000002</v>
      </c>
      <c r="C1623" s="4">
        <v>1</v>
      </c>
      <c r="F1623">
        <v>57.045928000000004</v>
      </c>
      <c r="G1623" s="5">
        <v>3</v>
      </c>
      <c r="P1623">
        <v>2</v>
      </c>
      <c r="Q1623" t="str">
        <f t="shared" si="26"/>
        <v>13</v>
      </c>
    </row>
    <row r="1624" spans="1:17" x14ac:dyDescent="0.25">
      <c r="A1624">
        <v>1623</v>
      </c>
      <c r="B1624">
        <v>37.615104000000002</v>
      </c>
      <c r="C1624" s="4">
        <v>1</v>
      </c>
      <c r="F1624">
        <v>57.045928000000004</v>
      </c>
      <c r="G1624" s="5">
        <v>3</v>
      </c>
      <c r="P1624">
        <v>2</v>
      </c>
      <c r="Q1624" t="str">
        <f t="shared" si="26"/>
        <v>13</v>
      </c>
    </row>
    <row r="1625" spans="1:17" x14ac:dyDescent="0.25">
      <c r="A1625">
        <v>1624</v>
      </c>
      <c r="B1625">
        <v>37.615104000000002</v>
      </c>
      <c r="C1625" s="4">
        <v>1</v>
      </c>
      <c r="F1625">
        <v>57.045928000000004</v>
      </c>
      <c r="G1625" s="5">
        <v>3</v>
      </c>
      <c r="P1625">
        <v>2</v>
      </c>
      <c r="Q1625" t="str">
        <f t="shared" si="26"/>
        <v>13</v>
      </c>
    </row>
    <row r="1626" spans="1:17" x14ac:dyDescent="0.25">
      <c r="A1626">
        <v>1625</v>
      </c>
      <c r="B1626">
        <v>37.615104000000002</v>
      </c>
      <c r="C1626" s="4">
        <v>1</v>
      </c>
      <c r="F1626">
        <v>57.045928000000004</v>
      </c>
      <c r="G1626" s="5">
        <v>3</v>
      </c>
      <c r="P1626">
        <v>2</v>
      </c>
      <c r="Q1626" t="str">
        <f t="shared" si="26"/>
        <v>13</v>
      </c>
    </row>
    <row r="1627" spans="1:17" x14ac:dyDescent="0.25">
      <c r="A1627">
        <v>1626</v>
      </c>
      <c r="B1627">
        <v>37.615104000000002</v>
      </c>
      <c r="C1627" s="4">
        <v>1</v>
      </c>
      <c r="F1627">
        <v>57.004898000000004</v>
      </c>
      <c r="G1627" s="5">
        <v>3</v>
      </c>
      <c r="P1627">
        <v>2</v>
      </c>
      <c r="Q1627" t="str">
        <f t="shared" si="26"/>
        <v>13</v>
      </c>
    </row>
    <row r="1628" spans="1:17" x14ac:dyDescent="0.25">
      <c r="A1628">
        <v>1627</v>
      </c>
      <c r="B1628">
        <v>37.615104000000002</v>
      </c>
      <c r="C1628" s="4">
        <v>1</v>
      </c>
      <c r="F1628">
        <v>57.004898000000004</v>
      </c>
      <c r="G1628" s="5">
        <v>3</v>
      </c>
      <c r="H1628">
        <v>45.389228000000003</v>
      </c>
      <c r="I1628" s="3">
        <v>4</v>
      </c>
      <c r="P1628">
        <v>3</v>
      </c>
      <c r="Q1628" t="str">
        <f t="shared" si="26"/>
        <v>134</v>
      </c>
    </row>
    <row r="1629" spans="1:17" x14ac:dyDescent="0.25">
      <c r="A1629">
        <v>1628</v>
      </c>
      <c r="B1629">
        <v>37.615104000000002</v>
      </c>
      <c r="C1629" s="4">
        <v>1</v>
      </c>
      <c r="H1629">
        <v>45.357421000000002</v>
      </c>
      <c r="I1629" s="3">
        <v>4</v>
      </c>
      <c r="P1629">
        <v>2</v>
      </c>
      <c r="Q1629" t="str">
        <f t="shared" si="26"/>
        <v>14</v>
      </c>
    </row>
    <row r="1630" spans="1:17" x14ac:dyDescent="0.25">
      <c r="A1630">
        <v>1629</v>
      </c>
      <c r="B1630">
        <v>37.615104000000002</v>
      </c>
      <c r="C1630" s="4">
        <v>1</v>
      </c>
      <c r="H1630">
        <v>45.357421000000002</v>
      </c>
      <c r="I1630" s="3">
        <v>4</v>
      </c>
      <c r="P1630">
        <v>2</v>
      </c>
      <c r="Q1630" t="str">
        <f t="shared" si="26"/>
        <v>14</v>
      </c>
    </row>
    <row r="1631" spans="1:17" x14ac:dyDescent="0.25">
      <c r="A1631">
        <v>1630</v>
      </c>
      <c r="B1631">
        <v>37.615104000000002</v>
      </c>
      <c r="C1631" s="4">
        <v>1</v>
      </c>
      <c r="H1631">
        <v>45.357421000000002</v>
      </c>
      <c r="I1631" s="3">
        <v>4</v>
      </c>
      <c r="P1631">
        <v>2</v>
      </c>
      <c r="Q1631" t="str">
        <f t="shared" si="26"/>
        <v>14</v>
      </c>
    </row>
    <row r="1632" spans="1:17" x14ac:dyDescent="0.25">
      <c r="A1632">
        <v>1631</v>
      </c>
      <c r="B1632">
        <v>37.615104000000002</v>
      </c>
      <c r="C1632" s="4">
        <v>1</v>
      </c>
      <c r="H1632">
        <v>45.357421000000002</v>
      </c>
      <c r="I1632" s="3">
        <v>4</v>
      </c>
      <c r="P1632">
        <v>2</v>
      </c>
      <c r="Q1632" t="str">
        <f t="shared" si="26"/>
        <v>14</v>
      </c>
    </row>
    <row r="1633" spans="1:17" x14ac:dyDescent="0.25">
      <c r="A1633">
        <v>1632</v>
      </c>
      <c r="B1633">
        <v>37.615104000000002</v>
      </c>
      <c r="C1633" s="4">
        <v>1</v>
      </c>
      <c r="H1633">
        <v>45.357421000000002</v>
      </c>
      <c r="I1633" s="3">
        <v>4</v>
      </c>
      <c r="P1633">
        <v>2</v>
      </c>
      <c r="Q1633" t="str">
        <f t="shared" si="26"/>
        <v>14</v>
      </c>
    </row>
    <row r="1634" spans="1:17" x14ac:dyDescent="0.25">
      <c r="A1634">
        <v>1633</v>
      </c>
      <c r="B1634">
        <v>37.615104000000002</v>
      </c>
      <c r="C1634" s="4">
        <v>1</v>
      </c>
      <c r="D1634">
        <v>28.860101</v>
      </c>
      <c r="E1634" s="2">
        <v>2</v>
      </c>
      <c r="H1634">
        <v>45.357421000000002</v>
      </c>
      <c r="I1634" s="3">
        <v>4</v>
      </c>
      <c r="P1634">
        <v>3</v>
      </c>
      <c r="Q1634" t="str">
        <f t="shared" si="26"/>
        <v>124</v>
      </c>
    </row>
    <row r="1635" spans="1:17" x14ac:dyDescent="0.25">
      <c r="A1635">
        <v>1634</v>
      </c>
      <c r="B1635">
        <v>37.615104000000002</v>
      </c>
      <c r="C1635" s="4">
        <v>1</v>
      </c>
      <c r="D1635">
        <v>28.823762000000002</v>
      </c>
      <c r="E1635" s="2">
        <v>2</v>
      </c>
      <c r="H1635">
        <v>45.357421000000002</v>
      </c>
      <c r="I1635" s="3">
        <v>4</v>
      </c>
      <c r="P1635">
        <v>3</v>
      </c>
      <c r="Q1635" t="str">
        <f t="shared" si="26"/>
        <v>124</v>
      </c>
    </row>
    <row r="1636" spans="1:17" x14ac:dyDescent="0.25">
      <c r="A1636">
        <v>1635</v>
      </c>
      <c r="B1636">
        <v>37.631442000000007</v>
      </c>
      <c r="C1636" s="4">
        <v>1</v>
      </c>
      <c r="D1636">
        <v>28.823762000000002</v>
      </c>
      <c r="E1636" s="2">
        <v>2</v>
      </c>
      <c r="H1636">
        <v>45.357421000000002</v>
      </c>
      <c r="I1636" s="3">
        <v>4</v>
      </c>
      <c r="P1636">
        <v>3</v>
      </c>
      <c r="Q1636" t="str">
        <f t="shared" si="26"/>
        <v>124</v>
      </c>
    </row>
    <row r="1637" spans="1:17" x14ac:dyDescent="0.25">
      <c r="A1637">
        <v>1636</v>
      </c>
      <c r="D1637">
        <v>28.823762000000002</v>
      </c>
      <c r="E1637" s="2">
        <v>2</v>
      </c>
      <c r="H1637">
        <v>45.357421000000002</v>
      </c>
      <c r="I1637" s="3">
        <v>4</v>
      </c>
      <c r="P1637">
        <v>2</v>
      </c>
      <c r="Q1637" t="str">
        <f t="shared" si="26"/>
        <v>24</v>
      </c>
    </row>
    <row r="1638" spans="1:17" x14ac:dyDescent="0.25">
      <c r="A1638">
        <v>1637</v>
      </c>
      <c r="D1638">
        <v>28.823762000000002</v>
      </c>
      <c r="E1638" s="2">
        <v>2</v>
      </c>
      <c r="H1638">
        <v>45.357421000000002</v>
      </c>
      <c r="I1638" s="3">
        <v>4</v>
      </c>
      <c r="P1638">
        <v>2</v>
      </c>
      <c r="Q1638" t="str">
        <f t="shared" si="26"/>
        <v>24</v>
      </c>
    </row>
    <row r="1639" spans="1:17" x14ac:dyDescent="0.25">
      <c r="A1639">
        <v>1638</v>
      </c>
      <c r="D1639">
        <v>28.823762000000002</v>
      </c>
      <c r="E1639" s="2">
        <v>2</v>
      </c>
      <c r="H1639">
        <v>45.357421000000002</v>
      </c>
      <c r="I1639" s="3">
        <v>4</v>
      </c>
      <c r="P1639">
        <v>2</v>
      </c>
      <c r="Q1639" t="str">
        <f t="shared" si="26"/>
        <v>24</v>
      </c>
    </row>
    <row r="1640" spans="1:17" x14ac:dyDescent="0.25">
      <c r="A1640">
        <v>1639</v>
      </c>
      <c r="D1640">
        <v>28.823762000000002</v>
      </c>
      <c r="E1640" s="2">
        <v>2</v>
      </c>
      <c r="H1640">
        <v>45.357421000000002</v>
      </c>
      <c r="I1640" s="3">
        <v>4</v>
      </c>
      <c r="P1640">
        <v>2</v>
      </c>
      <c r="Q1640" t="str">
        <f t="shared" si="26"/>
        <v>24</v>
      </c>
    </row>
    <row r="1641" spans="1:17" x14ac:dyDescent="0.25">
      <c r="A1641">
        <v>1640</v>
      </c>
      <c r="D1641">
        <v>28.823762000000002</v>
      </c>
      <c r="E1641" s="2">
        <v>2</v>
      </c>
      <c r="F1641">
        <v>37.813194000000003</v>
      </c>
      <c r="G1641" s="5">
        <v>3</v>
      </c>
      <c r="H1641">
        <v>45.357421000000002</v>
      </c>
      <c r="I1641" s="3">
        <v>4</v>
      </c>
      <c r="P1641">
        <v>3</v>
      </c>
      <c r="Q1641" t="str">
        <f t="shared" si="26"/>
        <v>234</v>
      </c>
    </row>
    <row r="1642" spans="1:17" x14ac:dyDescent="0.25">
      <c r="A1642">
        <v>1641</v>
      </c>
      <c r="D1642">
        <v>28.823762000000002</v>
      </c>
      <c r="E1642" s="2">
        <v>2</v>
      </c>
      <c r="F1642">
        <v>37.814895000000007</v>
      </c>
      <c r="G1642" s="5">
        <v>3</v>
      </c>
      <c r="H1642">
        <v>45.357421000000002</v>
      </c>
      <c r="I1642" s="3">
        <v>4</v>
      </c>
      <c r="P1642">
        <v>3</v>
      </c>
      <c r="Q1642" t="str">
        <f t="shared" si="26"/>
        <v>234</v>
      </c>
    </row>
    <row r="1643" spans="1:17" x14ac:dyDescent="0.25">
      <c r="A1643">
        <v>1642</v>
      </c>
      <c r="D1643">
        <v>28.823762000000002</v>
      </c>
      <c r="E1643" s="2">
        <v>2</v>
      </c>
      <c r="F1643">
        <v>37.814895000000007</v>
      </c>
      <c r="G1643" s="5">
        <v>3</v>
      </c>
      <c r="H1643">
        <v>45.357421000000002</v>
      </c>
      <c r="I1643" s="3">
        <v>4</v>
      </c>
      <c r="P1643">
        <v>3</v>
      </c>
      <c r="Q1643" t="str">
        <f t="shared" si="26"/>
        <v>234</v>
      </c>
    </row>
    <row r="1644" spans="1:17" x14ac:dyDescent="0.25">
      <c r="A1644">
        <v>1643</v>
      </c>
      <c r="D1644">
        <v>28.823762000000002</v>
      </c>
      <c r="E1644" s="2">
        <v>2</v>
      </c>
      <c r="F1644">
        <v>37.814895000000007</v>
      </c>
      <c r="G1644" s="5">
        <v>3</v>
      </c>
      <c r="H1644">
        <v>45.357421000000002</v>
      </c>
      <c r="I1644" s="3">
        <v>4</v>
      </c>
      <c r="P1644">
        <v>3</v>
      </c>
      <c r="Q1644" t="str">
        <f t="shared" si="26"/>
        <v>234</v>
      </c>
    </row>
    <row r="1645" spans="1:17" x14ac:dyDescent="0.25">
      <c r="A1645">
        <v>1644</v>
      </c>
      <c r="D1645">
        <v>28.823762000000002</v>
      </c>
      <c r="E1645" s="2">
        <v>2</v>
      </c>
      <c r="F1645">
        <v>37.814895000000007</v>
      </c>
      <c r="G1645" s="5">
        <v>3</v>
      </c>
      <c r="H1645">
        <v>45.357421000000002</v>
      </c>
      <c r="I1645" s="3">
        <v>4</v>
      </c>
      <c r="P1645">
        <v>3</v>
      </c>
      <c r="Q1645" t="str">
        <f t="shared" si="26"/>
        <v>234</v>
      </c>
    </row>
    <row r="1646" spans="1:17" x14ac:dyDescent="0.25">
      <c r="A1646">
        <v>1645</v>
      </c>
      <c r="D1646">
        <v>28.823762000000002</v>
      </c>
      <c r="E1646" s="2">
        <v>2</v>
      </c>
      <c r="F1646">
        <v>37.814895000000007</v>
      </c>
      <c r="G1646" s="5">
        <v>3</v>
      </c>
      <c r="H1646">
        <v>45.357421000000002</v>
      </c>
      <c r="I1646" s="3">
        <v>4</v>
      </c>
      <c r="P1646">
        <v>3</v>
      </c>
      <c r="Q1646" t="str">
        <f t="shared" si="26"/>
        <v>234</v>
      </c>
    </row>
    <row r="1647" spans="1:17" x14ac:dyDescent="0.25">
      <c r="A1647">
        <v>1646</v>
      </c>
      <c r="D1647">
        <v>28.823762000000002</v>
      </c>
      <c r="E1647" s="2">
        <v>2</v>
      </c>
      <c r="F1647">
        <v>37.814895000000007</v>
      </c>
      <c r="G1647" s="5">
        <v>3</v>
      </c>
      <c r="H1647">
        <v>45.357421000000002</v>
      </c>
      <c r="I1647" s="3">
        <v>4</v>
      </c>
      <c r="P1647">
        <v>3</v>
      </c>
      <c r="Q1647" t="str">
        <f t="shared" si="26"/>
        <v>234</v>
      </c>
    </row>
    <row r="1648" spans="1:17" x14ac:dyDescent="0.25">
      <c r="A1648">
        <v>1647</v>
      </c>
      <c r="D1648">
        <v>28.823762000000002</v>
      </c>
      <c r="E1648" s="2">
        <v>2</v>
      </c>
      <c r="F1648">
        <v>37.814895000000007</v>
      </c>
      <c r="G1648" s="5">
        <v>3</v>
      </c>
      <c r="H1648">
        <v>45.357421000000002</v>
      </c>
      <c r="I1648" s="3">
        <v>4</v>
      </c>
      <c r="P1648">
        <v>3</v>
      </c>
      <c r="Q1648" t="str">
        <f t="shared" si="26"/>
        <v>234</v>
      </c>
    </row>
    <row r="1649" spans="1:17" x14ac:dyDescent="0.25">
      <c r="A1649">
        <v>1648</v>
      </c>
      <c r="D1649">
        <v>28.823762000000002</v>
      </c>
      <c r="E1649" s="2">
        <v>2</v>
      </c>
      <c r="F1649">
        <v>37.814895000000007</v>
      </c>
      <c r="G1649" s="5">
        <v>3</v>
      </c>
      <c r="H1649">
        <v>45.389228000000003</v>
      </c>
      <c r="I1649" s="3">
        <v>4</v>
      </c>
      <c r="P1649">
        <v>3</v>
      </c>
      <c r="Q1649" t="str">
        <f t="shared" si="26"/>
        <v>234</v>
      </c>
    </row>
    <row r="1650" spans="1:17" x14ac:dyDescent="0.25">
      <c r="A1650">
        <v>1649</v>
      </c>
      <c r="D1650">
        <v>28.823762000000002</v>
      </c>
      <c r="E1650" s="2">
        <v>2</v>
      </c>
      <c r="F1650">
        <v>37.814895000000007</v>
      </c>
      <c r="G1650" s="5">
        <v>3</v>
      </c>
      <c r="H1650">
        <v>45.389228000000003</v>
      </c>
      <c r="I1650" s="3">
        <v>4</v>
      </c>
      <c r="P1650">
        <v>3</v>
      </c>
      <c r="Q1650" t="str">
        <f t="shared" si="26"/>
        <v>234</v>
      </c>
    </row>
    <row r="1651" spans="1:17" x14ac:dyDescent="0.25">
      <c r="A1651">
        <v>1650</v>
      </c>
      <c r="D1651">
        <v>28.823762000000002</v>
      </c>
      <c r="E1651" s="2">
        <v>2</v>
      </c>
      <c r="F1651">
        <v>37.814895000000007</v>
      </c>
      <c r="G1651" s="5">
        <v>3</v>
      </c>
      <c r="H1651">
        <v>45.389228000000003</v>
      </c>
      <c r="I1651" s="3">
        <v>4</v>
      </c>
      <c r="P1651">
        <v>3</v>
      </c>
      <c r="Q1651" t="str">
        <f t="shared" si="26"/>
        <v>234</v>
      </c>
    </row>
    <row r="1652" spans="1:17" x14ac:dyDescent="0.25">
      <c r="A1652">
        <v>1651</v>
      </c>
      <c r="B1652">
        <v>21.120875000000005</v>
      </c>
      <c r="C1652" s="4">
        <v>1</v>
      </c>
      <c r="D1652">
        <v>28.823762000000002</v>
      </c>
      <c r="E1652" s="2">
        <v>2</v>
      </c>
      <c r="F1652">
        <v>37.814895000000007</v>
      </c>
      <c r="G1652" s="5">
        <v>3</v>
      </c>
      <c r="P1652">
        <v>3</v>
      </c>
      <c r="Q1652" t="str">
        <f t="shared" si="26"/>
        <v>123</v>
      </c>
    </row>
    <row r="1653" spans="1:17" x14ac:dyDescent="0.25">
      <c r="A1653">
        <v>1652</v>
      </c>
      <c r="B1653">
        <v>21.120875000000005</v>
      </c>
      <c r="C1653" s="4">
        <v>1</v>
      </c>
      <c r="D1653">
        <v>28.823762000000002</v>
      </c>
      <c r="E1653" s="2">
        <v>2</v>
      </c>
      <c r="F1653">
        <v>37.814895000000007</v>
      </c>
      <c r="G1653" s="5">
        <v>3</v>
      </c>
      <c r="P1653">
        <v>3</v>
      </c>
      <c r="Q1653" t="str">
        <f t="shared" si="26"/>
        <v>123</v>
      </c>
    </row>
    <row r="1654" spans="1:17" x14ac:dyDescent="0.25">
      <c r="A1654">
        <v>1653</v>
      </c>
      <c r="B1654">
        <v>21.081390000000006</v>
      </c>
      <c r="C1654" s="4">
        <v>1</v>
      </c>
      <c r="D1654">
        <v>28.860101</v>
      </c>
      <c r="E1654" s="2">
        <v>2</v>
      </c>
      <c r="F1654">
        <v>37.814895000000007</v>
      </c>
      <c r="G1654" s="5">
        <v>3</v>
      </c>
      <c r="P1654">
        <v>3</v>
      </c>
      <c r="Q1654" t="str">
        <f t="shared" si="26"/>
        <v>123</v>
      </c>
    </row>
    <row r="1655" spans="1:17" x14ac:dyDescent="0.25">
      <c r="A1655">
        <v>1654</v>
      </c>
      <c r="B1655">
        <v>21.081390000000006</v>
      </c>
      <c r="C1655" s="4">
        <v>1</v>
      </c>
      <c r="D1655">
        <v>28.860101</v>
      </c>
      <c r="E1655" s="2">
        <v>2</v>
      </c>
      <c r="F1655">
        <v>37.814895000000007</v>
      </c>
      <c r="G1655" s="5">
        <v>3</v>
      </c>
      <c r="P1655">
        <v>3</v>
      </c>
      <c r="Q1655" t="str">
        <f t="shared" si="26"/>
        <v>123</v>
      </c>
    </row>
    <row r="1656" spans="1:17" x14ac:dyDescent="0.25">
      <c r="A1656">
        <v>1655</v>
      </c>
      <c r="B1656">
        <v>21.120875000000005</v>
      </c>
      <c r="C1656" s="4">
        <v>1</v>
      </c>
      <c r="F1656">
        <v>37.813194000000003</v>
      </c>
      <c r="G1656" s="5">
        <v>3</v>
      </c>
      <c r="P1656">
        <v>2</v>
      </c>
      <c r="Q1656" t="str">
        <f t="shared" si="26"/>
        <v>13</v>
      </c>
    </row>
    <row r="1657" spans="1:17" x14ac:dyDescent="0.25">
      <c r="A1657">
        <v>1656</v>
      </c>
      <c r="B1657">
        <v>21.120875000000005</v>
      </c>
      <c r="C1657" s="4">
        <v>1</v>
      </c>
      <c r="F1657">
        <v>37.813194000000003</v>
      </c>
      <c r="G1657" s="5">
        <v>3</v>
      </c>
      <c r="J1657">
        <v>38.483760000000004</v>
      </c>
      <c r="K1657" t="s">
        <v>22</v>
      </c>
      <c r="Q1657" t="str">
        <f t="shared" si="26"/>
        <v>13</v>
      </c>
    </row>
    <row r="1658" spans="1:17" x14ac:dyDescent="0.25">
      <c r="A1658">
        <v>1657</v>
      </c>
      <c r="Q1658" t="str">
        <f t="shared" si="26"/>
        <v/>
      </c>
    </row>
    <row r="1659" spans="1:17" x14ac:dyDescent="0.25">
      <c r="A1659">
        <v>1658</v>
      </c>
      <c r="J1659">
        <v>38.354587000000002</v>
      </c>
      <c r="K1659" t="s">
        <v>22</v>
      </c>
      <c r="Q1659" t="str">
        <f t="shared" si="26"/>
        <v/>
      </c>
    </row>
    <row r="1660" spans="1:17" x14ac:dyDescent="0.25">
      <c r="A1660">
        <v>1659</v>
      </c>
      <c r="B1660">
        <v>38.512886000000002</v>
      </c>
      <c r="C1660" s="4">
        <v>1</v>
      </c>
      <c r="H1660">
        <v>25.977420000000002</v>
      </c>
      <c r="I1660" s="3">
        <v>4</v>
      </c>
      <c r="P1660">
        <v>2</v>
      </c>
      <c r="Q1660" t="str">
        <f t="shared" si="26"/>
        <v>14</v>
      </c>
    </row>
    <row r="1661" spans="1:17" x14ac:dyDescent="0.25">
      <c r="A1661">
        <v>1660</v>
      </c>
      <c r="B1661">
        <v>38.564125000000004</v>
      </c>
      <c r="C1661" s="4">
        <v>1</v>
      </c>
      <c r="H1661">
        <v>25.977420000000002</v>
      </c>
      <c r="I1661" s="3">
        <v>4</v>
      </c>
      <c r="P1661">
        <v>2</v>
      </c>
      <c r="Q1661" t="str">
        <f t="shared" si="26"/>
        <v>14</v>
      </c>
    </row>
    <row r="1662" spans="1:17" x14ac:dyDescent="0.25">
      <c r="A1662">
        <v>1661</v>
      </c>
      <c r="B1662">
        <v>38.564125000000004</v>
      </c>
      <c r="C1662" s="4">
        <v>1</v>
      </c>
      <c r="H1662">
        <v>25.977420000000002</v>
      </c>
      <c r="I1662" s="3">
        <v>4</v>
      </c>
      <c r="P1662">
        <v>2</v>
      </c>
      <c r="Q1662" t="str">
        <f t="shared" si="26"/>
        <v>14</v>
      </c>
    </row>
    <row r="1663" spans="1:17" x14ac:dyDescent="0.25">
      <c r="A1663">
        <v>1662</v>
      </c>
      <c r="B1663">
        <v>38.564125000000004</v>
      </c>
      <c r="C1663" s="4">
        <v>1</v>
      </c>
      <c r="H1663">
        <v>25.977420000000002</v>
      </c>
      <c r="I1663" s="3">
        <v>4</v>
      </c>
      <c r="P1663">
        <v>2</v>
      </c>
      <c r="Q1663" t="str">
        <f t="shared" si="26"/>
        <v>14</v>
      </c>
    </row>
    <row r="1664" spans="1:17" x14ac:dyDescent="0.25">
      <c r="A1664">
        <v>1663</v>
      </c>
      <c r="B1664">
        <v>38.564125000000004</v>
      </c>
      <c r="C1664" s="4">
        <v>1</v>
      </c>
      <c r="H1664">
        <v>25.977420000000002</v>
      </c>
      <c r="I1664" s="3">
        <v>4</v>
      </c>
      <c r="P1664">
        <v>2</v>
      </c>
      <c r="Q1664" t="str">
        <f t="shared" si="26"/>
        <v>14</v>
      </c>
    </row>
    <row r="1665" spans="1:17" x14ac:dyDescent="0.25">
      <c r="A1665">
        <v>1664</v>
      </c>
      <c r="B1665">
        <v>38.564125000000004</v>
      </c>
      <c r="C1665" s="4">
        <v>1</v>
      </c>
      <c r="H1665">
        <v>25.977420000000002</v>
      </c>
      <c r="I1665" s="3">
        <v>4</v>
      </c>
      <c r="P1665">
        <v>2</v>
      </c>
      <c r="Q1665" t="str">
        <f t="shared" si="26"/>
        <v>14</v>
      </c>
    </row>
    <row r="1666" spans="1:17" x14ac:dyDescent="0.25">
      <c r="A1666">
        <v>1665</v>
      </c>
      <c r="B1666">
        <v>38.564125000000004</v>
      </c>
      <c r="C1666" s="4">
        <v>1</v>
      </c>
      <c r="H1666">
        <v>25.977420000000002</v>
      </c>
      <c r="I1666" s="3">
        <v>4</v>
      </c>
      <c r="P1666">
        <v>2</v>
      </c>
      <c r="Q1666" t="str">
        <f t="shared" ref="Q1666:Q1729" si="27">CONCATENATE(C1666,E1666,G1666,I1666)</f>
        <v>14</v>
      </c>
    </row>
    <row r="1667" spans="1:17" x14ac:dyDescent="0.25">
      <c r="A1667">
        <v>1666</v>
      </c>
      <c r="B1667">
        <v>38.564125000000004</v>
      </c>
      <c r="C1667" s="4">
        <v>1</v>
      </c>
      <c r="H1667">
        <v>25.977420000000002</v>
      </c>
      <c r="I1667" s="3">
        <v>4</v>
      </c>
      <c r="P1667">
        <v>2</v>
      </c>
      <c r="Q1667" t="str">
        <f t="shared" si="27"/>
        <v>14</v>
      </c>
    </row>
    <row r="1668" spans="1:17" x14ac:dyDescent="0.25">
      <c r="A1668">
        <v>1667</v>
      </c>
      <c r="B1668">
        <v>38.564125000000004</v>
      </c>
      <c r="C1668" s="4">
        <v>1</v>
      </c>
      <c r="H1668">
        <v>25.977420000000002</v>
      </c>
      <c r="I1668" s="3">
        <v>4</v>
      </c>
      <c r="P1668">
        <v>2</v>
      </c>
      <c r="Q1668" t="str">
        <f t="shared" si="27"/>
        <v>14</v>
      </c>
    </row>
    <row r="1669" spans="1:17" x14ac:dyDescent="0.25">
      <c r="A1669">
        <v>1668</v>
      </c>
      <c r="B1669">
        <v>38.564125000000004</v>
      </c>
      <c r="C1669" s="4">
        <v>1</v>
      </c>
      <c r="H1669">
        <v>25.977420000000002</v>
      </c>
      <c r="I1669" s="3">
        <v>4</v>
      </c>
      <c r="P1669">
        <v>2</v>
      </c>
      <c r="Q1669" t="str">
        <f t="shared" si="27"/>
        <v>14</v>
      </c>
    </row>
    <row r="1670" spans="1:17" x14ac:dyDescent="0.25">
      <c r="A1670">
        <v>1669</v>
      </c>
      <c r="B1670">
        <v>38.564125000000004</v>
      </c>
      <c r="C1670" s="4">
        <v>1</v>
      </c>
      <c r="H1670">
        <v>25.977420000000002</v>
      </c>
      <c r="I1670" s="3">
        <v>4</v>
      </c>
      <c r="P1670">
        <v>2</v>
      </c>
      <c r="Q1670" t="str">
        <f t="shared" si="27"/>
        <v>14</v>
      </c>
    </row>
    <row r="1671" spans="1:17" x14ac:dyDescent="0.25">
      <c r="A1671">
        <v>1670</v>
      </c>
      <c r="B1671">
        <v>38.564125000000004</v>
      </c>
      <c r="C1671" s="4">
        <v>1</v>
      </c>
      <c r="H1671">
        <v>25.977420000000002</v>
      </c>
      <c r="I1671" s="3">
        <v>4</v>
      </c>
      <c r="P1671">
        <v>2</v>
      </c>
      <c r="Q1671" t="str">
        <f t="shared" si="27"/>
        <v>14</v>
      </c>
    </row>
    <row r="1672" spans="1:17" x14ac:dyDescent="0.25">
      <c r="A1672">
        <v>1671</v>
      </c>
      <c r="B1672">
        <v>38.564125000000004</v>
      </c>
      <c r="C1672" s="4">
        <v>1</v>
      </c>
      <c r="H1672">
        <v>25.977420000000002</v>
      </c>
      <c r="I1672" s="3">
        <v>4</v>
      </c>
      <c r="P1672">
        <v>2</v>
      </c>
      <c r="Q1672" t="str">
        <f t="shared" si="27"/>
        <v>14</v>
      </c>
    </row>
    <row r="1673" spans="1:17" x14ac:dyDescent="0.25">
      <c r="A1673">
        <v>1672</v>
      </c>
      <c r="B1673">
        <v>38.564125000000004</v>
      </c>
      <c r="C1673" s="4">
        <v>1</v>
      </c>
      <c r="F1673">
        <v>32.212526000000004</v>
      </c>
      <c r="G1673" s="5">
        <v>3</v>
      </c>
      <c r="H1673">
        <v>25.977420000000002</v>
      </c>
      <c r="I1673" s="3">
        <v>4</v>
      </c>
      <c r="P1673">
        <v>3</v>
      </c>
      <c r="Q1673" t="str">
        <f t="shared" si="27"/>
        <v>134</v>
      </c>
    </row>
    <row r="1674" spans="1:17" x14ac:dyDescent="0.25">
      <c r="A1674">
        <v>1673</v>
      </c>
      <c r="B1674">
        <v>38.564125000000004</v>
      </c>
      <c r="C1674" s="4">
        <v>1</v>
      </c>
      <c r="F1674">
        <v>32.270360000000004</v>
      </c>
      <c r="G1674" s="5">
        <v>3</v>
      </c>
      <c r="H1674">
        <v>25.977420000000002</v>
      </c>
      <c r="I1674" s="3">
        <v>4</v>
      </c>
      <c r="P1674">
        <v>3</v>
      </c>
      <c r="Q1674" t="str">
        <f t="shared" si="27"/>
        <v>134</v>
      </c>
    </row>
    <row r="1675" spans="1:17" x14ac:dyDescent="0.25">
      <c r="A1675">
        <v>1674</v>
      </c>
      <c r="B1675">
        <v>38.564125000000004</v>
      </c>
      <c r="C1675" s="4">
        <v>1</v>
      </c>
      <c r="F1675">
        <v>32.320310000000006</v>
      </c>
      <c r="G1675" s="5">
        <v>3</v>
      </c>
      <c r="H1675">
        <v>25.977420000000002</v>
      </c>
      <c r="I1675" s="3">
        <v>4</v>
      </c>
      <c r="P1675">
        <v>3</v>
      </c>
      <c r="Q1675" t="str">
        <f t="shared" si="27"/>
        <v>134</v>
      </c>
    </row>
    <row r="1676" spans="1:17" x14ac:dyDescent="0.25">
      <c r="A1676">
        <v>1675</v>
      </c>
      <c r="B1676">
        <v>38.564125000000004</v>
      </c>
      <c r="C1676" s="4">
        <v>1</v>
      </c>
      <c r="F1676">
        <v>32.320310000000006</v>
      </c>
      <c r="G1676" s="5">
        <v>3</v>
      </c>
      <c r="H1676">
        <v>25.977420000000002</v>
      </c>
      <c r="I1676" s="3">
        <v>4</v>
      </c>
      <c r="P1676">
        <v>3</v>
      </c>
      <c r="Q1676" t="str">
        <f t="shared" si="27"/>
        <v>134</v>
      </c>
    </row>
    <row r="1677" spans="1:17" x14ac:dyDescent="0.25">
      <c r="A1677">
        <v>1676</v>
      </c>
      <c r="B1677">
        <v>38.564125000000004</v>
      </c>
      <c r="C1677" s="4">
        <v>1</v>
      </c>
      <c r="F1677">
        <v>32.320310000000006</v>
      </c>
      <c r="G1677" s="5">
        <v>3</v>
      </c>
      <c r="H1677">
        <v>25.977420000000002</v>
      </c>
      <c r="I1677" s="3">
        <v>4</v>
      </c>
      <c r="P1677">
        <v>3</v>
      </c>
      <c r="Q1677" t="str">
        <f t="shared" si="27"/>
        <v>134</v>
      </c>
    </row>
    <row r="1678" spans="1:17" x14ac:dyDescent="0.25">
      <c r="A1678">
        <v>1677</v>
      </c>
      <c r="B1678">
        <v>38.564125000000004</v>
      </c>
      <c r="C1678" s="4">
        <v>1</v>
      </c>
      <c r="D1678">
        <v>47.782783000000002</v>
      </c>
      <c r="E1678" s="2">
        <v>2</v>
      </c>
      <c r="F1678">
        <v>32.320310000000006</v>
      </c>
      <c r="G1678" s="5">
        <v>3</v>
      </c>
      <c r="H1678">
        <v>25.977420000000002</v>
      </c>
      <c r="I1678" s="3">
        <v>4</v>
      </c>
      <c r="P1678">
        <v>4</v>
      </c>
      <c r="Q1678" t="str">
        <f t="shared" si="27"/>
        <v>1234</v>
      </c>
    </row>
    <row r="1679" spans="1:17" x14ac:dyDescent="0.25">
      <c r="A1679">
        <v>1678</v>
      </c>
      <c r="B1679">
        <v>38.564125000000004</v>
      </c>
      <c r="C1679" s="4">
        <v>1</v>
      </c>
      <c r="D1679">
        <v>47.854999000000007</v>
      </c>
      <c r="E1679" s="2">
        <v>2</v>
      </c>
      <c r="F1679">
        <v>32.320310000000006</v>
      </c>
      <c r="G1679" s="5">
        <v>3</v>
      </c>
      <c r="H1679">
        <v>25.977420000000002</v>
      </c>
      <c r="I1679" s="3">
        <v>4</v>
      </c>
      <c r="P1679">
        <v>4</v>
      </c>
      <c r="Q1679" t="str">
        <f t="shared" si="27"/>
        <v>1234</v>
      </c>
    </row>
    <row r="1680" spans="1:17" x14ac:dyDescent="0.25">
      <c r="A1680">
        <v>1679</v>
      </c>
      <c r="B1680">
        <v>38.512886000000002</v>
      </c>
      <c r="C1680" s="4">
        <v>1</v>
      </c>
      <c r="D1680">
        <v>47.854999000000007</v>
      </c>
      <c r="E1680" s="2">
        <v>2</v>
      </c>
      <c r="F1680">
        <v>32.320310000000006</v>
      </c>
      <c r="G1680" s="5">
        <v>3</v>
      </c>
      <c r="H1680">
        <v>25.977420000000002</v>
      </c>
      <c r="I1680" s="3">
        <v>4</v>
      </c>
      <c r="P1680">
        <v>4</v>
      </c>
      <c r="Q1680" t="str">
        <f t="shared" si="27"/>
        <v>1234</v>
      </c>
    </row>
    <row r="1681" spans="1:17" x14ac:dyDescent="0.25">
      <c r="A1681">
        <v>1680</v>
      </c>
      <c r="D1681">
        <v>47.854999000000007</v>
      </c>
      <c r="E1681" s="2">
        <v>2</v>
      </c>
      <c r="F1681">
        <v>32.320310000000006</v>
      </c>
      <c r="G1681" s="5">
        <v>3</v>
      </c>
      <c r="P1681">
        <v>2</v>
      </c>
      <c r="Q1681" t="str">
        <f t="shared" si="27"/>
        <v>23</v>
      </c>
    </row>
    <row r="1682" spans="1:17" x14ac:dyDescent="0.25">
      <c r="A1682">
        <v>1681</v>
      </c>
      <c r="D1682">
        <v>47.854999000000007</v>
      </c>
      <c r="E1682" s="2">
        <v>2</v>
      </c>
      <c r="F1682">
        <v>32.320310000000006</v>
      </c>
      <c r="G1682" s="5">
        <v>3</v>
      </c>
      <c r="P1682">
        <v>2</v>
      </c>
      <c r="Q1682" t="str">
        <f t="shared" si="27"/>
        <v>23</v>
      </c>
    </row>
    <row r="1683" spans="1:17" x14ac:dyDescent="0.25">
      <c r="A1683">
        <v>1682</v>
      </c>
      <c r="D1683">
        <v>47.854999000000007</v>
      </c>
      <c r="E1683" s="2">
        <v>2</v>
      </c>
      <c r="F1683">
        <v>32.320310000000006</v>
      </c>
      <c r="G1683" s="5">
        <v>3</v>
      </c>
      <c r="P1683">
        <v>2</v>
      </c>
      <c r="Q1683" t="str">
        <f t="shared" si="27"/>
        <v>23</v>
      </c>
    </row>
    <row r="1684" spans="1:17" x14ac:dyDescent="0.25">
      <c r="A1684">
        <v>1683</v>
      </c>
      <c r="D1684">
        <v>47.854999000000007</v>
      </c>
      <c r="E1684" s="2">
        <v>2</v>
      </c>
      <c r="F1684">
        <v>32.320310000000006</v>
      </c>
      <c r="G1684" s="5">
        <v>3</v>
      </c>
      <c r="P1684">
        <v>2</v>
      </c>
      <c r="Q1684" t="str">
        <f t="shared" si="27"/>
        <v>23</v>
      </c>
    </row>
    <row r="1685" spans="1:17" x14ac:dyDescent="0.25">
      <c r="A1685">
        <v>1684</v>
      </c>
      <c r="D1685">
        <v>47.854999000000007</v>
      </c>
      <c r="E1685" s="2">
        <v>2</v>
      </c>
      <c r="F1685">
        <v>32.320310000000006</v>
      </c>
      <c r="G1685" s="5">
        <v>3</v>
      </c>
      <c r="P1685">
        <v>2</v>
      </c>
      <c r="Q1685" t="str">
        <f t="shared" si="27"/>
        <v>23</v>
      </c>
    </row>
    <row r="1686" spans="1:17" x14ac:dyDescent="0.25">
      <c r="A1686">
        <v>1685</v>
      </c>
      <c r="D1686">
        <v>47.854999000000007</v>
      </c>
      <c r="E1686" s="2">
        <v>2</v>
      </c>
      <c r="F1686">
        <v>32.320310000000006</v>
      </c>
      <c r="G1686" s="5">
        <v>3</v>
      </c>
      <c r="P1686">
        <v>2</v>
      </c>
      <c r="Q1686" t="str">
        <f t="shared" si="27"/>
        <v>23</v>
      </c>
    </row>
    <row r="1687" spans="1:17" x14ac:dyDescent="0.25">
      <c r="A1687">
        <v>1686</v>
      </c>
      <c r="D1687">
        <v>47.854999000000007</v>
      </c>
      <c r="E1687" s="2">
        <v>2</v>
      </c>
      <c r="F1687">
        <v>32.320310000000006</v>
      </c>
      <c r="G1687" s="5">
        <v>3</v>
      </c>
      <c r="P1687">
        <v>2</v>
      </c>
      <c r="Q1687" t="str">
        <f t="shared" si="27"/>
        <v>23</v>
      </c>
    </row>
    <row r="1688" spans="1:17" x14ac:dyDescent="0.25">
      <c r="A1688">
        <v>1687</v>
      </c>
      <c r="D1688">
        <v>47.854999000000007</v>
      </c>
      <c r="E1688" s="2">
        <v>2</v>
      </c>
      <c r="F1688">
        <v>32.320310000000006</v>
      </c>
      <c r="G1688" s="5">
        <v>3</v>
      </c>
      <c r="P1688">
        <v>2</v>
      </c>
      <c r="Q1688" t="str">
        <f t="shared" si="27"/>
        <v>23</v>
      </c>
    </row>
    <row r="1689" spans="1:17" x14ac:dyDescent="0.25">
      <c r="A1689">
        <v>1688</v>
      </c>
      <c r="D1689">
        <v>47.854999000000007</v>
      </c>
      <c r="E1689" s="2">
        <v>2</v>
      </c>
      <c r="F1689">
        <v>32.320310000000006</v>
      </c>
      <c r="G1689" s="5">
        <v>3</v>
      </c>
      <c r="P1689">
        <v>2</v>
      </c>
      <c r="Q1689" t="str">
        <f t="shared" si="27"/>
        <v>23</v>
      </c>
    </row>
    <row r="1690" spans="1:17" x14ac:dyDescent="0.25">
      <c r="A1690">
        <v>1689</v>
      </c>
      <c r="D1690">
        <v>47.854999000000007</v>
      </c>
      <c r="E1690" s="2">
        <v>2</v>
      </c>
      <c r="F1690">
        <v>32.320310000000006</v>
      </c>
      <c r="G1690" s="5">
        <v>3</v>
      </c>
      <c r="P1690">
        <v>2</v>
      </c>
      <c r="Q1690" t="str">
        <f t="shared" si="27"/>
        <v>23</v>
      </c>
    </row>
    <row r="1691" spans="1:17" x14ac:dyDescent="0.25">
      <c r="A1691">
        <v>1690</v>
      </c>
      <c r="D1691">
        <v>47.854999000000007</v>
      </c>
      <c r="E1691" s="2">
        <v>2</v>
      </c>
      <c r="F1691">
        <v>32.320310000000006</v>
      </c>
      <c r="G1691" s="5">
        <v>3</v>
      </c>
      <c r="P1691">
        <v>2</v>
      </c>
      <c r="Q1691" t="str">
        <f t="shared" si="27"/>
        <v>23</v>
      </c>
    </row>
    <row r="1692" spans="1:17" x14ac:dyDescent="0.25">
      <c r="A1692">
        <v>1691</v>
      </c>
      <c r="D1692">
        <v>47.854999000000007</v>
      </c>
      <c r="E1692" s="2">
        <v>2</v>
      </c>
      <c r="F1692">
        <v>32.320310000000006</v>
      </c>
      <c r="G1692" s="5">
        <v>3</v>
      </c>
      <c r="P1692">
        <v>2</v>
      </c>
      <c r="Q1692" t="str">
        <f t="shared" si="27"/>
        <v>23</v>
      </c>
    </row>
    <row r="1693" spans="1:17" x14ac:dyDescent="0.25">
      <c r="A1693">
        <v>1692</v>
      </c>
      <c r="D1693">
        <v>47.854999000000007</v>
      </c>
      <c r="E1693" s="2">
        <v>2</v>
      </c>
      <c r="F1693">
        <v>32.320310000000006</v>
      </c>
      <c r="G1693" s="5">
        <v>3</v>
      </c>
      <c r="P1693">
        <v>2</v>
      </c>
      <c r="Q1693" t="str">
        <f t="shared" si="27"/>
        <v>23</v>
      </c>
    </row>
    <row r="1694" spans="1:17" x14ac:dyDescent="0.25">
      <c r="A1694">
        <v>1693</v>
      </c>
      <c r="D1694">
        <v>47.854999000000007</v>
      </c>
      <c r="E1694" s="2">
        <v>2</v>
      </c>
      <c r="F1694">
        <v>32.320310000000006</v>
      </c>
      <c r="G1694" s="5">
        <v>3</v>
      </c>
      <c r="H1694">
        <v>40.695617000000006</v>
      </c>
      <c r="I1694" s="3">
        <v>4</v>
      </c>
      <c r="P1694">
        <v>3</v>
      </c>
      <c r="Q1694" t="str">
        <f t="shared" si="27"/>
        <v>234</v>
      </c>
    </row>
    <row r="1695" spans="1:17" x14ac:dyDescent="0.25">
      <c r="A1695">
        <v>1694</v>
      </c>
      <c r="D1695">
        <v>47.854999000000007</v>
      </c>
      <c r="E1695" s="2">
        <v>2</v>
      </c>
      <c r="F1695">
        <v>32.320310000000006</v>
      </c>
      <c r="G1695" s="5">
        <v>3</v>
      </c>
      <c r="H1695">
        <v>40.861854000000001</v>
      </c>
      <c r="I1695" s="3">
        <v>4</v>
      </c>
      <c r="P1695">
        <v>3</v>
      </c>
      <c r="Q1695" t="str">
        <f t="shared" si="27"/>
        <v>234</v>
      </c>
    </row>
    <row r="1696" spans="1:17" x14ac:dyDescent="0.25">
      <c r="A1696">
        <v>1695</v>
      </c>
      <c r="B1696">
        <v>55.884639000000007</v>
      </c>
      <c r="C1696" s="4">
        <v>1</v>
      </c>
      <c r="D1696">
        <v>47.854999000000007</v>
      </c>
      <c r="E1696" s="2">
        <v>2</v>
      </c>
      <c r="F1696">
        <v>32.212526000000004</v>
      </c>
      <c r="G1696" s="5">
        <v>3</v>
      </c>
      <c r="H1696">
        <v>40.861854000000001</v>
      </c>
      <c r="I1696" s="3">
        <v>4</v>
      </c>
      <c r="P1696">
        <v>4</v>
      </c>
      <c r="Q1696" t="str">
        <f t="shared" si="27"/>
        <v>1234</v>
      </c>
    </row>
    <row r="1697" spans="1:17" x14ac:dyDescent="0.25">
      <c r="A1697">
        <v>1696</v>
      </c>
      <c r="B1697">
        <v>55.996959000000004</v>
      </c>
      <c r="C1697" s="4">
        <v>1</v>
      </c>
      <c r="D1697">
        <v>47.854999000000007</v>
      </c>
      <c r="E1697" s="2">
        <v>2</v>
      </c>
      <c r="F1697">
        <v>32.212526000000004</v>
      </c>
      <c r="G1697" s="5">
        <v>3</v>
      </c>
      <c r="H1697">
        <v>40.861854000000001</v>
      </c>
      <c r="I1697" s="3">
        <v>4</v>
      </c>
      <c r="P1697">
        <v>4</v>
      </c>
      <c r="Q1697" t="str">
        <f t="shared" si="27"/>
        <v>1234</v>
      </c>
    </row>
    <row r="1698" spans="1:17" x14ac:dyDescent="0.25">
      <c r="A1698">
        <v>1697</v>
      </c>
      <c r="B1698">
        <v>55.996959000000004</v>
      </c>
      <c r="C1698" s="4">
        <v>1</v>
      </c>
      <c r="D1698">
        <v>47.854999000000007</v>
      </c>
      <c r="E1698" s="2">
        <v>2</v>
      </c>
      <c r="H1698">
        <v>40.861854000000001</v>
      </c>
      <c r="I1698" s="3">
        <v>4</v>
      </c>
      <c r="P1698">
        <v>3</v>
      </c>
      <c r="Q1698" t="str">
        <f t="shared" si="27"/>
        <v>124</v>
      </c>
    </row>
    <row r="1699" spans="1:17" x14ac:dyDescent="0.25">
      <c r="A1699">
        <v>1698</v>
      </c>
      <c r="B1699">
        <v>55.996959000000004</v>
      </c>
      <c r="C1699" s="4">
        <v>1</v>
      </c>
      <c r="D1699">
        <v>47.782783000000002</v>
      </c>
      <c r="E1699" s="2">
        <v>2</v>
      </c>
      <c r="H1699">
        <v>40.861854000000001</v>
      </c>
      <c r="I1699" s="3">
        <v>4</v>
      </c>
      <c r="P1699">
        <v>3</v>
      </c>
      <c r="Q1699" t="str">
        <f t="shared" si="27"/>
        <v>124</v>
      </c>
    </row>
    <row r="1700" spans="1:17" x14ac:dyDescent="0.25">
      <c r="A1700">
        <v>1699</v>
      </c>
      <c r="B1700">
        <v>55.996959000000004</v>
      </c>
      <c r="C1700" s="4">
        <v>1</v>
      </c>
      <c r="H1700">
        <v>40.861854000000001</v>
      </c>
      <c r="I1700" s="3">
        <v>4</v>
      </c>
      <c r="P1700">
        <v>2</v>
      </c>
      <c r="Q1700" t="str">
        <f t="shared" si="27"/>
        <v>14</v>
      </c>
    </row>
    <row r="1701" spans="1:17" x14ac:dyDescent="0.25">
      <c r="A1701">
        <v>1700</v>
      </c>
      <c r="B1701">
        <v>55.996959000000004</v>
      </c>
      <c r="C1701" s="4">
        <v>1</v>
      </c>
      <c r="H1701">
        <v>40.861854000000001</v>
      </c>
      <c r="I1701" s="3">
        <v>4</v>
      </c>
      <c r="P1701">
        <v>2</v>
      </c>
      <c r="Q1701" t="str">
        <f t="shared" si="27"/>
        <v>14</v>
      </c>
    </row>
    <row r="1702" spans="1:17" x14ac:dyDescent="0.25">
      <c r="A1702">
        <v>1701</v>
      </c>
      <c r="B1702">
        <v>55.996959000000004</v>
      </c>
      <c r="C1702" s="4">
        <v>1</v>
      </c>
      <c r="H1702">
        <v>40.861854000000001</v>
      </c>
      <c r="I1702" s="3">
        <v>4</v>
      </c>
      <c r="P1702">
        <v>2</v>
      </c>
      <c r="Q1702" t="str">
        <f t="shared" si="27"/>
        <v>14</v>
      </c>
    </row>
    <row r="1703" spans="1:17" x14ac:dyDescent="0.25">
      <c r="A1703">
        <v>1702</v>
      </c>
      <c r="B1703">
        <v>55.996959000000004</v>
      </c>
      <c r="C1703" s="4">
        <v>1</v>
      </c>
      <c r="H1703">
        <v>40.861854000000001</v>
      </c>
      <c r="I1703" s="3">
        <v>4</v>
      </c>
      <c r="P1703">
        <v>2</v>
      </c>
      <c r="Q1703" t="str">
        <f t="shared" si="27"/>
        <v>14</v>
      </c>
    </row>
    <row r="1704" spans="1:17" x14ac:dyDescent="0.25">
      <c r="A1704">
        <v>1703</v>
      </c>
      <c r="B1704">
        <v>55.996959000000004</v>
      </c>
      <c r="C1704" s="4">
        <v>1</v>
      </c>
      <c r="H1704">
        <v>40.861854000000001</v>
      </c>
      <c r="I1704" s="3">
        <v>4</v>
      </c>
      <c r="P1704">
        <v>2</v>
      </c>
      <c r="Q1704" t="str">
        <f t="shared" si="27"/>
        <v>14</v>
      </c>
    </row>
    <row r="1705" spans="1:17" x14ac:dyDescent="0.25">
      <c r="A1705">
        <v>1704</v>
      </c>
      <c r="B1705">
        <v>55.996959000000004</v>
      </c>
      <c r="C1705" s="4">
        <v>1</v>
      </c>
      <c r="H1705">
        <v>40.861854000000001</v>
      </c>
      <c r="I1705" s="3">
        <v>4</v>
      </c>
      <c r="P1705">
        <v>2</v>
      </c>
      <c r="Q1705" t="str">
        <f t="shared" si="27"/>
        <v>14</v>
      </c>
    </row>
    <row r="1706" spans="1:17" x14ac:dyDescent="0.25">
      <c r="A1706">
        <v>1705</v>
      </c>
      <c r="B1706">
        <v>55.996959000000004</v>
      </c>
      <c r="C1706" s="4">
        <v>1</v>
      </c>
      <c r="H1706">
        <v>40.861854000000001</v>
      </c>
      <c r="I1706" s="3">
        <v>4</v>
      </c>
      <c r="P1706">
        <v>2</v>
      </c>
      <c r="Q1706" t="str">
        <f t="shared" si="27"/>
        <v>14</v>
      </c>
    </row>
    <row r="1707" spans="1:17" x14ac:dyDescent="0.25">
      <c r="A1707">
        <v>1706</v>
      </c>
      <c r="B1707">
        <v>55.996959000000004</v>
      </c>
      <c r="C1707" s="4">
        <v>1</v>
      </c>
      <c r="H1707">
        <v>40.861854000000001</v>
      </c>
      <c r="I1707" s="3">
        <v>4</v>
      </c>
      <c r="P1707">
        <v>2</v>
      </c>
      <c r="Q1707" t="str">
        <f t="shared" si="27"/>
        <v>14</v>
      </c>
    </row>
    <row r="1708" spans="1:17" x14ac:dyDescent="0.25">
      <c r="A1708">
        <v>1707</v>
      </c>
      <c r="B1708">
        <v>55.996959000000004</v>
      </c>
      <c r="C1708" s="4">
        <v>1</v>
      </c>
      <c r="H1708">
        <v>40.861854000000001</v>
      </c>
      <c r="I1708" s="3">
        <v>4</v>
      </c>
      <c r="P1708">
        <v>2</v>
      </c>
      <c r="Q1708" t="str">
        <f t="shared" si="27"/>
        <v>14</v>
      </c>
    </row>
    <row r="1709" spans="1:17" x14ac:dyDescent="0.25">
      <c r="A1709">
        <v>1708</v>
      </c>
      <c r="B1709">
        <v>55.996959000000004</v>
      </c>
      <c r="C1709" s="4">
        <v>1</v>
      </c>
      <c r="H1709">
        <v>40.861854000000001</v>
      </c>
      <c r="I1709" s="3">
        <v>4</v>
      </c>
      <c r="P1709">
        <v>2</v>
      </c>
      <c r="Q1709" t="str">
        <f t="shared" si="27"/>
        <v>14</v>
      </c>
    </row>
    <row r="1710" spans="1:17" x14ac:dyDescent="0.25">
      <c r="A1710">
        <v>1709</v>
      </c>
      <c r="B1710">
        <v>55.996959000000004</v>
      </c>
      <c r="C1710" s="4">
        <v>1</v>
      </c>
      <c r="H1710">
        <v>40.861854000000001</v>
      </c>
      <c r="I1710" s="3">
        <v>4</v>
      </c>
      <c r="P1710">
        <v>2</v>
      </c>
      <c r="Q1710" t="str">
        <f t="shared" si="27"/>
        <v>14</v>
      </c>
    </row>
    <row r="1711" spans="1:17" x14ac:dyDescent="0.25">
      <c r="A1711">
        <v>1710</v>
      </c>
      <c r="B1711">
        <v>55.996959000000004</v>
      </c>
      <c r="C1711" s="4">
        <v>1</v>
      </c>
      <c r="D1711">
        <v>62.869434000000005</v>
      </c>
      <c r="E1711" s="2">
        <v>2</v>
      </c>
      <c r="H1711">
        <v>40.861854000000001</v>
      </c>
      <c r="I1711" s="3">
        <v>4</v>
      </c>
      <c r="P1711">
        <v>3</v>
      </c>
      <c r="Q1711" t="str">
        <f t="shared" si="27"/>
        <v>124</v>
      </c>
    </row>
    <row r="1712" spans="1:17" x14ac:dyDescent="0.25">
      <c r="A1712">
        <v>1711</v>
      </c>
      <c r="B1712">
        <v>55.996959000000004</v>
      </c>
      <c r="C1712" s="4">
        <v>1</v>
      </c>
      <c r="D1712">
        <v>63.040000000000006</v>
      </c>
      <c r="E1712" s="2">
        <v>2</v>
      </c>
      <c r="H1712">
        <v>40.861854000000001</v>
      </c>
      <c r="I1712" s="3">
        <v>4</v>
      </c>
      <c r="P1712">
        <v>3</v>
      </c>
      <c r="Q1712" t="str">
        <f t="shared" si="27"/>
        <v>124</v>
      </c>
    </row>
    <row r="1713" spans="1:17" x14ac:dyDescent="0.25">
      <c r="A1713">
        <v>1712</v>
      </c>
      <c r="B1713">
        <v>55.996959000000004</v>
      </c>
      <c r="C1713" s="4">
        <v>1</v>
      </c>
      <c r="D1713">
        <v>63.040000000000006</v>
      </c>
      <c r="E1713" s="2">
        <v>2</v>
      </c>
      <c r="F1713">
        <v>51.500465000000005</v>
      </c>
      <c r="G1713" s="5">
        <v>3</v>
      </c>
      <c r="H1713">
        <v>40.695617000000006</v>
      </c>
      <c r="I1713" s="3">
        <v>4</v>
      </c>
      <c r="P1713">
        <v>4</v>
      </c>
      <c r="Q1713" t="str">
        <f t="shared" si="27"/>
        <v>1234</v>
      </c>
    </row>
    <row r="1714" spans="1:17" x14ac:dyDescent="0.25">
      <c r="A1714">
        <v>1713</v>
      </c>
      <c r="B1714">
        <v>55.884639000000007</v>
      </c>
      <c r="C1714" s="4">
        <v>1</v>
      </c>
      <c r="D1714">
        <v>63.040000000000006</v>
      </c>
      <c r="E1714" s="2">
        <v>2</v>
      </c>
      <c r="F1714">
        <v>51.751136000000002</v>
      </c>
      <c r="G1714" s="5">
        <v>3</v>
      </c>
      <c r="H1714">
        <v>40.695617000000006</v>
      </c>
      <c r="I1714" s="3">
        <v>4</v>
      </c>
      <c r="P1714">
        <v>4</v>
      </c>
      <c r="Q1714" t="str">
        <f t="shared" si="27"/>
        <v>1234</v>
      </c>
    </row>
    <row r="1715" spans="1:17" x14ac:dyDescent="0.25">
      <c r="A1715">
        <v>1714</v>
      </c>
      <c r="D1715">
        <v>63.040000000000006</v>
      </c>
      <c r="E1715" s="2">
        <v>2</v>
      </c>
      <c r="F1715">
        <v>51.751136000000002</v>
      </c>
      <c r="G1715" s="5">
        <v>3</v>
      </c>
      <c r="P1715">
        <v>2</v>
      </c>
      <c r="Q1715" t="str">
        <f t="shared" si="27"/>
        <v>23</v>
      </c>
    </row>
    <row r="1716" spans="1:17" x14ac:dyDescent="0.25">
      <c r="A1716">
        <v>1715</v>
      </c>
      <c r="D1716">
        <v>63.040000000000006</v>
      </c>
      <c r="E1716" s="2">
        <v>2</v>
      </c>
      <c r="F1716">
        <v>51.751136000000002</v>
      </c>
      <c r="G1716" s="5">
        <v>3</v>
      </c>
      <c r="P1716">
        <v>2</v>
      </c>
      <c r="Q1716" t="str">
        <f t="shared" si="27"/>
        <v>23</v>
      </c>
    </row>
    <row r="1717" spans="1:17" x14ac:dyDescent="0.25">
      <c r="A1717">
        <v>1716</v>
      </c>
      <c r="D1717">
        <v>63.040000000000006</v>
      </c>
      <c r="E1717" s="2">
        <v>2</v>
      </c>
      <c r="F1717">
        <v>51.751136000000002</v>
      </c>
      <c r="G1717" s="5">
        <v>3</v>
      </c>
      <c r="P1717">
        <v>2</v>
      </c>
      <c r="Q1717" t="str">
        <f t="shared" si="27"/>
        <v>23</v>
      </c>
    </row>
    <row r="1718" spans="1:17" x14ac:dyDescent="0.25">
      <c r="A1718">
        <v>1717</v>
      </c>
      <c r="D1718">
        <v>63.040000000000006</v>
      </c>
      <c r="E1718" s="2">
        <v>2</v>
      </c>
      <c r="F1718">
        <v>51.751136000000002</v>
      </c>
      <c r="G1718" s="5">
        <v>3</v>
      </c>
      <c r="P1718">
        <v>2</v>
      </c>
      <c r="Q1718" t="str">
        <f t="shared" si="27"/>
        <v>23</v>
      </c>
    </row>
    <row r="1719" spans="1:17" x14ac:dyDescent="0.25">
      <c r="A1719">
        <v>1718</v>
      </c>
      <c r="D1719">
        <v>63.040000000000006</v>
      </c>
      <c r="E1719" s="2">
        <v>2</v>
      </c>
      <c r="F1719">
        <v>51.751136000000002</v>
      </c>
      <c r="G1719" s="5">
        <v>3</v>
      </c>
      <c r="P1719">
        <v>2</v>
      </c>
      <c r="Q1719" t="str">
        <f t="shared" si="27"/>
        <v>23</v>
      </c>
    </row>
    <row r="1720" spans="1:17" x14ac:dyDescent="0.25">
      <c r="A1720">
        <v>1719</v>
      </c>
      <c r="D1720">
        <v>63.040000000000006</v>
      </c>
      <c r="E1720" s="2">
        <v>2</v>
      </c>
      <c r="F1720">
        <v>51.751136000000002</v>
      </c>
      <c r="G1720" s="5">
        <v>3</v>
      </c>
      <c r="P1720">
        <v>2</v>
      </c>
      <c r="Q1720" t="str">
        <f t="shared" si="27"/>
        <v>23</v>
      </c>
    </row>
    <row r="1721" spans="1:17" x14ac:dyDescent="0.25">
      <c r="A1721">
        <v>1720</v>
      </c>
      <c r="D1721">
        <v>63.040000000000006</v>
      </c>
      <c r="E1721" s="2">
        <v>2</v>
      </c>
      <c r="F1721">
        <v>51.751136000000002</v>
      </c>
      <c r="G1721" s="5">
        <v>3</v>
      </c>
      <c r="P1721">
        <v>2</v>
      </c>
      <c r="Q1721" t="str">
        <f t="shared" si="27"/>
        <v>23</v>
      </c>
    </row>
    <row r="1722" spans="1:17" x14ac:dyDescent="0.25">
      <c r="A1722">
        <v>1721</v>
      </c>
      <c r="D1722">
        <v>63.040000000000006</v>
      </c>
      <c r="E1722" s="2">
        <v>2</v>
      </c>
      <c r="F1722">
        <v>51.751136000000002</v>
      </c>
      <c r="G1722" s="5">
        <v>3</v>
      </c>
      <c r="P1722">
        <v>2</v>
      </c>
      <c r="Q1722" t="str">
        <f t="shared" si="27"/>
        <v>23</v>
      </c>
    </row>
    <row r="1723" spans="1:17" x14ac:dyDescent="0.25">
      <c r="A1723">
        <v>1722</v>
      </c>
      <c r="D1723">
        <v>63.040000000000006</v>
      </c>
      <c r="E1723" s="2">
        <v>2</v>
      </c>
      <c r="F1723">
        <v>51.751136000000002</v>
      </c>
      <c r="G1723" s="5">
        <v>3</v>
      </c>
      <c r="P1723">
        <v>2</v>
      </c>
      <c r="Q1723" t="str">
        <f t="shared" si="27"/>
        <v>23</v>
      </c>
    </row>
    <row r="1724" spans="1:17" x14ac:dyDescent="0.25">
      <c r="A1724">
        <v>1723</v>
      </c>
      <c r="D1724">
        <v>63.040000000000006</v>
      </c>
      <c r="E1724" s="2">
        <v>2</v>
      </c>
      <c r="F1724">
        <v>51.751136000000002</v>
      </c>
      <c r="G1724" s="5">
        <v>3</v>
      </c>
      <c r="P1724">
        <v>2</v>
      </c>
      <c r="Q1724" t="str">
        <f t="shared" si="27"/>
        <v>23</v>
      </c>
    </row>
    <row r="1725" spans="1:17" x14ac:dyDescent="0.25">
      <c r="A1725">
        <v>1724</v>
      </c>
      <c r="D1725">
        <v>63.040000000000006</v>
      </c>
      <c r="E1725" s="2">
        <v>2</v>
      </c>
      <c r="F1725">
        <v>51.751136000000002</v>
      </c>
      <c r="G1725" s="5">
        <v>3</v>
      </c>
      <c r="P1725">
        <v>2</v>
      </c>
      <c r="Q1725" t="str">
        <f t="shared" si="27"/>
        <v>23</v>
      </c>
    </row>
    <row r="1726" spans="1:17" x14ac:dyDescent="0.25">
      <c r="A1726">
        <v>1725</v>
      </c>
      <c r="D1726">
        <v>63.040000000000006</v>
      </c>
      <c r="E1726" s="2">
        <v>2</v>
      </c>
      <c r="F1726">
        <v>51.751136000000002</v>
      </c>
      <c r="G1726" s="5">
        <v>3</v>
      </c>
      <c r="P1726">
        <v>2</v>
      </c>
      <c r="Q1726" t="str">
        <f t="shared" si="27"/>
        <v>23</v>
      </c>
    </row>
    <row r="1727" spans="1:17" x14ac:dyDescent="0.25">
      <c r="A1727">
        <v>1726</v>
      </c>
      <c r="D1727">
        <v>62.869434000000005</v>
      </c>
      <c r="E1727" s="2">
        <v>2</v>
      </c>
      <c r="F1727">
        <v>51.751136000000002</v>
      </c>
      <c r="G1727" s="5">
        <v>3</v>
      </c>
      <c r="P1727">
        <v>2</v>
      </c>
      <c r="Q1727" t="str">
        <f t="shared" si="27"/>
        <v>23</v>
      </c>
    </row>
    <row r="1728" spans="1:17" x14ac:dyDescent="0.25">
      <c r="A1728">
        <v>1727</v>
      </c>
      <c r="B1728">
        <v>72.898469000000006</v>
      </c>
      <c r="C1728" s="4">
        <v>1</v>
      </c>
      <c r="F1728">
        <v>51.751136000000002</v>
      </c>
      <c r="G1728" s="5">
        <v>3</v>
      </c>
      <c r="P1728">
        <v>2</v>
      </c>
      <c r="Q1728" t="str">
        <f t="shared" si="27"/>
        <v>13</v>
      </c>
    </row>
    <row r="1729" spans="1:17" x14ac:dyDescent="0.25">
      <c r="A1729">
        <v>1728</v>
      </c>
      <c r="B1729">
        <v>72.883367000000007</v>
      </c>
      <c r="C1729" s="4">
        <v>1</v>
      </c>
      <c r="F1729">
        <v>51.500465000000005</v>
      </c>
      <c r="G1729" s="5">
        <v>3</v>
      </c>
      <c r="H1729">
        <v>61.031082000000005</v>
      </c>
      <c r="I1729" s="3">
        <v>4</v>
      </c>
      <c r="P1729">
        <v>3</v>
      </c>
      <c r="Q1729" t="str">
        <f t="shared" si="27"/>
        <v>134</v>
      </c>
    </row>
    <row r="1730" spans="1:17" x14ac:dyDescent="0.25">
      <c r="A1730">
        <v>1729</v>
      </c>
      <c r="B1730">
        <v>72.883367000000007</v>
      </c>
      <c r="C1730" s="4">
        <v>1</v>
      </c>
      <c r="F1730">
        <v>51.500465000000005</v>
      </c>
      <c r="G1730" s="5">
        <v>3</v>
      </c>
      <c r="H1730">
        <v>61.091907000000006</v>
      </c>
      <c r="I1730" s="3">
        <v>4</v>
      </c>
      <c r="P1730">
        <v>3</v>
      </c>
      <c r="Q1730" t="str">
        <f t="shared" ref="Q1730:Q1793" si="28">CONCATENATE(C1730,E1730,G1730,I1730)</f>
        <v>134</v>
      </c>
    </row>
    <row r="1731" spans="1:17" x14ac:dyDescent="0.25">
      <c r="A1731">
        <v>1730</v>
      </c>
      <c r="B1731">
        <v>72.883367000000007</v>
      </c>
      <c r="C1731" s="4">
        <v>1</v>
      </c>
      <c r="H1731">
        <v>61.091907000000006</v>
      </c>
      <c r="I1731" s="3">
        <v>4</v>
      </c>
      <c r="P1731">
        <v>2</v>
      </c>
      <c r="Q1731" t="str">
        <f t="shared" si="28"/>
        <v>14</v>
      </c>
    </row>
    <row r="1732" spans="1:17" x14ac:dyDescent="0.25">
      <c r="A1732">
        <v>1731</v>
      </c>
      <c r="B1732">
        <v>72.883367000000007</v>
      </c>
      <c r="C1732" s="4">
        <v>1</v>
      </c>
      <c r="H1732">
        <v>61.091907000000006</v>
      </c>
      <c r="I1732" s="3">
        <v>4</v>
      </c>
      <c r="P1732">
        <v>2</v>
      </c>
      <c r="Q1732" t="str">
        <f t="shared" si="28"/>
        <v>14</v>
      </c>
    </row>
    <row r="1733" spans="1:17" x14ac:dyDescent="0.25">
      <c r="A1733">
        <v>1732</v>
      </c>
      <c r="B1733">
        <v>72.883367000000007</v>
      </c>
      <c r="C1733" s="4">
        <v>1</v>
      </c>
      <c r="H1733">
        <v>61.091907000000006</v>
      </c>
      <c r="I1733" s="3">
        <v>4</v>
      </c>
      <c r="P1733">
        <v>2</v>
      </c>
      <c r="Q1733" t="str">
        <f t="shared" si="28"/>
        <v>14</v>
      </c>
    </row>
    <row r="1734" spans="1:17" x14ac:dyDescent="0.25">
      <c r="A1734">
        <v>1733</v>
      </c>
      <c r="B1734">
        <v>72.883367000000007</v>
      </c>
      <c r="C1734" s="4">
        <v>1</v>
      </c>
      <c r="H1734">
        <v>61.091907000000006</v>
      </c>
      <c r="I1734" s="3">
        <v>4</v>
      </c>
      <c r="P1734">
        <v>2</v>
      </c>
      <c r="Q1734" t="str">
        <f t="shared" si="28"/>
        <v>14</v>
      </c>
    </row>
    <row r="1735" spans="1:17" x14ac:dyDescent="0.25">
      <c r="A1735">
        <v>1734</v>
      </c>
      <c r="B1735">
        <v>72.883367000000007</v>
      </c>
      <c r="C1735" s="4">
        <v>1</v>
      </c>
      <c r="H1735">
        <v>61.091907000000006</v>
      </c>
      <c r="I1735" s="3">
        <v>4</v>
      </c>
      <c r="P1735">
        <v>2</v>
      </c>
      <c r="Q1735" t="str">
        <f t="shared" si="28"/>
        <v>14</v>
      </c>
    </row>
    <row r="1736" spans="1:17" x14ac:dyDescent="0.25">
      <c r="A1736">
        <v>1735</v>
      </c>
      <c r="B1736">
        <v>72.883367000000007</v>
      </c>
      <c r="C1736" s="4">
        <v>1</v>
      </c>
      <c r="H1736">
        <v>61.091907000000006</v>
      </c>
      <c r="I1736" s="3">
        <v>4</v>
      </c>
      <c r="P1736">
        <v>2</v>
      </c>
      <c r="Q1736" t="str">
        <f t="shared" si="28"/>
        <v>14</v>
      </c>
    </row>
    <row r="1737" spans="1:17" x14ac:dyDescent="0.25">
      <c r="A1737">
        <v>1736</v>
      </c>
      <c r="B1737">
        <v>72.883367000000007</v>
      </c>
      <c r="C1737" s="4">
        <v>1</v>
      </c>
      <c r="H1737">
        <v>61.091907000000006</v>
      </c>
      <c r="I1737" s="3">
        <v>4</v>
      </c>
      <c r="P1737">
        <v>2</v>
      </c>
      <c r="Q1737" t="str">
        <f t="shared" si="28"/>
        <v>14</v>
      </c>
    </row>
    <row r="1738" spans="1:17" x14ac:dyDescent="0.25">
      <c r="A1738">
        <v>1737</v>
      </c>
      <c r="B1738">
        <v>72.883367000000007</v>
      </c>
      <c r="C1738" s="4">
        <v>1</v>
      </c>
      <c r="H1738">
        <v>61.091907000000006</v>
      </c>
      <c r="I1738" s="3">
        <v>4</v>
      </c>
      <c r="P1738">
        <v>2</v>
      </c>
      <c r="Q1738" t="str">
        <f t="shared" si="28"/>
        <v>14</v>
      </c>
    </row>
    <row r="1739" spans="1:17" x14ac:dyDescent="0.25">
      <c r="A1739">
        <v>1738</v>
      </c>
      <c r="B1739">
        <v>72.883367000000007</v>
      </c>
      <c r="C1739" s="4">
        <v>1</v>
      </c>
      <c r="H1739">
        <v>61.091907000000006</v>
      </c>
      <c r="I1739" s="3">
        <v>4</v>
      </c>
      <c r="P1739">
        <v>2</v>
      </c>
      <c r="Q1739" t="str">
        <f t="shared" si="28"/>
        <v>14</v>
      </c>
    </row>
    <row r="1740" spans="1:17" x14ac:dyDescent="0.25">
      <c r="A1740">
        <v>1739</v>
      </c>
      <c r="B1740">
        <v>72.883367000000007</v>
      </c>
      <c r="C1740" s="4">
        <v>1</v>
      </c>
      <c r="H1740">
        <v>61.091907000000006</v>
      </c>
      <c r="I1740" s="3">
        <v>4</v>
      </c>
      <c r="P1740">
        <v>2</v>
      </c>
      <c r="Q1740" t="str">
        <f t="shared" si="28"/>
        <v>14</v>
      </c>
    </row>
    <row r="1741" spans="1:17" x14ac:dyDescent="0.25">
      <c r="A1741">
        <v>1740</v>
      </c>
      <c r="B1741">
        <v>71.881286000000003</v>
      </c>
      <c r="C1741" s="4">
        <v>1</v>
      </c>
      <c r="D1741">
        <v>78.167092000000011</v>
      </c>
      <c r="E1741" s="2">
        <v>2</v>
      </c>
      <c r="H1741">
        <v>61.091907000000006</v>
      </c>
      <c r="I1741" s="3">
        <v>4</v>
      </c>
      <c r="P1741">
        <v>3</v>
      </c>
      <c r="Q1741" t="str">
        <f t="shared" si="28"/>
        <v>124</v>
      </c>
    </row>
    <row r="1742" spans="1:17" x14ac:dyDescent="0.25">
      <c r="A1742">
        <v>1741</v>
      </c>
      <c r="B1742">
        <v>72.898469000000006</v>
      </c>
      <c r="C1742" s="4">
        <v>1</v>
      </c>
      <c r="D1742">
        <v>78.272449000000009</v>
      </c>
      <c r="E1742" s="2">
        <v>2</v>
      </c>
      <c r="H1742">
        <v>61.091907000000006</v>
      </c>
      <c r="I1742" s="3">
        <v>4</v>
      </c>
      <c r="P1742">
        <v>3</v>
      </c>
      <c r="Q1742" t="str">
        <f t="shared" si="28"/>
        <v>124</v>
      </c>
    </row>
    <row r="1743" spans="1:17" x14ac:dyDescent="0.25">
      <c r="A1743">
        <v>1742</v>
      </c>
      <c r="D1743">
        <v>78.272449000000009</v>
      </c>
      <c r="E1743" s="2">
        <v>2</v>
      </c>
      <c r="H1743">
        <v>61.091907000000006</v>
      </c>
      <c r="I1743" s="3">
        <v>4</v>
      </c>
      <c r="P1743">
        <v>2</v>
      </c>
      <c r="Q1743" t="str">
        <f t="shared" si="28"/>
        <v>24</v>
      </c>
    </row>
    <row r="1744" spans="1:17" x14ac:dyDescent="0.25">
      <c r="A1744">
        <v>1743</v>
      </c>
      <c r="D1744">
        <v>78.272449000000009</v>
      </c>
      <c r="E1744" s="2">
        <v>2</v>
      </c>
      <c r="H1744">
        <v>61.091907000000006</v>
      </c>
      <c r="I1744" s="3">
        <v>4</v>
      </c>
      <c r="P1744">
        <v>2</v>
      </c>
      <c r="Q1744" t="str">
        <f t="shared" si="28"/>
        <v>24</v>
      </c>
    </row>
    <row r="1745" spans="1:17" x14ac:dyDescent="0.25">
      <c r="A1745">
        <v>1744</v>
      </c>
      <c r="D1745">
        <v>78.272449000000009</v>
      </c>
      <c r="E1745" s="2">
        <v>2</v>
      </c>
      <c r="F1745">
        <v>71.679387000000006</v>
      </c>
      <c r="G1745" s="5">
        <v>3</v>
      </c>
      <c r="H1745">
        <v>61.031082000000005</v>
      </c>
      <c r="I1745" s="3">
        <v>4</v>
      </c>
      <c r="P1745">
        <v>3</v>
      </c>
      <c r="Q1745" t="str">
        <f t="shared" si="28"/>
        <v>234</v>
      </c>
    </row>
    <row r="1746" spans="1:17" x14ac:dyDescent="0.25">
      <c r="A1746">
        <v>1745</v>
      </c>
      <c r="D1746">
        <v>78.272449000000009</v>
      </c>
      <c r="E1746" s="2">
        <v>2</v>
      </c>
      <c r="F1746">
        <v>71.795663000000005</v>
      </c>
      <c r="G1746" s="5">
        <v>3</v>
      </c>
      <c r="H1746">
        <v>61.031082000000005</v>
      </c>
      <c r="I1746" s="3">
        <v>4</v>
      </c>
      <c r="P1746">
        <v>3</v>
      </c>
      <c r="Q1746" t="str">
        <f t="shared" si="28"/>
        <v>234</v>
      </c>
    </row>
    <row r="1747" spans="1:17" x14ac:dyDescent="0.25">
      <c r="A1747">
        <v>1746</v>
      </c>
      <c r="D1747">
        <v>78.272449000000009</v>
      </c>
      <c r="E1747" s="2">
        <v>2</v>
      </c>
      <c r="F1747">
        <v>71.795663000000005</v>
      </c>
      <c r="G1747" s="5">
        <v>3</v>
      </c>
      <c r="P1747">
        <v>2</v>
      </c>
      <c r="Q1747" t="str">
        <f t="shared" si="28"/>
        <v>23</v>
      </c>
    </row>
    <row r="1748" spans="1:17" x14ac:dyDescent="0.25">
      <c r="A1748">
        <v>1747</v>
      </c>
      <c r="D1748">
        <v>78.272449000000009</v>
      </c>
      <c r="E1748" s="2">
        <v>2</v>
      </c>
      <c r="F1748">
        <v>71.795663000000005</v>
      </c>
      <c r="G1748" s="5">
        <v>3</v>
      </c>
      <c r="P1748">
        <v>2</v>
      </c>
      <c r="Q1748" t="str">
        <f t="shared" si="28"/>
        <v>23</v>
      </c>
    </row>
    <row r="1749" spans="1:17" x14ac:dyDescent="0.25">
      <c r="A1749">
        <v>1748</v>
      </c>
      <c r="D1749">
        <v>78.272449000000009</v>
      </c>
      <c r="E1749" s="2">
        <v>2</v>
      </c>
      <c r="F1749">
        <v>71.795663000000005</v>
      </c>
      <c r="G1749" s="5">
        <v>3</v>
      </c>
      <c r="P1749">
        <v>2</v>
      </c>
      <c r="Q1749" t="str">
        <f t="shared" si="28"/>
        <v>23</v>
      </c>
    </row>
    <row r="1750" spans="1:17" x14ac:dyDescent="0.25">
      <c r="A1750">
        <v>1749</v>
      </c>
      <c r="D1750">
        <v>78.272449000000009</v>
      </c>
      <c r="E1750" s="2">
        <v>2</v>
      </c>
      <c r="F1750">
        <v>71.795663000000005</v>
      </c>
      <c r="G1750" s="5">
        <v>3</v>
      </c>
      <c r="P1750">
        <v>2</v>
      </c>
      <c r="Q1750" t="str">
        <f t="shared" si="28"/>
        <v>23</v>
      </c>
    </row>
    <row r="1751" spans="1:17" x14ac:dyDescent="0.25">
      <c r="A1751">
        <v>1750</v>
      </c>
      <c r="D1751">
        <v>78.272449000000009</v>
      </c>
      <c r="E1751" s="2">
        <v>2</v>
      </c>
      <c r="F1751">
        <v>71.795663000000005</v>
      </c>
      <c r="G1751" s="5">
        <v>3</v>
      </c>
      <c r="P1751">
        <v>2</v>
      </c>
      <c r="Q1751" t="str">
        <f t="shared" si="28"/>
        <v>23</v>
      </c>
    </row>
    <row r="1752" spans="1:17" x14ac:dyDescent="0.25">
      <c r="A1752">
        <v>1751</v>
      </c>
      <c r="D1752">
        <v>78.272449000000009</v>
      </c>
      <c r="E1752" s="2">
        <v>2</v>
      </c>
      <c r="F1752">
        <v>71.795663000000005</v>
      </c>
      <c r="G1752" s="5">
        <v>3</v>
      </c>
      <c r="P1752">
        <v>2</v>
      </c>
      <c r="Q1752" t="str">
        <f t="shared" si="28"/>
        <v>23</v>
      </c>
    </row>
    <row r="1753" spans="1:17" x14ac:dyDescent="0.25">
      <c r="A1753">
        <v>1752</v>
      </c>
      <c r="D1753">
        <v>78.167092000000011</v>
      </c>
      <c r="E1753" s="2">
        <v>2</v>
      </c>
      <c r="F1753">
        <v>71.795663000000005</v>
      </c>
      <c r="G1753" s="5">
        <v>3</v>
      </c>
      <c r="P1753">
        <v>2</v>
      </c>
      <c r="Q1753" t="str">
        <f t="shared" si="28"/>
        <v>23</v>
      </c>
    </row>
    <row r="1754" spans="1:17" x14ac:dyDescent="0.25">
      <c r="A1754">
        <v>1753</v>
      </c>
      <c r="F1754">
        <v>71.795663000000005</v>
      </c>
      <c r="G1754" s="5">
        <v>3</v>
      </c>
      <c r="P1754">
        <v>1</v>
      </c>
      <c r="Q1754" t="str">
        <f t="shared" si="28"/>
        <v>3</v>
      </c>
    </row>
    <row r="1755" spans="1:17" x14ac:dyDescent="0.25">
      <c r="A1755">
        <v>1754</v>
      </c>
      <c r="B1755">
        <v>87.138317000000001</v>
      </c>
      <c r="C1755" s="4">
        <v>1</v>
      </c>
      <c r="F1755">
        <v>71.795663000000005</v>
      </c>
      <c r="G1755" s="5">
        <v>3</v>
      </c>
      <c r="P1755">
        <v>2</v>
      </c>
      <c r="Q1755" t="str">
        <f t="shared" si="28"/>
        <v>13</v>
      </c>
    </row>
    <row r="1756" spans="1:17" x14ac:dyDescent="0.25">
      <c r="A1756">
        <v>1755</v>
      </c>
      <c r="B1756">
        <v>87.27071500000001</v>
      </c>
      <c r="C1756" s="4">
        <v>1</v>
      </c>
      <c r="F1756">
        <v>71.795663000000005</v>
      </c>
      <c r="G1756" s="5">
        <v>3</v>
      </c>
      <c r="P1756">
        <v>2</v>
      </c>
      <c r="Q1756" t="str">
        <f t="shared" si="28"/>
        <v>13</v>
      </c>
    </row>
    <row r="1757" spans="1:17" x14ac:dyDescent="0.25">
      <c r="A1757">
        <v>1756</v>
      </c>
      <c r="B1757">
        <v>87.27071500000001</v>
      </c>
      <c r="C1757" s="4">
        <v>1</v>
      </c>
      <c r="F1757">
        <v>71.795663000000005</v>
      </c>
      <c r="G1757" s="5">
        <v>3</v>
      </c>
      <c r="P1757">
        <v>2</v>
      </c>
      <c r="Q1757" t="str">
        <f t="shared" si="28"/>
        <v>13</v>
      </c>
    </row>
    <row r="1758" spans="1:17" x14ac:dyDescent="0.25">
      <c r="A1758">
        <v>1757</v>
      </c>
      <c r="B1758">
        <v>87.27071500000001</v>
      </c>
      <c r="C1758" s="4">
        <v>1</v>
      </c>
      <c r="F1758">
        <v>71.795663000000005</v>
      </c>
      <c r="G1758" s="5">
        <v>3</v>
      </c>
      <c r="I1758" s="3" t="s">
        <v>233</v>
      </c>
      <c r="N1758">
        <v>77.723571000000007</v>
      </c>
      <c r="O1758">
        <v>1757</v>
      </c>
      <c r="P1758">
        <v>3</v>
      </c>
      <c r="Q1758" t="str">
        <f t="shared" si="28"/>
        <v>134D</v>
      </c>
    </row>
    <row r="1759" spans="1:17" x14ac:dyDescent="0.25">
      <c r="A1759">
        <v>1758</v>
      </c>
      <c r="B1759">
        <v>87.27071500000001</v>
      </c>
      <c r="C1759" s="4">
        <v>1</v>
      </c>
      <c r="F1759">
        <v>71.795663000000005</v>
      </c>
      <c r="G1759" s="5">
        <v>3</v>
      </c>
      <c r="I1759" s="3" t="s">
        <v>233</v>
      </c>
      <c r="N1759">
        <v>77.728622000000001</v>
      </c>
      <c r="P1759">
        <v>3</v>
      </c>
      <c r="Q1759" t="str">
        <f t="shared" si="28"/>
        <v>134D</v>
      </c>
    </row>
    <row r="1760" spans="1:17" x14ac:dyDescent="0.25">
      <c r="A1760">
        <v>1759</v>
      </c>
      <c r="B1760">
        <v>87.27071500000001</v>
      </c>
      <c r="C1760" s="4">
        <v>1</v>
      </c>
      <c r="F1760">
        <v>71.679387000000006</v>
      </c>
      <c r="G1760" s="5">
        <v>3</v>
      </c>
      <c r="I1760" s="3" t="s">
        <v>233</v>
      </c>
      <c r="N1760">
        <v>77.728622000000001</v>
      </c>
      <c r="P1760">
        <v>3</v>
      </c>
      <c r="Q1760" t="str">
        <f t="shared" si="28"/>
        <v>134D</v>
      </c>
    </row>
    <row r="1761" spans="1:17" x14ac:dyDescent="0.25">
      <c r="A1761">
        <v>1760</v>
      </c>
      <c r="B1761">
        <v>87.27071500000001</v>
      </c>
      <c r="C1761" s="4">
        <v>1</v>
      </c>
      <c r="I1761" s="3" t="s">
        <v>233</v>
      </c>
      <c r="N1761">
        <v>77.728622000000001</v>
      </c>
      <c r="P1761">
        <v>2</v>
      </c>
      <c r="Q1761" t="str">
        <f t="shared" si="28"/>
        <v>14D</v>
      </c>
    </row>
    <row r="1762" spans="1:17" x14ac:dyDescent="0.25">
      <c r="A1762">
        <v>1761</v>
      </c>
      <c r="B1762">
        <v>87.27071500000001</v>
      </c>
      <c r="C1762" s="4">
        <v>1</v>
      </c>
      <c r="I1762" s="3" t="s">
        <v>233</v>
      </c>
      <c r="N1762">
        <v>77.728622000000001</v>
      </c>
      <c r="P1762">
        <v>2</v>
      </c>
      <c r="Q1762" t="str">
        <f t="shared" si="28"/>
        <v>14D</v>
      </c>
    </row>
    <row r="1763" spans="1:17" x14ac:dyDescent="0.25">
      <c r="A1763">
        <v>1762</v>
      </c>
      <c r="B1763">
        <v>87.27071500000001</v>
      </c>
      <c r="C1763" s="4">
        <v>1</v>
      </c>
      <c r="I1763" s="3" t="s">
        <v>233</v>
      </c>
      <c r="N1763">
        <v>77.728622000000001</v>
      </c>
      <c r="P1763">
        <v>2</v>
      </c>
      <c r="Q1763" t="str">
        <f t="shared" si="28"/>
        <v>14D</v>
      </c>
    </row>
    <row r="1764" spans="1:17" x14ac:dyDescent="0.25">
      <c r="A1764">
        <v>1763</v>
      </c>
      <c r="B1764">
        <v>87.27071500000001</v>
      </c>
      <c r="C1764" s="4">
        <v>1</v>
      </c>
      <c r="I1764" s="3" t="s">
        <v>233</v>
      </c>
      <c r="N1764">
        <v>77.728622000000001</v>
      </c>
      <c r="P1764">
        <v>2</v>
      </c>
      <c r="Q1764" t="str">
        <f t="shared" si="28"/>
        <v>14D</v>
      </c>
    </row>
    <row r="1765" spans="1:17" x14ac:dyDescent="0.25">
      <c r="A1765">
        <v>1764</v>
      </c>
      <c r="B1765">
        <v>87.27071500000001</v>
      </c>
      <c r="C1765" s="4">
        <v>1</v>
      </c>
      <c r="I1765" s="3" t="s">
        <v>233</v>
      </c>
      <c r="N1765">
        <v>77.728622000000001</v>
      </c>
      <c r="P1765">
        <v>2</v>
      </c>
      <c r="Q1765" t="str">
        <f t="shared" si="28"/>
        <v>14D</v>
      </c>
    </row>
    <row r="1766" spans="1:17" x14ac:dyDescent="0.25">
      <c r="A1766">
        <v>1765</v>
      </c>
      <c r="B1766">
        <v>87.27071500000001</v>
      </c>
      <c r="C1766" s="4">
        <v>1</v>
      </c>
      <c r="I1766" s="3" t="s">
        <v>233</v>
      </c>
      <c r="N1766">
        <v>77.728622000000001</v>
      </c>
      <c r="P1766">
        <v>2</v>
      </c>
      <c r="Q1766" t="str">
        <f t="shared" si="28"/>
        <v>14D</v>
      </c>
    </row>
    <row r="1767" spans="1:17" x14ac:dyDescent="0.25">
      <c r="A1767">
        <v>1766</v>
      </c>
      <c r="B1767">
        <v>87.27071500000001</v>
      </c>
      <c r="C1767" s="4">
        <v>1</v>
      </c>
      <c r="D1767">
        <v>95.022143999999997</v>
      </c>
      <c r="E1767" s="2">
        <v>2</v>
      </c>
      <c r="I1767" s="3" t="s">
        <v>233</v>
      </c>
      <c r="N1767">
        <v>77.728622000000001</v>
      </c>
      <c r="P1767">
        <v>3</v>
      </c>
      <c r="Q1767" t="str">
        <f t="shared" si="28"/>
        <v>124D</v>
      </c>
    </row>
    <row r="1768" spans="1:17" x14ac:dyDescent="0.25">
      <c r="A1768">
        <v>1767</v>
      </c>
      <c r="B1768">
        <v>87.27071500000001</v>
      </c>
      <c r="C1768" s="4">
        <v>1</v>
      </c>
      <c r="D1768">
        <v>95.230716000000001</v>
      </c>
      <c r="E1768" s="2">
        <v>2</v>
      </c>
      <c r="I1768" s="3" t="s">
        <v>233</v>
      </c>
      <c r="N1768">
        <v>77.728622000000001</v>
      </c>
      <c r="P1768">
        <v>3</v>
      </c>
      <c r="Q1768" t="str">
        <f t="shared" si="28"/>
        <v>124D</v>
      </c>
    </row>
    <row r="1769" spans="1:17" x14ac:dyDescent="0.25">
      <c r="A1769">
        <v>1768</v>
      </c>
      <c r="B1769">
        <v>87.138317000000001</v>
      </c>
      <c r="C1769" s="4">
        <v>1</v>
      </c>
      <c r="D1769">
        <v>95.230716000000001</v>
      </c>
      <c r="E1769" s="2">
        <v>2</v>
      </c>
      <c r="I1769" s="3" t="s">
        <v>233</v>
      </c>
      <c r="N1769">
        <v>77.728622000000001</v>
      </c>
      <c r="P1769">
        <v>3</v>
      </c>
      <c r="Q1769" t="str">
        <f t="shared" si="28"/>
        <v>124D</v>
      </c>
    </row>
    <row r="1770" spans="1:17" x14ac:dyDescent="0.25">
      <c r="A1770">
        <v>1769</v>
      </c>
      <c r="D1770">
        <v>95.230716000000001</v>
      </c>
      <c r="E1770" s="2">
        <v>2</v>
      </c>
      <c r="I1770" s="3" t="s">
        <v>233</v>
      </c>
      <c r="N1770">
        <v>77.728622000000001</v>
      </c>
      <c r="P1770">
        <v>2</v>
      </c>
      <c r="Q1770" t="str">
        <f t="shared" si="28"/>
        <v>24D</v>
      </c>
    </row>
    <row r="1771" spans="1:17" x14ac:dyDescent="0.25">
      <c r="A1771">
        <v>1770</v>
      </c>
      <c r="D1771">
        <v>95.230716000000001</v>
      </c>
      <c r="E1771" s="2">
        <v>2</v>
      </c>
      <c r="F1771">
        <v>85.501735000000011</v>
      </c>
      <c r="G1771" s="5">
        <v>3</v>
      </c>
      <c r="I1771" s="3" t="s">
        <v>233</v>
      </c>
      <c r="N1771">
        <v>77.723571000000007</v>
      </c>
      <c r="O1771">
        <v>1770</v>
      </c>
      <c r="P1771">
        <v>3</v>
      </c>
      <c r="Q1771" t="str">
        <f t="shared" si="28"/>
        <v>234D</v>
      </c>
    </row>
    <row r="1772" spans="1:17" x14ac:dyDescent="0.25">
      <c r="A1772">
        <v>1771</v>
      </c>
      <c r="D1772">
        <v>95.230716000000001</v>
      </c>
      <c r="E1772" s="2">
        <v>2</v>
      </c>
      <c r="F1772">
        <v>85.639184</v>
      </c>
      <c r="G1772" s="5">
        <v>3</v>
      </c>
      <c r="P1772">
        <v>2</v>
      </c>
      <c r="Q1772" t="str">
        <f t="shared" si="28"/>
        <v>23</v>
      </c>
    </row>
    <row r="1773" spans="1:17" x14ac:dyDescent="0.25">
      <c r="A1773">
        <v>1772</v>
      </c>
      <c r="D1773">
        <v>95.230716000000001</v>
      </c>
      <c r="E1773" s="2">
        <v>2</v>
      </c>
      <c r="F1773">
        <v>85.639184</v>
      </c>
      <c r="G1773" s="5">
        <v>3</v>
      </c>
      <c r="P1773">
        <v>2</v>
      </c>
      <c r="Q1773" t="str">
        <f t="shared" si="28"/>
        <v>23</v>
      </c>
    </row>
    <row r="1774" spans="1:17" x14ac:dyDescent="0.25">
      <c r="A1774">
        <v>1773</v>
      </c>
      <c r="D1774">
        <v>95.230716000000001</v>
      </c>
      <c r="E1774" s="2">
        <v>2</v>
      </c>
      <c r="F1774">
        <v>85.639184</v>
      </c>
      <c r="G1774" s="5">
        <v>3</v>
      </c>
      <c r="P1774">
        <v>2</v>
      </c>
      <c r="Q1774" t="str">
        <f t="shared" si="28"/>
        <v>23</v>
      </c>
    </row>
    <row r="1775" spans="1:17" x14ac:dyDescent="0.25">
      <c r="A1775">
        <v>1774</v>
      </c>
      <c r="D1775">
        <v>95.230716000000001</v>
      </c>
      <c r="E1775" s="2">
        <v>2</v>
      </c>
      <c r="F1775">
        <v>85.639184</v>
      </c>
      <c r="G1775" s="5">
        <v>3</v>
      </c>
      <c r="P1775">
        <v>2</v>
      </c>
      <c r="Q1775" t="str">
        <f t="shared" si="28"/>
        <v>23</v>
      </c>
    </row>
    <row r="1776" spans="1:17" x14ac:dyDescent="0.25">
      <c r="A1776">
        <v>1775</v>
      </c>
      <c r="D1776">
        <v>95.230716000000001</v>
      </c>
      <c r="E1776" s="2">
        <v>2</v>
      </c>
      <c r="F1776">
        <v>85.639184</v>
      </c>
      <c r="G1776" s="5">
        <v>3</v>
      </c>
      <c r="P1776">
        <v>2</v>
      </c>
      <c r="Q1776" t="str">
        <f t="shared" si="28"/>
        <v>23</v>
      </c>
    </row>
    <row r="1777" spans="1:17" x14ac:dyDescent="0.25">
      <c r="A1777">
        <v>1776</v>
      </c>
      <c r="D1777">
        <v>95.230716000000001</v>
      </c>
      <c r="E1777" s="2">
        <v>2</v>
      </c>
      <c r="F1777">
        <v>85.639184</v>
      </c>
      <c r="G1777" s="5">
        <v>3</v>
      </c>
      <c r="P1777">
        <v>2</v>
      </c>
      <c r="Q1777" t="str">
        <f t="shared" si="28"/>
        <v>23</v>
      </c>
    </row>
    <row r="1778" spans="1:17" x14ac:dyDescent="0.25">
      <c r="A1778">
        <v>1777</v>
      </c>
      <c r="D1778">
        <v>95.230716000000001</v>
      </c>
      <c r="E1778" s="2">
        <v>2</v>
      </c>
      <c r="F1778">
        <v>85.639184</v>
      </c>
      <c r="G1778" s="5">
        <v>3</v>
      </c>
      <c r="P1778">
        <v>2</v>
      </c>
      <c r="Q1778" t="str">
        <f t="shared" si="28"/>
        <v>23</v>
      </c>
    </row>
    <row r="1779" spans="1:17" x14ac:dyDescent="0.25">
      <c r="A1779">
        <v>1778</v>
      </c>
      <c r="D1779">
        <v>95.230716000000001</v>
      </c>
      <c r="E1779" s="2">
        <v>2</v>
      </c>
      <c r="F1779">
        <v>85.639184</v>
      </c>
      <c r="G1779" s="5">
        <v>3</v>
      </c>
      <c r="P1779">
        <v>2</v>
      </c>
      <c r="Q1779" t="str">
        <f t="shared" si="28"/>
        <v>23</v>
      </c>
    </row>
    <row r="1780" spans="1:17" x14ac:dyDescent="0.25">
      <c r="A1780">
        <v>1779</v>
      </c>
      <c r="D1780">
        <v>95.230716000000001</v>
      </c>
      <c r="E1780" s="2">
        <v>2</v>
      </c>
      <c r="F1780">
        <v>85.639184</v>
      </c>
      <c r="G1780" s="5">
        <v>3</v>
      </c>
      <c r="P1780">
        <v>2</v>
      </c>
      <c r="Q1780" t="str">
        <f t="shared" si="28"/>
        <v>23</v>
      </c>
    </row>
    <row r="1781" spans="1:17" x14ac:dyDescent="0.25">
      <c r="A1781">
        <v>1780</v>
      </c>
      <c r="D1781">
        <v>95.230716000000001</v>
      </c>
      <c r="E1781" s="2">
        <v>2</v>
      </c>
      <c r="F1781">
        <v>85.639184</v>
      </c>
      <c r="G1781" s="5">
        <v>3</v>
      </c>
      <c r="P1781">
        <v>2</v>
      </c>
      <c r="Q1781" t="str">
        <f t="shared" si="28"/>
        <v>23</v>
      </c>
    </row>
    <row r="1782" spans="1:17" x14ac:dyDescent="0.25">
      <c r="A1782">
        <v>1781</v>
      </c>
      <c r="B1782">
        <v>104.472196</v>
      </c>
      <c r="C1782" s="4">
        <v>1</v>
      </c>
      <c r="D1782">
        <v>95.022143999999997</v>
      </c>
      <c r="E1782" s="2">
        <v>2</v>
      </c>
      <c r="F1782">
        <v>85.639184</v>
      </c>
      <c r="G1782" s="5">
        <v>3</v>
      </c>
      <c r="P1782">
        <v>3</v>
      </c>
      <c r="Q1782" t="str">
        <f t="shared" si="28"/>
        <v>123</v>
      </c>
    </row>
    <row r="1783" spans="1:17" x14ac:dyDescent="0.25">
      <c r="A1783">
        <v>1782</v>
      </c>
      <c r="B1783">
        <v>104.62454</v>
      </c>
      <c r="C1783" s="4">
        <v>1</v>
      </c>
      <c r="D1783">
        <v>95.022143999999997</v>
      </c>
      <c r="E1783" s="2">
        <v>2</v>
      </c>
      <c r="F1783">
        <v>85.639184</v>
      </c>
      <c r="G1783" s="5">
        <v>3</v>
      </c>
      <c r="P1783">
        <v>3</v>
      </c>
      <c r="Q1783" t="str">
        <f t="shared" si="28"/>
        <v>123</v>
      </c>
    </row>
    <row r="1784" spans="1:17" x14ac:dyDescent="0.25">
      <c r="A1784">
        <v>1783</v>
      </c>
      <c r="B1784">
        <v>104.62454</v>
      </c>
      <c r="C1784" s="4">
        <v>1</v>
      </c>
      <c r="F1784">
        <v>85.639184</v>
      </c>
      <c r="G1784" s="5">
        <v>3</v>
      </c>
      <c r="P1784">
        <v>2</v>
      </c>
      <c r="Q1784" t="str">
        <f t="shared" si="28"/>
        <v>13</v>
      </c>
    </row>
    <row r="1785" spans="1:17" x14ac:dyDescent="0.25">
      <c r="A1785">
        <v>1784</v>
      </c>
      <c r="B1785">
        <v>104.62454</v>
      </c>
      <c r="C1785" s="4">
        <v>1</v>
      </c>
      <c r="F1785">
        <v>85.639184</v>
      </c>
      <c r="G1785" s="5">
        <v>3</v>
      </c>
      <c r="P1785">
        <v>2</v>
      </c>
      <c r="Q1785" t="str">
        <f t="shared" si="28"/>
        <v>13</v>
      </c>
    </row>
    <row r="1786" spans="1:17" x14ac:dyDescent="0.25">
      <c r="A1786">
        <v>1785</v>
      </c>
      <c r="B1786">
        <v>104.62454</v>
      </c>
      <c r="C1786" s="4">
        <v>1</v>
      </c>
      <c r="F1786">
        <v>85.639184</v>
      </c>
      <c r="G1786" s="5">
        <v>3</v>
      </c>
      <c r="P1786">
        <v>2</v>
      </c>
      <c r="Q1786" t="str">
        <f t="shared" si="28"/>
        <v>13</v>
      </c>
    </row>
    <row r="1787" spans="1:17" x14ac:dyDescent="0.25">
      <c r="A1787">
        <v>1786</v>
      </c>
      <c r="B1787">
        <v>104.62454</v>
      </c>
      <c r="C1787" s="4">
        <v>1</v>
      </c>
      <c r="F1787">
        <v>85.639184</v>
      </c>
      <c r="G1787" s="5">
        <v>3</v>
      </c>
      <c r="P1787">
        <v>2</v>
      </c>
      <c r="Q1787" t="str">
        <f t="shared" si="28"/>
        <v>13</v>
      </c>
    </row>
    <row r="1788" spans="1:17" x14ac:dyDescent="0.25">
      <c r="A1788">
        <v>1787</v>
      </c>
      <c r="B1788">
        <v>104.62454</v>
      </c>
      <c r="C1788" s="4">
        <v>1</v>
      </c>
      <c r="F1788">
        <v>85.639184</v>
      </c>
      <c r="G1788" s="5">
        <v>3</v>
      </c>
      <c r="P1788">
        <v>2</v>
      </c>
      <c r="Q1788" t="str">
        <f t="shared" si="28"/>
        <v>13</v>
      </c>
    </row>
    <row r="1789" spans="1:17" x14ac:dyDescent="0.25">
      <c r="A1789">
        <v>1788</v>
      </c>
      <c r="B1789">
        <v>104.62454</v>
      </c>
      <c r="C1789" s="4">
        <v>1</v>
      </c>
      <c r="F1789">
        <v>85.501735000000011</v>
      </c>
      <c r="G1789" s="5">
        <v>3</v>
      </c>
      <c r="H1789">
        <v>94.638980000000004</v>
      </c>
      <c r="I1789" s="3">
        <v>4</v>
      </c>
      <c r="P1789">
        <v>3</v>
      </c>
      <c r="Q1789" t="str">
        <f t="shared" si="28"/>
        <v>134</v>
      </c>
    </row>
    <row r="1790" spans="1:17" x14ac:dyDescent="0.25">
      <c r="A1790">
        <v>1789</v>
      </c>
      <c r="B1790">
        <v>104.62454</v>
      </c>
      <c r="C1790" s="4">
        <v>1</v>
      </c>
      <c r="H1790">
        <v>94.78576600000001</v>
      </c>
      <c r="I1790" s="3">
        <v>4</v>
      </c>
      <c r="P1790">
        <v>2</v>
      </c>
      <c r="Q1790" t="str">
        <f t="shared" si="28"/>
        <v>14</v>
      </c>
    </row>
    <row r="1791" spans="1:17" x14ac:dyDescent="0.25">
      <c r="A1791">
        <v>1790</v>
      </c>
      <c r="B1791">
        <v>104.62454</v>
      </c>
      <c r="C1791" s="4">
        <v>1</v>
      </c>
      <c r="H1791">
        <v>94.78576600000001</v>
      </c>
      <c r="I1791" s="3">
        <v>4</v>
      </c>
      <c r="P1791">
        <v>2</v>
      </c>
      <c r="Q1791" t="str">
        <f t="shared" si="28"/>
        <v>14</v>
      </c>
    </row>
    <row r="1792" spans="1:17" x14ac:dyDescent="0.25">
      <c r="A1792">
        <v>1791</v>
      </c>
      <c r="B1792">
        <v>104.62454</v>
      </c>
      <c r="C1792" s="4">
        <v>1</v>
      </c>
      <c r="H1792">
        <v>94.78576600000001</v>
      </c>
      <c r="I1792" s="3">
        <v>4</v>
      </c>
      <c r="P1792">
        <v>2</v>
      </c>
      <c r="Q1792" t="str">
        <f t="shared" si="28"/>
        <v>14</v>
      </c>
    </row>
    <row r="1793" spans="1:17" x14ac:dyDescent="0.25">
      <c r="A1793">
        <v>1792</v>
      </c>
      <c r="B1793">
        <v>104.62454</v>
      </c>
      <c r="C1793" s="4">
        <v>1</v>
      </c>
      <c r="H1793">
        <v>94.78576600000001</v>
      </c>
      <c r="I1793" s="3">
        <v>4</v>
      </c>
      <c r="P1793">
        <v>2</v>
      </c>
      <c r="Q1793" t="str">
        <f t="shared" si="28"/>
        <v>14</v>
      </c>
    </row>
    <row r="1794" spans="1:17" x14ac:dyDescent="0.25">
      <c r="A1794">
        <v>1793</v>
      </c>
      <c r="B1794">
        <v>104.62454</v>
      </c>
      <c r="C1794" s="4">
        <v>1</v>
      </c>
      <c r="H1794">
        <v>94.78576600000001</v>
      </c>
      <c r="I1794" s="3">
        <v>4</v>
      </c>
      <c r="P1794">
        <v>2</v>
      </c>
      <c r="Q1794" t="str">
        <f t="shared" ref="Q1794:Q1857" si="29">CONCATENATE(C1794,E1794,G1794,I1794)</f>
        <v>14</v>
      </c>
    </row>
    <row r="1795" spans="1:17" x14ac:dyDescent="0.25">
      <c r="A1795">
        <v>1794</v>
      </c>
      <c r="B1795">
        <v>104.62454</v>
      </c>
      <c r="C1795" s="4">
        <v>1</v>
      </c>
      <c r="H1795">
        <v>94.78576600000001</v>
      </c>
      <c r="I1795" s="3">
        <v>4</v>
      </c>
      <c r="P1795">
        <v>2</v>
      </c>
      <c r="Q1795" t="str">
        <f t="shared" si="29"/>
        <v>14</v>
      </c>
    </row>
    <row r="1796" spans="1:17" x14ac:dyDescent="0.25">
      <c r="A1796">
        <v>1795</v>
      </c>
      <c r="B1796">
        <v>104.62454</v>
      </c>
      <c r="C1796" s="4">
        <v>1</v>
      </c>
      <c r="H1796">
        <v>94.78576600000001</v>
      </c>
      <c r="I1796" s="3">
        <v>4</v>
      </c>
      <c r="P1796">
        <v>2</v>
      </c>
      <c r="Q1796" t="str">
        <f t="shared" si="29"/>
        <v>14</v>
      </c>
    </row>
    <row r="1797" spans="1:17" x14ac:dyDescent="0.25">
      <c r="A1797">
        <v>1796</v>
      </c>
      <c r="B1797">
        <v>104.62454</v>
      </c>
      <c r="C1797" s="4">
        <v>1</v>
      </c>
      <c r="D1797">
        <v>113.864541</v>
      </c>
      <c r="E1797" s="2">
        <v>2</v>
      </c>
      <c r="H1797">
        <v>94.78576600000001</v>
      </c>
      <c r="I1797" s="3">
        <v>4</v>
      </c>
      <c r="P1797">
        <v>3</v>
      </c>
      <c r="Q1797" t="str">
        <f t="shared" si="29"/>
        <v>124</v>
      </c>
    </row>
    <row r="1798" spans="1:17" x14ac:dyDescent="0.25">
      <c r="A1798">
        <v>1797</v>
      </c>
      <c r="B1798">
        <v>104.472196</v>
      </c>
      <c r="C1798" s="4">
        <v>1</v>
      </c>
      <c r="D1798">
        <v>114.01832</v>
      </c>
      <c r="E1798" s="2">
        <v>2</v>
      </c>
      <c r="H1798">
        <v>94.78576600000001</v>
      </c>
      <c r="I1798" s="3">
        <v>4</v>
      </c>
      <c r="P1798">
        <v>3</v>
      </c>
      <c r="Q1798" t="str">
        <f t="shared" si="29"/>
        <v>124</v>
      </c>
    </row>
    <row r="1799" spans="1:17" x14ac:dyDescent="0.25">
      <c r="A1799">
        <v>1798</v>
      </c>
      <c r="D1799">
        <v>114.01832</v>
      </c>
      <c r="E1799" s="2">
        <v>2</v>
      </c>
      <c r="H1799">
        <v>94.78576600000001</v>
      </c>
      <c r="I1799" s="3">
        <v>4</v>
      </c>
      <c r="P1799">
        <v>2</v>
      </c>
      <c r="Q1799" t="str">
        <f t="shared" si="29"/>
        <v>24</v>
      </c>
    </row>
    <row r="1800" spans="1:17" x14ac:dyDescent="0.25">
      <c r="A1800">
        <v>1799</v>
      </c>
      <c r="D1800">
        <v>114.01832</v>
      </c>
      <c r="E1800" s="2">
        <v>2</v>
      </c>
      <c r="H1800">
        <v>94.78576600000001</v>
      </c>
      <c r="I1800" s="3">
        <v>4</v>
      </c>
      <c r="P1800">
        <v>2</v>
      </c>
      <c r="Q1800" t="str">
        <f t="shared" si="29"/>
        <v>24</v>
      </c>
    </row>
    <row r="1801" spans="1:17" x14ac:dyDescent="0.25">
      <c r="A1801">
        <v>1800</v>
      </c>
      <c r="D1801">
        <v>114.01832</v>
      </c>
      <c r="E1801" s="2">
        <v>2</v>
      </c>
      <c r="H1801">
        <v>94.78576600000001</v>
      </c>
      <c r="I1801" s="3">
        <v>4</v>
      </c>
      <c r="P1801">
        <v>2</v>
      </c>
      <c r="Q1801" t="str">
        <f t="shared" si="29"/>
        <v>24</v>
      </c>
    </row>
    <row r="1802" spans="1:17" x14ac:dyDescent="0.25">
      <c r="A1802">
        <v>1801</v>
      </c>
      <c r="D1802">
        <v>114.01832</v>
      </c>
      <c r="E1802" s="2">
        <v>2</v>
      </c>
      <c r="H1802">
        <v>94.78576600000001</v>
      </c>
      <c r="I1802" s="3">
        <v>4</v>
      </c>
      <c r="P1802">
        <v>2</v>
      </c>
      <c r="Q1802" t="str">
        <f t="shared" si="29"/>
        <v>24</v>
      </c>
    </row>
    <row r="1803" spans="1:17" x14ac:dyDescent="0.25">
      <c r="A1803">
        <v>1802</v>
      </c>
      <c r="D1803">
        <v>114.01832</v>
      </c>
      <c r="E1803" s="2">
        <v>2</v>
      </c>
      <c r="H1803">
        <v>94.78576600000001</v>
      </c>
      <c r="I1803" s="3">
        <v>4</v>
      </c>
      <c r="P1803">
        <v>2</v>
      </c>
      <c r="Q1803" t="str">
        <f t="shared" si="29"/>
        <v>24</v>
      </c>
    </row>
    <row r="1804" spans="1:17" x14ac:dyDescent="0.25">
      <c r="A1804">
        <v>1803</v>
      </c>
      <c r="D1804">
        <v>114.01832</v>
      </c>
      <c r="E1804" s="2">
        <v>2</v>
      </c>
      <c r="F1804">
        <v>104.09954200000001</v>
      </c>
      <c r="G1804" s="5">
        <v>3</v>
      </c>
      <c r="H1804">
        <v>94.78576600000001</v>
      </c>
      <c r="I1804" s="3">
        <v>4</v>
      </c>
      <c r="P1804">
        <v>3</v>
      </c>
      <c r="Q1804" t="str">
        <f t="shared" si="29"/>
        <v>234</v>
      </c>
    </row>
    <row r="1805" spans="1:17" x14ac:dyDescent="0.25">
      <c r="A1805">
        <v>1804</v>
      </c>
      <c r="D1805">
        <v>114.01832</v>
      </c>
      <c r="E1805" s="2">
        <v>2</v>
      </c>
      <c r="F1805">
        <v>104.278417</v>
      </c>
      <c r="G1805" s="5">
        <v>3</v>
      </c>
      <c r="H1805">
        <v>94.78576600000001</v>
      </c>
      <c r="I1805" s="3">
        <v>4</v>
      </c>
      <c r="P1805">
        <v>3</v>
      </c>
      <c r="Q1805" t="str">
        <f t="shared" si="29"/>
        <v>234</v>
      </c>
    </row>
    <row r="1806" spans="1:17" x14ac:dyDescent="0.25">
      <c r="A1806">
        <v>1805</v>
      </c>
      <c r="D1806">
        <v>114.01832</v>
      </c>
      <c r="E1806" s="2">
        <v>2</v>
      </c>
      <c r="F1806">
        <v>104.278417</v>
      </c>
      <c r="G1806" s="5">
        <v>3</v>
      </c>
      <c r="H1806">
        <v>94.638980000000004</v>
      </c>
      <c r="I1806" s="3">
        <v>4</v>
      </c>
      <c r="P1806">
        <v>3</v>
      </c>
      <c r="Q1806" t="str">
        <f t="shared" si="29"/>
        <v>234</v>
      </c>
    </row>
    <row r="1807" spans="1:17" x14ac:dyDescent="0.25">
      <c r="A1807">
        <v>1806</v>
      </c>
      <c r="D1807">
        <v>114.01832</v>
      </c>
      <c r="E1807" s="2">
        <v>2</v>
      </c>
      <c r="F1807">
        <v>104.278417</v>
      </c>
      <c r="G1807" s="5">
        <v>3</v>
      </c>
      <c r="P1807">
        <v>2</v>
      </c>
      <c r="Q1807" t="str">
        <f t="shared" si="29"/>
        <v>23</v>
      </c>
    </row>
    <row r="1808" spans="1:17" x14ac:dyDescent="0.25">
      <c r="A1808">
        <v>1807</v>
      </c>
      <c r="D1808">
        <v>114.01832</v>
      </c>
      <c r="E1808" s="2">
        <v>2</v>
      </c>
      <c r="F1808">
        <v>104.278417</v>
      </c>
      <c r="G1808" s="5">
        <v>3</v>
      </c>
      <c r="P1808">
        <v>2</v>
      </c>
      <c r="Q1808" t="str">
        <f t="shared" si="29"/>
        <v>23</v>
      </c>
    </row>
    <row r="1809" spans="1:17" x14ac:dyDescent="0.25">
      <c r="A1809">
        <v>1808</v>
      </c>
      <c r="D1809">
        <v>114.01832</v>
      </c>
      <c r="E1809" s="2">
        <v>2</v>
      </c>
      <c r="F1809">
        <v>104.278417</v>
      </c>
      <c r="G1809" s="5">
        <v>3</v>
      </c>
      <c r="P1809">
        <v>2</v>
      </c>
      <c r="Q1809" t="str">
        <f t="shared" si="29"/>
        <v>23</v>
      </c>
    </row>
    <row r="1810" spans="1:17" x14ac:dyDescent="0.25">
      <c r="A1810">
        <v>1809</v>
      </c>
      <c r="D1810">
        <v>114.01832</v>
      </c>
      <c r="E1810" s="2">
        <v>2</v>
      </c>
      <c r="F1810">
        <v>104.278417</v>
      </c>
      <c r="G1810" s="5">
        <v>3</v>
      </c>
      <c r="P1810">
        <v>2</v>
      </c>
      <c r="Q1810" t="str">
        <f t="shared" si="29"/>
        <v>23</v>
      </c>
    </row>
    <row r="1811" spans="1:17" x14ac:dyDescent="0.25">
      <c r="A1811">
        <v>1810</v>
      </c>
      <c r="D1811">
        <v>114.01832</v>
      </c>
      <c r="E1811" s="2">
        <v>2</v>
      </c>
      <c r="F1811">
        <v>104.278417</v>
      </c>
      <c r="G1811" s="5">
        <v>3</v>
      </c>
      <c r="P1811">
        <v>2</v>
      </c>
      <c r="Q1811" t="str">
        <f t="shared" si="29"/>
        <v>23</v>
      </c>
    </row>
    <row r="1812" spans="1:17" x14ac:dyDescent="0.25">
      <c r="A1812">
        <v>1811</v>
      </c>
      <c r="B1812">
        <v>123.32097</v>
      </c>
      <c r="C1812" s="4">
        <v>1</v>
      </c>
      <c r="D1812">
        <v>113.864541</v>
      </c>
      <c r="E1812" s="2">
        <v>2</v>
      </c>
      <c r="F1812">
        <v>104.278417</v>
      </c>
      <c r="G1812" s="5">
        <v>3</v>
      </c>
      <c r="P1812">
        <v>3</v>
      </c>
      <c r="Q1812" t="str">
        <f t="shared" si="29"/>
        <v>123</v>
      </c>
    </row>
    <row r="1813" spans="1:17" x14ac:dyDescent="0.25">
      <c r="A1813">
        <v>1812</v>
      </c>
      <c r="B1813">
        <v>123.56046000000001</v>
      </c>
      <c r="C1813" s="4">
        <v>1</v>
      </c>
      <c r="D1813">
        <v>113.864541</v>
      </c>
      <c r="E1813" s="2">
        <v>2</v>
      </c>
      <c r="F1813">
        <v>104.278417</v>
      </c>
      <c r="G1813" s="5">
        <v>3</v>
      </c>
      <c r="P1813">
        <v>3</v>
      </c>
      <c r="Q1813" t="str">
        <f t="shared" si="29"/>
        <v>123</v>
      </c>
    </row>
    <row r="1814" spans="1:17" x14ac:dyDescent="0.25">
      <c r="A1814">
        <v>1813</v>
      </c>
      <c r="B1814">
        <v>123.56046000000001</v>
      </c>
      <c r="C1814" s="4">
        <v>1</v>
      </c>
      <c r="F1814">
        <v>104.278417</v>
      </c>
      <c r="G1814" s="5">
        <v>3</v>
      </c>
      <c r="P1814">
        <v>2</v>
      </c>
      <c r="Q1814" t="str">
        <f t="shared" si="29"/>
        <v>13</v>
      </c>
    </row>
    <row r="1815" spans="1:17" x14ac:dyDescent="0.25">
      <c r="A1815">
        <v>1814</v>
      </c>
      <c r="B1815">
        <v>123.56046000000001</v>
      </c>
      <c r="C1815" s="4">
        <v>1</v>
      </c>
      <c r="F1815">
        <v>104.278417</v>
      </c>
      <c r="G1815" s="5">
        <v>3</v>
      </c>
      <c r="P1815">
        <v>2</v>
      </c>
      <c r="Q1815" t="str">
        <f t="shared" si="29"/>
        <v>13</v>
      </c>
    </row>
    <row r="1816" spans="1:17" x14ac:dyDescent="0.25">
      <c r="A1816">
        <v>1815</v>
      </c>
      <c r="B1816">
        <v>123.56046000000001</v>
      </c>
      <c r="C1816" s="4">
        <v>1</v>
      </c>
      <c r="F1816">
        <v>104.278417</v>
      </c>
      <c r="G1816" s="5">
        <v>3</v>
      </c>
      <c r="P1816">
        <v>2</v>
      </c>
      <c r="Q1816" t="str">
        <f t="shared" si="29"/>
        <v>13</v>
      </c>
    </row>
    <row r="1817" spans="1:17" x14ac:dyDescent="0.25">
      <c r="A1817">
        <v>1816</v>
      </c>
      <c r="B1817">
        <v>123.56046000000001</v>
      </c>
      <c r="C1817" s="4">
        <v>1</v>
      </c>
      <c r="F1817">
        <v>104.278417</v>
      </c>
      <c r="G1817" s="5">
        <v>3</v>
      </c>
      <c r="P1817">
        <v>2</v>
      </c>
      <c r="Q1817" t="str">
        <f t="shared" si="29"/>
        <v>13</v>
      </c>
    </row>
    <row r="1818" spans="1:17" x14ac:dyDescent="0.25">
      <c r="A1818">
        <v>1817</v>
      </c>
      <c r="B1818">
        <v>123.56046000000001</v>
      </c>
      <c r="C1818" s="4">
        <v>1</v>
      </c>
      <c r="F1818">
        <v>104.278417</v>
      </c>
      <c r="G1818" s="5">
        <v>3</v>
      </c>
      <c r="P1818">
        <v>2</v>
      </c>
      <c r="Q1818" t="str">
        <f t="shared" si="29"/>
        <v>13</v>
      </c>
    </row>
    <row r="1819" spans="1:17" x14ac:dyDescent="0.25">
      <c r="A1819">
        <v>1818</v>
      </c>
      <c r="B1819">
        <v>123.56046000000001</v>
      </c>
      <c r="C1819" s="4">
        <v>1</v>
      </c>
      <c r="F1819">
        <v>104.278417</v>
      </c>
      <c r="G1819" s="5">
        <v>3</v>
      </c>
      <c r="P1819">
        <v>2</v>
      </c>
      <c r="Q1819" t="str">
        <f t="shared" si="29"/>
        <v>13</v>
      </c>
    </row>
    <row r="1820" spans="1:17" x14ac:dyDescent="0.25">
      <c r="A1820">
        <v>1819</v>
      </c>
      <c r="B1820">
        <v>123.56046000000001</v>
      </c>
      <c r="C1820" s="4">
        <v>1</v>
      </c>
      <c r="F1820">
        <v>104.278417</v>
      </c>
      <c r="G1820" s="5">
        <v>3</v>
      </c>
      <c r="H1820">
        <v>114.391687</v>
      </c>
      <c r="I1820" s="3">
        <v>4</v>
      </c>
      <c r="P1820">
        <v>3</v>
      </c>
      <c r="Q1820" t="str">
        <f t="shared" si="29"/>
        <v>134</v>
      </c>
    </row>
    <row r="1821" spans="1:17" x14ac:dyDescent="0.25">
      <c r="A1821">
        <v>1820</v>
      </c>
      <c r="B1821">
        <v>123.56046000000001</v>
      </c>
      <c r="C1821" s="4">
        <v>1</v>
      </c>
      <c r="F1821">
        <v>104.09954200000001</v>
      </c>
      <c r="G1821" s="5">
        <v>3</v>
      </c>
      <c r="H1821">
        <v>114.562196</v>
      </c>
      <c r="I1821" s="3">
        <v>4</v>
      </c>
      <c r="P1821">
        <v>3</v>
      </c>
      <c r="Q1821" t="str">
        <f t="shared" si="29"/>
        <v>134</v>
      </c>
    </row>
    <row r="1822" spans="1:17" x14ac:dyDescent="0.25">
      <c r="A1822">
        <v>1821</v>
      </c>
      <c r="B1822">
        <v>123.56046000000001</v>
      </c>
      <c r="C1822" s="4">
        <v>1</v>
      </c>
      <c r="H1822">
        <v>114.562196</v>
      </c>
      <c r="I1822" s="3">
        <v>4</v>
      </c>
      <c r="P1822">
        <v>2</v>
      </c>
      <c r="Q1822" t="str">
        <f t="shared" si="29"/>
        <v>14</v>
      </c>
    </row>
    <row r="1823" spans="1:17" x14ac:dyDescent="0.25">
      <c r="A1823">
        <v>1822</v>
      </c>
      <c r="B1823">
        <v>123.56046000000001</v>
      </c>
      <c r="C1823" s="4">
        <v>1</v>
      </c>
      <c r="H1823">
        <v>114.562196</v>
      </c>
      <c r="I1823" s="3">
        <v>4</v>
      </c>
      <c r="P1823">
        <v>2</v>
      </c>
      <c r="Q1823" t="str">
        <f t="shared" si="29"/>
        <v>14</v>
      </c>
    </row>
    <row r="1824" spans="1:17" x14ac:dyDescent="0.25">
      <c r="A1824">
        <v>1823</v>
      </c>
      <c r="B1824">
        <v>123.56046000000001</v>
      </c>
      <c r="C1824" s="4">
        <v>1</v>
      </c>
      <c r="H1824">
        <v>114.562196</v>
      </c>
      <c r="I1824" s="3">
        <v>4</v>
      </c>
      <c r="P1824">
        <v>2</v>
      </c>
      <c r="Q1824" t="str">
        <f t="shared" si="29"/>
        <v>14</v>
      </c>
    </row>
    <row r="1825" spans="1:17" x14ac:dyDescent="0.25">
      <c r="A1825">
        <v>1824</v>
      </c>
      <c r="B1825">
        <v>123.56046000000001</v>
      </c>
      <c r="C1825" s="4">
        <v>1</v>
      </c>
      <c r="H1825">
        <v>114.562196</v>
      </c>
      <c r="I1825" s="3">
        <v>4</v>
      </c>
      <c r="P1825">
        <v>2</v>
      </c>
      <c r="Q1825" t="str">
        <f t="shared" si="29"/>
        <v>14</v>
      </c>
    </row>
    <row r="1826" spans="1:17" x14ac:dyDescent="0.25">
      <c r="A1826">
        <v>1825</v>
      </c>
      <c r="B1826">
        <v>123.56046000000001</v>
      </c>
      <c r="C1826" s="4">
        <v>1</v>
      </c>
      <c r="H1826">
        <v>114.562196</v>
      </c>
      <c r="I1826" s="3">
        <v>4</v>
      </c>
      <c r="P1826">
        <v>2</v>
      </c>
      <c r="Q1826" t="str">
        <f t="shared" si="29"/>
        <v>14</v>
      </c>
    </row>
    <row r="1827" spans="1:17" x14ac:dyDescent="0.25">
      <c r="A1827">
        <v>1826</v>
      </c>
      <c r="B1827">
        <v>123.32097</v>
      </c>
      <c r="C1827" s="4">
        <v>1</v>
      </c>
      <c r="D1827">
        <v>131.56219200000001</v>
      </c>
      <c r="E1827" s="2">
        <v>2</v>
      </c>
      <c r="H1827">
        <v>114.562196</v>
      </c>
      <c r="I1827" s="3">
        <v>4</v>
      </c>
      <c r="P1827">
        <v>3</v>
      </c>
      <c r="Q1827" t="str">
        <f t="shared" si="29"/>
        <v>124</v>
      </c>
    </row>
    <row r="1828" spans="1:17" x14ac:dyDescent="0.25">
      <c r="A1828">
        <v>1827</v>
      </c>
      <c r="D1828">
        <v>131.61934000000002</v>
      </c>
      <c r="E1828" s="2">
        <v>2</v>
      </c>
      <c r="H1828">
        <v>114.562196</v>
      </c>
      <c r="I1828" s="3">
        <v>4</v>
      </c>
      <c r="P1828">
        <v>2</v>
      </c>
      <c r="Q1828" t="str">
        <f t="shared" si="29"/>
        <v>24</v>
      </c>
    </row>
    <row r="1829" spans="1:17" x14ac:dyDescent="0.25">
      <c r="A1829">
        <v>1828</v>
      </c>
      <c r="D1829">
        <v>131.61934000000002</v>
      </c>
      <c r="E1829" s="2">
        <v>2</v>
      </c>
      <c r="H1829">
        <v>114.562196</v>
      </c>
      <c r="I1829" s="3">
        <v>4</v>
      </c>
      <c r="P1829">
        <v>2</v>
      </c>
      <c r="Q1829" t="str">
        <f t="shared" si="29"/>
        <v>24</v>
      </c>
    </row>
    <row r="1830" spans="1:17" x14ac:dyDescent="0.25">
      <c r="A1830">
        <v>1829</v>
      </c>
      <c r="D1830">
        <v>131.61934000000002</v>
      </c>
      <c r="E1830" s="2">
        <v>2</v>
      </c>
      <c r="H1830">
        <v>114.562196</v>
      </c>
      <c r="I1830" s="3">
        <v>4</v>
      </c>
      <c r="P1830">
        <v>2</v>
      </c>
      <c r="Q1830" t="str">
        <f t="shared" si="29"/>
        <v>24</v>
      </c>
    </row>
    <row r="1831" spans="1:17" x14ac:dyDescent="0.25">
      <c r="A1831">
        <v>1830</v>
      </c>
      <c r="D1831">
        <v>131.61934000000002</v>
      </c>
      <c r="E1831" s="2">
        <v>2</v>
      </c>
      <c r="H1831">
        <v>114.562196</v>
      </c>
      <c r="I1831" s="3">
        <v>4</v>
      </c>
      <c r="P1831">
        <v>2</v>
      </c>
      <c r="Q1831" t="str">
        <f t="shared" si="29"/>
        <v>24</v>
      </c>
    </row>
    <row r="1832" spans="1:17" x14ac:dyDescent="0.25">
      <c r="A1832">
        <v>1831</v>
      </c>
      <c r="D1832">
        <v>131.61934000000002</v>
      </c>
      <c r="E1832" s="2">
        <v>2</v>
      </c>
      <c r="H1832">
        <v>114.562196</v>
      </c>
      <c r="I1832" s="3">
        <v>4</v>
      </c>
      <c r="P1832">
        <v>2</v>
      </c>
      <c r="Q1832" t="str">
        <f t="shared" si="29"/>
        <v>24</v>
      </c>
    </row>
    <row r="1833" spans="1:17" x14ac:dyDescent="0.25">
      <c r="A1833">
        <v>1832</v>
      </c>
      <c r="D1833">
        <v>131.61934000000002</v>
      </c>
      <c r="E1833" s="2">
        <v>2</v>
      </c>
      <c r="H1833">
        <v>114.562196</v>
      </c>
      <c r="I1833" s="3">
        <v>4</v>
      </c>
      <c r="P1833">
        <v>2</v>
      </c>
      <c r="Q1833" t="str">
        <f t="shared" si="29"/>
        <v>24</v>
      </c>
    </row>
    <row r="1834" spans="1:17" x14ac:dyDescent="0.25">
      <c r="A1834">
        <v>1833</v>
      </c>
      <c r="D1834">
        <v>131.61934000000002</v>
      </c>
      <c r="E1834" s="2">
        <v>2</v>
      </c>
      <c r="H1834">
        <v>114.562196</v>
      </c>
      <c r="I1834" s="3">
        <v>4</v>
      </c>
      <c r="P1834">
        <v>2</v>
      </c>
      <c r="Q1834" t="str">
        <f t="shared" si="29"/>
        <v>24</v>
      </c>
    </row>
    <row r="1835" spans="1:17" x14ac:dyDescent="0.25">
      <c r="A1835">
        <v>1834</v>
      </c>
      <c r="D1835">
        <v>131.61934000000002</v>
      </c>
      <c r="E1835" s="2">
        <v>2</v>
      </c>
      <c r="F1835">
        <v>124.035257</v>
      </c>
      <c r="G1835" s="5">
        <v>3</v>
      </c>
      <c r="H1835">
        <v>114.562196</v>
      </c>
      <c r="I1835" s="3">
        <v>4</v>
      </c>
      <c r="P1835">
        <v>3</v>
      </c>
      <c r="Q1835" t="str">
        <f t="shared" si="29"/>
        <v>234</v>
      </c>
    </row>
    <row r="1836" spans="1:17" x14ac:dyDescent="0.25">
      <c r="A1836">
        <v>1835</v>
      </c>
      <c r="D1836">
        <v>131.61934000000002</v>
      </c>
      <c r="E1836" s="2">
        <v>2</v>
      </c>
      <c r="F1836">
        <v>124.20316400000002</v>
      </c>
      <c r="G1836" s="5">
        <v>3</v>
      </c>
      <c r="H1836">
        <v>114.562196</v>
      </c>
      <c r="I1836" s="3">
        <v>4</v>
      </c>
      <c r="P1836">
        <v>3</v>
      </c>
      <c r="Q1836" t="str">
        <f t="shared" si="29"/>
        <v>234</v>
      </c>
    </row>
    <row r="1837" spans="1:17" x14ac:dyDescent="0.25">
      <c r="A1837">
        <v>1836</v>
      </c>
      <c r="D1837">
        <v>131.61934000000002</v>
      </c>
      <c r="E1837" s="2">
        <v>2</v>
      </c>
      <c r="F1837">
        <v>124.20316400000002</v>
      </c>
      <c r="G1837" s="5">
        <v>3</v>
      </c>
      <c r="H1837">
        <v>114.391687</v>
      </c>
      <c r="I1837" s="3">
        <v>4</v>
      </c>
      <c r="P1837">
        <v>3</v>
      </c>
      <c r="Q1837" t="str">
        <f t="shared" si="29"/>
        <v>234</v>
      </c>
    </row>
    <row r="1838" spans="1:17" x14ac:dyDescent="0.25">
      <c r="A1838">
        <v>1837</v>
      </c>
      <c r="D1838">
        <v>131.61934000000002</v>
      </c>
      <c r="E1838" s="2">
        <v>2</v>
      </c>
      <c r="F1838">
        <v>124.20316400000002</v>
      </c>
      <c r="G1838" s="5">
        <v>3</v>
      </c>
      <c r="P1838">
        <v>2</v>
      </c>
      <c r="Q1838" t="str">
        <f t="shared" si="29"/>
        <v>23</v>
      </c>
    </row>
    <row r="1839" spans="1:17" x14ac:dyDescent="0.25">
      <c r="A1839">
        <v>1838</v>
      </c>
      <c r="D1839">
        <v>131.61934000000002</v>
      </c>
      <c r="E1839" s="2">
        <v>2</v>
      </c>
      <c r="F1839">
        <v>124.20316400000002</v>
      </c>
      <c r="G1839" s="5">
        <v>3</v>
      </c>
      <c r="P1839">
        <v>2</v>
      </c>
      <c r="Q1839" t="str">
        <f t="shared" si="29"/>
        <v>23</v>
      </c>
    </row>
    <row r="1840" spans="1:17" x14ac:dyDescent="0.25">
      <c r="A1840">
        <v>1839</v>
      </c>
      <c r="D1840">
        <v>131.61934000000002</v>
      </c>
      <c r="E1840" s="2">
        <v>2</v>
      </c>
      <c r="F1840">
        <v>124.20316400000002</v>
      </c>
      <c r="G1840" s="5">
        <v>3</v>
      </c>
      <c r="P1840">
        <v>2</v>
      </c>
      <c r="Q1840" t="str">
        <f t="shared" si="29"/>
        <v>23</v>
      </c>
    </row>
    <row r="1841" spans="1:17" x14ac:dyDescent="0.25">
      <c r="A1841">
        <v>1840</v>
      </c>
      <c r="D1841">
        <v>131.61934000000002</v>
      </c>
      <c r="E1841" s="2">
        <v>2</v>
      </c>
      <c r="F1841">
        <v>124.20316400000002</v>
      </c>
      <c r="G1841" s="5">
        <v>3</v>
      </c>
      <c r="P1841">
        <v>2</v>
      </c>
      <c r="Q1841" t="str">
        <f t="shared" si="29"/>
        <v>23</v>
      </c>
    </row>
    <row r="1842" spans="1:17" x14ac:dyDescent="0.25">
      <c r="A1842">
        <v>1841</v>
      </c>
      <c r="D1842">
        <v>131.56219200000001</v>
      </c>
      <c r="E1842" s="2">
        <v>2</v>
      </c>
      <c r="F1842">
        <v>124.20316400000002</v>
      </c>
      <c r="G1842" s="5">
        <v>3</v>
      </c>
      <c r="P1842">
        <v>2</v>
      </c>
      <c r="Q1842" t="str">
        <f t="shared" si="29"/>
        <v>23</v>
      </c>
    </row>
    <row r="1843" spans="1:17" x14ac:dyDescent="0.25">
      <c r="A1843">
        <v>1842</v>
      </c>
      <c r="B1843">
        <v>150.841431</v>
      </c>
      <c r="C1843" s="4">
        <v>1</v>
      </c>
      <c r="F1843">
        <v>124.20316400000002</v>
      </c>
      <c r="G1843" s="5">
        <v>3</v>
      </c>
      <c r="P1843">
        <v>2</v>
      </c>
      <c r="Q1843" t="str">
        <f t="shared" si="29"/>
        <v>13</v>
      </c>
    </row>
    <row r="1844" spans="1:17" x14ac:dyDescent="0.25">
      <c r="A1844">
        <v>1843</v>
      </c>
      <c r="B1844">
        <v>150.849107</v>
      </c>
      <c r="C1844" s="4">
        <v>1</v>
      </c>
      <c r="F1844">
        <v>124.20316400000002</v>
      </c>
      <c r="G1844" s="5">
        <v>3</v>
      </c>
      <c r="P1844">
        <v>2</v>
      </c>
      <c r="Q1844" t="str">
        <f t="shared" si="29"/>
        <v>13</v>
      </c>
    </row>
    <row r="1845" spans="1:17" x14ac:dyDescent="0.25">
      <c r="A1845">
        <v>1844</v>
      </c>
      <c r="B1845">
        <v>150.849107</v>
      </c>
      <c r="C1845" s="4">
        <v>1</v>
      </c>
      <c r="F1845">
        <v>124.20316400000002</v>
      </c>
      <c r="G1845" s="5">
        <v>3</v>
      </c>
      <c r="P1845">
        <v>2</v>
      </c>
      <c r="Q1845" t="str">
        <f t="shared" si="29"/>
        <v>13</v>
      </c>
    </row>
    <row r="1846" spans="1:17" x14ac:dyDescent="0.25">
      <c r="A1846">
        <v>1845</v>
      </c>
      <c r="B1846">
        <v>150.849107</v>
      </c>
      <c r="C1846" s="4">
        <v>1</v>
      </c>
      <c r="F1846">
        <v>124.20316400000002</v>
      </c>
      <c r="G1846" s="5">
        <v>3</v>
      </c>
      <c r="P1846">
        <v>2</v>
      </c>
      <c r="Q1846" t="str">
        <f t="shared" si="29"/>
        <v>13</v>
      </c>
    </row>
    <row r="1847" spans="1:17" x14ac:dyDescent="0.25">
      <c r="A1847">
        <v>1846</v>
      </c>
      <c r="B1847">
        <v>150.849107</v>
      </c>
      <c r="C1847" s="4">
        <v>1</v>
      </c>
      <c r="F1847">
        <v>124.25260300000001</v>
      </c>
      <c r="G1847" s="5">
        <v>3</v>
      </c>
      <c r="P1847">
        <v>2</v>
      </c>
      <c r="Q1847" t="str">
        <f t="shared" si="29"/>
        <v>13</v>
      </c>
    </row>
    <row r="1848" spans="1:17" x14ac:dyDescent="0.25">
      <c r="A1848">
        <v>1847</v>
      </c>
      <c r="B1848">
        <v>150.849107</v>
      </c>
      <c r="C1848" s="4">
        <v>1</v>
      </c>
      <c r="F1848">
        <v>124.25260300000001</v>
      </c>
      <c r="G1848" s="5">
        <v>3</v>
      </c>
      <c r="P1848">
        <v>2</v>
      </c>
      <c r="Q1848" t="str">
        <f t="shared" si="29"/>
        <v>13</v>
      </c>
    </row>
    <row r="1849" spans="1:17" x14ac:dyDescent="0.25">
      <c r="A1849">
        <v>1848</v>
      </c>
      <c r="B1849">
        <v>150.849107</v>
      </c>
      <c r="C1849" s="4">
        <v>1</v>
      </c>
      <c r="F1849">
        <v>124.25260300000001</v>
      </c>
      <c r="G1849" s="5">
        <v>3</v>
      </c>
      <c r="P1849">
        <v>2</v>
      </c>
      <c r="Q1849" t="str">
        <f t="shared" si="29"/>
        <v>13</v>
      </c>
    </row>
    <row r="1850" spans="1:17" x14ac:dyDescent="0.25">
      <c r="A1850">
        <v>1849</v>
      </c>
      <c r="B1850">
        <v>150.849107</v>
      </c>
      <c r="C1850" s="4">
        <v>1</v>
      </c>
      <c r="F1850">
        <v>124.25260300000001</v>
      </c>
      <c r="G1850" s="5">
        <v>3</v>
      </c>
      <c r="P1850">
        <v>2</v>
      </c>
      <c r="Q1850" t="str">
        <f t="shared" si="29"/>
        <v>13</v>
      </c>
    </row>
    <row r="1851" spans="1:17" x14ac:dyDescent="0.25">
      <c r="A1851">
        <v>1850</v>
      </c>
      <c r="B1851">
        <v>150.849107</v>
      </c>
      <c r="C1851" s="4">
        <v>1</v>
      </c>
      <c r="F1851">
        <v>124.25260300000001</v>
      </c>
      <c r="G1851" s="5">
        <v>3</v>
      </c>
      <c r="P1851">
        <v>2</v>
      </c>
      <c r="Q1851" t="str">
        <f t="shared" si="29"/>
        <v>13</v>
      </c>
    </row>
    <row r="1852" spans="1:17" x14ac:dyDescent="0.25">
      <c r="A1852">
        <v>1851</v>
      </c>
      <c r="B1852">
        <v>150.849107</v>
      </c>
      <c r="C1852" s="4">
        <v>1</v>
      </c>
      <c r="F1852">
        <v>124.035257</v>
      </c>
      <c r="G1852" s="5">
        <v>3</v>
      </c>
      <c r="I1852" s="3" t="s">
        <v>233</v>
      </c>
      <c r="N1852">
        <v>133.37122500000001</v>
      </c>
      <c r="O1852">
        <v>1851</v>
      </c>
      <c r="P1852">
        <v>3</v>
      </c>
      <c r="Q1852" t="str">
        <f t="shared" si="29"/>
        <v>134D</v>
      </c>
    </row>
    <row r="1853" spans="1:17" x14ac:dyDescent="0.25">
      <c r="A1853">
        <v>1852</v>
      </c>
      <c r="B1853">
        <v>150.849107</v>
      </c>
      <c r="C1853" s="4">
        <v>1</v>
      </c>
      <c r="F1853">
        <v>124.035257</v>
      </c>
      <c r="G1853" s="5">
        <v>3</v>
      </c>
      <c r="I1853" s="3" t="s">
        <v>233</v>
      </c>
      <c r="N1853">
        <v>133.34980100000001</v>
      </c>
      <c r="P1853">
        <v>3</v>
      </c>
      <c r="Q1853" t="str">
        <f t="shared" si="29"/>
        <v>134D</v>
      </c>
    </row>
    <row r="1854" spans="1:17" x14ac:dyDescent="0.25">
      <c r="A1854">
        <v>1853</v>
      </c>
      <c r="B1854">
        <v>150.849107</v>
      </c>
      <c r="C1854" s="4">
        <v>1</v>
      </c>
      <c r="I1854" s="3" t="s">
        <v>233</v>
      </c>
      <c r="N1854">
        <v>133.34980100000001</v>
      </c>
      <c r="P1854">
        <v>2</v>
      </c>
      <c r="Q1854" t="str">
        <f t="shared" si="29"/>
        <v>14D</v>
      </c>
    </row>
    <row r="1855" spans="1:17" x14ac:dyDescent="0.25">
      <c r="A1855">
        <v>1854</v>
      </c>
      <c r="B1855">
        <v>150.849107</v>
      </c>
      <c r="C1855" s="4">
        <v>1</v>
      </c>
      <c r="I1855" s="3" t="s">
        <v>233</v>
      </c>
      <c r="N1855">
        <v>133.34980100000001</v>
      </c>
      <c r="P1855">
        <v>2</v>
      </c>
      <c r="Q1855" t="str">
        <f t="shared" si="29"/>
        <v>14D</v>
      </c>
    </row>
    <row r="1856" spans="1:17" x14ac:dyDescent="0.25">
      <c r="A1856">
        <v>1855</v>
      </c>
      <c r="B1856">
        <v>150.849107</v>
      </c>
      <c r="C1856" s="4">
        <v>1</v>
      </c>
      <c r="I1856" s="3" t="s">
        <v>233</v>
      </c>
      <c r="N1856">
        <v>133.34980100000001</v>
      </c>
      <c r="P1856">
        <v>2</v>
      </c>
      <c r="Q1856" t="str">
        <f t="shared" si="29"/>
        <v>14D</v>
      </c>
    </row>
    <row r="1857" spans="1:17" x14ac:dyDescent="0.25">
      <c r="A1857">
        <v>1856</v>
      </c>
      <c r="B1857">
        <v>150.849107</v>
      </c>
      <c r="C1857" s="4">
        <v>1</v>
      </c>
      <c r="D1857">
        <v>156.86147800000001</v>
      </c>
      <c r="E1857" s="2">
        <v>2</v>
      </c>
      <c r="I1857" s="3" t="s">
        <v>233</v>
      </c>
      <c r="N1857">
        <v>133.34980100000001</v>
      </c>
      <c r="P1857">
        <v>3</v>
      </c>
      <c r="Q1857" t="str">
        <f t="shared" si="29"/>
        <v>124D</v>
      </c>
    </row>
    <row r="1858" spans="1:17" x14ac:dyDescent="0.25">
      <c r="A1858">
        <v>1857</v>
      </c>
      <c r="B1858">
        <v>150.841431</v>
      </c>
      <c r="C1858" s="4">
        <v>1</v>
      </c>
      <c r="D1858">
        <v>157.06439699999999</v>
      </c>
      <c r="E1858" s="2">
        <v>2</v>
      </c>
      <c r="I1858" s="3" t="s">
        <v>233</v>
      </c>
      <c r="N1858">
        <v>133.34980100000001</v>
      </c>
      <c r="P1858">
        <v>3</v>
      </c>
      <c r="Q1858" t="str">
        <f t="shared" ref="Q1858:Q1921" si="30">CONCATENATE(C1858,E1858,G1858,I1858)</f>
        <v>124D</v>
      </c>
    </row>
    <row r="1859" spans="1:17" x14ac:dyDescent="0.25">
      <c r="A1859">
        <v>1858</v>
      </c>
      <c r="B1859">
        <v>150.841431</v>
      </c>
      <c r="C1859" s="4">
        <v>1</v>
      </c>
      <c r="D1859">
        <v>157.06439699999999</v>
      </c>
      <c r="E1859" s="2">
        <v>2</v>
      </c>
      <c r="I1859" s="3" t="s">
        <v>233</v>
      </c>
      <c r="N1859">
        <v>133.34980100000001</v>
      </c>
      <c r="P1859">
        <v>3</v>
      </c>
      <c r="Q1859" t="str">
        <f t="shared" si="30"/>
        <v>124D</v>
      </c>
    </row>
    <row r="1860" spans="1:17" x14ac:dyDescent="0.25">
      <c r="A1860">
        <v>1859</v>
      </c>
      <c r="D1860">
        <v>157.06439699999999</v>
      </c>
      <c r="E1860" s="2">
        <v>2</v>
      </c>
      <c r="I1860" s="3" t="s">
        <v>233</v>
      </c>
      <c r="N1860">
        <v>133.34980100000001</v>
      </c>
      <c r="P1860">
        <v>2</v>
      </c>
      <c r="Q1860" t="str">
        <f t="shared" si="30"/>
        <v>24D</v>
      </c>
    </row>
    <row r="1861" spans="1:17" x14ac:dyDescent="0.25">
      <c r="A1861">
        <v>1860</v>
      </c>
      <c r="D1861">
        <v>157.06439699999999</v>
      </c>
      <c r="E1861" s="2">
        <v>2</v>
      </c>
      <c r="I1861" s="3" t="s">
        <v>233</v>
      </c>
      <c r="N1861">
        <v>133.34980100000001</v>
      </c>
      <c r="P1861">
        <v>2</v>
      </c>
      <c r="Q1861" t="str">
        <f t="shared" si="30"/>
        <v>24D</v>
      </c>
    </row>
    <row r="1862" spans="1:17" x14ac:dyDescent="0.25">
      <c r="A1862">
        <v>1861</v>
      </c>
      <c r="D1862">
        <v>157.06439699999999</v>
      </c>
      <c r="E1862" s="2">
        <v>2</v>
      </c>
      <c r="I1862" s="3" t="s">
        <v>233</v>
      </c>
      <c r="N1862">
        <v>133.34980100000001</v>
      </c>
      <c r="P1862">
        <v>2</v>
      </c>
      <c r="Q1862" t="str">
        <f t="shared" si="30"/>
        <v>24D</v>
      </c>
    </row>
    <row r="1863" spans="1:17" x14ac:dyDescent="0.25">
      <c r="A1863">
        <v>1862</v>
      </c>
      <c r="D1863">
        <v>157.06439699999999</v>
      </c>
      <c r="E1863" s="2">
        <v>2</v>
      </c>
      <c r="I1863" s="3" t="s">
        <v>233</v>
      </c>
      <c r="N1863">
        <v>133.34980100000001</v>
      </c>
      <c r="P1863">
        <v>2</v>
      </c>
      <c r="Q1863" t="str">
        <f t="shared" si="30"/>
        <v>24D</v>
      </c>
    </row>
    <row r="1864" spans="1:17" x14ac:dyDescent="0.25">
      <c r="A1864">
        <v>1863</v>
      </c>
      <c r="D1864">
        <v>157.06439699999999</v>
      </c>
      <c r="E1864" s="2">
        <v>2</v>
      </c>
      <c r="F1864">
        <v>151.03071399999999</v>
      </c>
      <c r="G1864" s="5">
        <v>3</v>
      </c>
      <c r="I1864" s="3" t="s">
        <v>233</v>
      </c>
      <c r="N1864">
        <v>133.34980100000001</v>
      </c>
      <c r="P1864">
        <v>3</v>
      </c>
      <c r="Q1864" t="str">
        <f t="shared" si="30"/>
        <v>234D</v>
      </c>
    </row>
    <row r="1865" spans="1:17" x14ac:dyDescent="0.25">
      <c r="A1865">
        <v>1864</v>
      </c>
      <c r="D1865">
        <v>157.06439699999999</v>
      </c>
      <c r="E1865" s="2">
        <v>2</v>
      </c>
      <c r="F1865">
        <v>150.99591800000002</v>
      </c>
      <c r="G1865" s="5">
        <v>3</v>
      </c>
      <c r="I1865" s="3" t="s">
        <v>233</v>
      </c>
      <c r="N1865">
        <v>133.34980100000001</v>
      </c>
      <c r="O1865">
        <v>1864</v>
      </c>
      <c r="P1865">
        <v>3</v>
      </c>
      <c r="Q1865" t="str">
        <f t="shared" si="30"/>
        <v>234D</v>
      </c>
    </row>
    <row r="1866" spans="1:17" x14ac:dyDescent="0.25">
      <c r="A1866">
        <v>1865</v>
      </c>
      <c r="D1866">
        <v>157.06439699999999</v>
      </c>
      <c r="E1866" s="2">
        <v>2</v>
      </c>
      <c r="F1866">
        <v>150.99591800000002</v>
      </c>
      <c r="G1866" s="5">
        <v>3</v>
      </c>
      <c r="P1866">
        <v>2</v>
      </c>
      <c r="Q1866" t="str">
        <f t="shared" si="30"/>
        <v>23</v>
      </c>
    </row>
    <row r="1867" spans="1:17" x14ac:dyDescent="0.25">
      <c r="A1867">
        <v>1866</v>
      </c>
      <c r="D1867">
        <v>157.06439699999999</v>
      </c>
      <c r="E1867" s="2">
        <v>2</v>
      </c>
      <c r="F1867">
        <v>150.99591800000002</v>
      </c>
      <c r="G1867" s="5">
        <v>3</v>
      </c>
      <c r="P1867">
        <v>2</v>
      </c>
      <c r="Q1867" t="str">
        <f t="shared" si="30"/>
        <v>23</v>
      </c>
    </row>
    <row r="1868" spans="1:17" x14ac:dyDescent="0.25">
      <c r="A1868">
        <v>1867</v>
      </c>
      <c r="D1868">
        <v>157.06439699999999</v>
      </c>
      <c r="E1868" s="2">
        <v>2</v>
      </c>
      <c r="F1868">
        <v>150.99591800000002</v>
      </c>
      <c r="G1868" s="5">
        <v>3</v>
      </c>
      <c r="P1868">
        <v>2</v>
      </c>
      <c r="Q1868" t="str">
        <f t="shared" si="30"/>
        <v>23</v>
      </c>
    </row>
    <row r="1869" spans="1:17" x14ac:dyDescent="0.25">
      <c r="A1869">
        <v>1868</v>
      </c>
      <c r="D1869">
        <v>157.06439699999999</v>
      </c>
      <c r="E1869" s="2">
        <v>2</v>
      </c>
      <c r="F1869">
        <v>150.99591800000002</v>
      </c>
      <c r="G1869" s="5">
        <v>3</v>
      </c>
      <c r="P1869">
        <v>2</v>
      </c>
      <c r="Q1869" t="str">
        <f t="shared" si="30"/>
        <v>23</v>
      </c>
    </row>
    <row r="1870" spans="1:17" x14ac:dyDescent="0.25">
      <c r="A1870">
        <v>1869</v>
      </c>
      <c r="D1870">
        <v>157.06439699999999</v>
      </c>
      <c r="E1870" s="2">
        <v>2</v>
      </c>
      <c r="F1870">
        <v>150.99591800000002</v>
      </c>
      <c r="G1870" s="5">
        <v>3</v>
      </c>
      <c r="P1870">
        <v>2</v>
      </c>
      <c r="Q1870" t="str">
        <f t="shared" si="30"/>
        <v>23</v>
      </c>
    </row>
    <row r="1871" spans="1:17" x14ac:dyDescent="0.25">
      <c r="A1871">
        <v>1870</v>
      </c>
      <c r="D1871">
        <v>157.06439699999999</v>
      </c>
      <c r="E1871" s="2">
        <v>2</v>
      </c>
      <c r="F1871">
        <v>150.99591800000002</v>
      </c>
      <c r="G1871" s="5">
        <v>3</v>
      </c>
      <c r="P1871">
        <v>2</v>
      </c>
      <c r="Q1871" t="str">
        <f t="shared" si="30"/>
        <v>23</v>
      </c>
    </row>
    <row r="1872" spans="1:17" x14ac:dyDescent="0.25">
      <c r="A1872">
        <v>1871</v>
      </c>
      <c r="D1872">
        <v>157.06439699999999</v>
      </c>
      <c r="E1872" s="2">
        <v>2</v>
      </c>
      <c r="F1872">
        <v>150.99591800000002</v>
      </c>
      <c r="G1872" s="5">
        <v>3</v>
      </c>
      <c r="P1872">
        <v>2</v>
      </c>
      <c r="Q1872" t="str">
        <f t="shared" si="30"/>
        <v>23</v>
      </c>
    </row>
    <row r="1873" spans="1:17" x14ac:dyDescent="0.25">
      <c r="A1873">
        <v>1872</v>
      </c>
      <c r="D1873">
        <v>156.86147800000001</v>
      </c>
      <c r="E1873" s="2">
        <v>2</v>
      </c>
      <c r="F1873">
        <v>150.99591800000002</v>
      </c>
      <c r="G1873" s="5">
        <v>3</v>
      </c>
      <c r="P1873">
        <v>2</v>
      </c>
      <c r="Q1873" t="str">
        <f t="shared" si="30"/>
        <v>23</v>
      </c>
    </row>
    <row r="1874" spans="1:17" x14ac:dyDescent="0.25">
      <c r="A1874">
        <v>1873</v>
      </c>
      <c r="F1874">
        <v>150.99591800000002</v>
      </c>
      <c r="G1874" s="5">
        <v>3</v>
      </c>
      <c r="P1874">
        <v>1</v>
      </c>
      <c r="Q1874" t="str">
        <f t="shared" si="30"/>
        <v>3</v>
      </c>
    </row>
    <row r="1875" spans="1:17" x14ac:dyDescent="0.25">
      <c r="A1875">
        <v>1874</v>
      </c>
      <c r="B1875">
        <v>164.85142400000001</v>
      </c>
      <c r="C1875" s="4">
        <v>1</v>
      </c>
      <c r="F1875">
        <v>150.99591800000002</v>
      </c>
      <c r="G1875" s="5">
        <v>3</v>
      </c>
      <c r="P1875">
        <v>2</v>
      </c>
      <c r="Q1875" t="str">
        <f t="shared" si="30"/>
        <v>13</v>
      </c>
    </row>
    <row r="1876" spans="1:17" x14ac:dyDescent="0.25">
      <c r="A1876">
        <v>1875</v>
      </c>
      <c r="B1876">
        <v>164.79678100000001</v>
      </c>
      <c r="C1876" s="4">
        <v>1</v>
      </c>
      <c r="F1876">
        <v>150.99591800000002</v>
      </c>
      <c r="G1876" s="5">
        <v>3</v>
      </c>
      <c r="P1876">
        <v>2</v>
      </c>
      <c r="Q1876" t="str">
        <f t="shared" si="30"/>
        <v>13</v>
      </c>
    </row>
    <row r="1877" spans="1:17" x14ac:dyDescent="0.25">
      <c r="A1877">
        <v>1876</v>
      </c>
      <c r="B1877">
        <v>164.79678100000001</v>
      </c>
      <c r="C1877" s="4">
        <v>1</v>
      </c>
      <c r="F1877">
        <v>150.99591800000002</v>
      </c>
      <c r="G1877" s="5">
        <v>3</v>
      </c>
      <c r="P1877">
        <v>2</v>
      </c>
      <c r="Q1877" t="str">
        <f t="shared" si="30"/>
        <v>13</v>
      </c>
    </row>
    <row r="1878" spans="1:17" x14ac:dyDescent="0.25">
      <c r="A1878">
        <v>1877</v>
      </c>
      <c r="B1878">
        <v>164.79678100000001</v>
      </c>
      <c r="C1878" s="4">
        <v>1</v>
      </c>
      <c r="F1878">
        <v>150.99591800000002</v>
      </c>
      <c r="G1878" s="5">
        <v>3</v>
      </c>
      <c r="P1878">
        <v>2</v>
      </c>
      <c r="Q1878" t="str">
        <f t="shared" si="30"/>
        <v>13</v>
      </c>
    </row>
    <row r="1879" spans="1:17" x14ac:dyDescent="0.25">
      <c r="A1879">
        <v>1878</v>
      </c>
      <c r="B1879">
        <v>164.79678100000001</v>
      </c>
      <c r="C1879" s="4">
        <v>1</v>
      </c>
      <c r="F1879">
        <v>150.99591800000002</v>
      </c>
      <c r="G1879" s="5">
        <v>3</v>
      </c>
      <c r="P1879">
        <v>2</v>
      </c>
      <c r="Q1879" t="str">
        <f t="shared" si="30"/>
        <v>13</v>
      </c>
    </row>
    <row r="1880" spans="1:17" x14ac:dyDescent="0.25">
      <c r="A1880">
        <v>1879</v>
      </c>
      <c r="B1880">
        <v>164.79678100000001</v>
      </c>
      <c r="C1880" s="4">
        <v>1</v>
      </c>
      <c r="F1880">
        <v>150.99591800000002</v>
      </c>
      <c r="G1880" s="5">
        <v>3</v>
      </c>
      <c r="P1880">
        <v>2</v>
      </c>
      <c r="Q1880" t="str">
        <f t="shared" si="30"/>
        <v>13</v>
      </c>
    </row>
    <row r="1881" spans="1:17" x14ac:dyDescent="0.25">
      <c r="A1881">
        <v>1880</v>
      </c>
      <c r="B1881">
        <v>164.79678100000001</v>
      </c>
      <c r="C1881" s="4">
        <v>1</v>
      </c>
      <c r="F1881">
        <v>150.99591800000002</v>
      </c>
      <c r="G1881" s="5">
        <v>3</v>
      </c>
      <c r="P1881">
        <v>2</v>
      </c>
      <c r="Q1881" t="str">
        <f t="shared" si="30"/>
        <v>13</v>
      </c>
    </row>
    <row r="1882" spans="1:17" x14ac:dyDescent="0.25">
      <c r="A1882">
        <v>1881</v>
      </c>
      <c r="B1882">
        <v>164.79678100000001</v>
      </c>
      <c r="C1882" s="4">
        <v>1</v>
      </c>
      <c r="F1882">
        <v>151.03071399999999</v>
      </c>
      <c r="G1882" s="5">
        <v>3</v>
      </c>
      <c r="P1882">
        <v>2</v>
      </c>
      <c r="Q1882" t="str">
        <f t="shared" si="30"/>
        <v>13</v>
      </c>
    </row>
    <row r="1883" spans="1:17" x14ac:dyDescent="0.25">
      <c r="A1883">
        <v>1882</v>
      </c>
      <c r="B1883">
        <v>164.79678100000001</v>
      </c>
      <c r="C1883" s="4">
        <v>1</v>
      </c>
      <c r="F1883">
        <v>151.03071399999999</v>
      </c>
      <c r="G1883" s="5">
        <v>3</v>
      </c>
      <c r="H1883">
        <v>158.88420300000001</v>
      </c>
      <c r="I1883" s="3">
        <v>4</v>
      </c>
      <c r="P1883">
        <v>3</v>
      </c>
      <c r="Q1883" t="str">
        <f t="shared" si="30"/>
        <v>134</v>
      </c>
    </row>
    <row r="1884" spans="1:17" x14ac:dyDescent="0.25">
      <c r="A1884">
        <v>1883</v>
      </c>
      <c r="B1884">
        <v>164.79678100000001</v>
      </c>
      <c r="C1884" s="4">
        <v>1</v>
      </c>
      <c r="H1884">
        <v>159.16878400000002</v>
      </c>
      <c r="I1884" s="3">
        <v>4</v>
      </c>
      <c r="P1884">
        <v>2</v>
      </c>
      <c r="Q1884" t="str">
        <f t="shared" si="30"/>
        <v>14</v>
      </c>
    </row>
    <row r="1885" spans="1:17" x14ac:dyDescent="0.25">
      <c r="A1885">
        <v>1884</v>
      </c>
      <c r="B1885">
        <v>164.79678100000001</v>
      </c>
      <c r="C1885" s="4">
        <v>1</v>
      </c>
      <c r="H1885">
        <v>159.16878400000002</v>
      </c>
      <c r="I1885" s="3">
        <v>4</v>
      </c>
      <c r="P1885">
        <v>2</v>
      </c>
      <c r="Q1885" t="str">
        <f t="shared" si="30"/>
        <v>14</v>
      </c>
    </row>
    <row r="1886" spans="1:17" x14ac:dyDescent="0.25">
      <c r="A1886">
        <v>1885</v>
      </c>
      <c r="B1886">
        <v>164.79678100000001</v>
      </c>
      <c r="C1886" s="4">
        <v>1</v>
      </c>
      <c r="H1886">
        <v>159.16878400000002</v>
      </c>
      <c r="I1886" s="3">
        <v>4</v>
      </c>
      <c r="P1886">
        <v>2</v>
      </c>
      <c r="Q1886" t="str">
        <f t="shared" si="30"/>
        <v>14</v>
      </c>
    </row>
    <row r="1887" spans="1:17" x14ac:dyDescent="0.25">
      <c r="A1887">
        <v>1886</v>
      </c>
      <c r="B1887">
        <v>164.79678100000001</v>
      </c>
      <c r="C1887" s="4">
        <v>1</v>
      </c>
      <c r="H1887">
        <v>159.16878400000002</v>
      </c>
      <c r="I1887" s="3">
        <v>4</v>
      </c>
      <c r="P1887">
        <v>2</v>
      </c>
      <c r="Q1887" t="str">
        <f t="shared" si="30"/>
        <v>14</v>
      </c>
    </row>
    <row r="1888" spans="1:17" x14ac:dyDescent="0.25">
      <c r="A1888">
        <v>1887</v>
      </c>
      <c r="B1888">
        <v>164.79678100000001</v>
      </c>
      <c r="C1888" s="4">
        <v>1</v>
      </c>
      <c r="H1888">
        <v>159.16878400000002</v>
      </c>
      <c r="I1888" s="3">
        <v>4</v>
      </c>
      <c r="P1888">
        <v>2</v>
      </c>
      <c r="Q1888" t="str">
        <f t="shared" si="30"/>
        <v>14</v>
      </c>
    </row>
    <row r="1889" spans="1:17" x14ac:dyDescent="0.25">
      <c r="A1889">
        <v>1888</v>
      </c>
      <c r="B1889">
        <v>164.79678100000001</v>
      </c>
      <c r="C1889" s="4">
        <v>1</v>
      </c>
      <c r="H1889">
        <v>159.16878400000002</v>
      </c>
      <c r="I1889" s="3">
        <v>4</v>
      </c>
      <c r="P1889">
        <v>2</v>
      </c>
      <c r="Q1889" t="str">
        <f t="shared" si="30"/>
        <v>14</v>
      </c>
    </row>
    <row r="1890" spans="1:17" x14ac:dyDescent="0.25">
      <c r="A1890">
        <v>1889</v>
      </c>
      <c r="B1890">
        <v>164.85142400000001</v>
      </c>
      <c r="C1890" s="4">
        <v>1</v>
      </c>
      <c r="D1890">
        <v>173.57340299999998</v>
      </c>
      <c r="E1890" s="2">
        <v>2</v>
      </c>
      <c r="H1890">
        <v>159.16878400000002</v>
      </c>
      <c r="I1890" s="3">
        <v>4</v>
      </c>
      <c r="P1890">
        <v>3</v>
      </c>
      <c r="Q1890" t="str">
        <f t="shared" si="30"/>
        <v>124</v>
      </c>
    </row>
    <row r="1891" spans="1:17" x14ac:dyDescent="0.25">
      <c r="A1891">
        <v>1890</v>
      </c>
      <c r="D1891">
        <v>173.65476100000001</v>
      </c>
      <c r="E1891" s="2">
        <v>2</v>
      </c>
      <c r="H1891">
        <v>159.16878400000002</v>
      </c>
      <c r="I1891" s="3">
        <v>4</v>
      </c>
      <c r="P1891">
        <v>2</v>
      </c>
      <c r="Q1891" t="str">
        <f t="shared" si="30"/>
        <v>24</v>
      </c>
    </row>
    <row r="1892" spans="1:17" x14ac:dyDescent="0.25">
      <c r="A1892">
        <v>1891</v>
      </c>
      <c r="D1892">
        <v>173.65476100000001</v>
      </c>
      <c r="E1892" s="2">
        <v>2</v>
      </c>
      <c r="H1892">
        <v>159.16878400000002</v>
      </c>
      <c r="I1892" s="3">
        <v>4</v>
      </c>
      <c r="P1892">
        <v>2</v>
      </c>
      <c r="Q1892" t="str">
        <f t="shared" si="30"/>
        <v>24</v>
      </c>
    </row>
    <row r="1893" spans="1:17" x14ac:dyDescent="0.25">
      <c r="A1893">
        <v>1892</v>
      </c>
      <c r="D1893">
        <v>173.65476100000001</v>
      </c>
      <c r="E1893" s="2">
        <v>2</v>
      </c>
      <c r="H1893">
        <v>159.16878400000002</v>
      </c>
      <c r="I1893" s="3">
        <v>4</v>
      </c>
      <c r="P1893">
        <v>2</v>
      </c>
      <c r="Q1893" t="str">
        <f t="shared" si="30"/>
        <v>24</v>
      </c>
    </row>
    <row r="1894" spans="1:17" x14ac:dyDescent="0.25">
      <c r="A1894">
        <v>1893</v>
      </c>
      <c r="D1894">
        <v>173.65476100000001</v>
      </c>
      <c r="E1894" s="2">
        <v>2</v>
      </c>
      <c r="H1894">
        <v>159.16878400000002</v>
      </c>
      <c r="I1894" s="3">
        <v>4</v>
      </c>
      <c r="P1894">
        <v>2</v>
      </c>
      <c r="Q1894" t="str">
        <f t="shared" si="30"/>
        <v>24</v>
      </c>
    </row>
    <row r="1895" spans="1:17" x14ac:dyDescent="0.25">
      <c r="A1895">
        <v>1894</v>
      </c>
      <c r="D1895">
        <v>173.65476100000001</v>
      </c>
      <c r="E1895" s="2">
        <v>2</v>
      </c>
      <c r="F1895">
        <v>165.13514800000002</v>
      </c>
      <c r="G1895" s="5">
        <v>3</v>
      </c>
      <c r="H1895">
        <v>159.16878400000002</v>
      </c>
      <c r="I1895" s="3">
        <v>4</v>
      </c>
      <c r="P1895">
        <v>3</v>
      </c>
      <c r="Q1895" t="str">
        <f t="shared" si="30"/>
        <v>234</v>
      </c>
    </row>
    <row r="1896" spans="1:17" x14ac:dyDescent="0.25">
      <c r="A1896">
        <v>1895</v>
      </c>
      <c r="D1896">
        <v>173.65476100000001</v>
      </c>
      <c r="E1896" s="2">
        <v>2</v>
      </c>
      <c r="F1896">
        <v>165.188275</v>
      </c>
      <c r="G1896" s="5">
        <v>3</v>
      </c>
      <c r="H1896">
        <v>159.16878400000002</v>
      </c>
      <c r="I1896" s="3">
        <v>4</v>
      </c>
      <c r="P1896">
        <v>3</v>
      </c>
      <c r="Q1896" t="str">
        <f t="shared" si="30"/>
        <v>234</v>
      </c>
    </row>
    <row r="1897" spans="1:17" x14ac:dyDescent="0.25">
      <c r="A1897">
        <v>1896</v>
      </c>
      <c r="D1897">
        <v>173.65476100000001</v>
      </c>
      <c r="E1897" s="2">
        <v>2</v>
      </c>
      <c r="F1897">
        <v>165.188275</v>
      </c>
      <c r="G1897" s="5">
        <v>3</v>
      </c>
      <c r="H1897">
        <v>159.16878400000002</v>
      </c>
      <c r="I1897" s="3">
        <v>4</v>
      </c>
      <c r="P1897">
        <v>3</v>
      </c>
      <c r="Q1897" t="str">
        <f t="shared" si="30"/>
        <v>234</v>
      </c>
    </row>
    <row r="1898" spans="1:17" x14ac:dyDescent="0.25">
      <c r="A1898">
        <v>1897</v>
      </c>
      <c r="D1898">
        <v>173.65476100000001</v>
      </c>
      <c r="E1898" s="2">
        <v>2</v>
      </c>
      <c r="F1898">
        <v>165.188275</v>
      </c>
      <c r="G1898" s="5">
        <v>3</v>
      </c>
      <c r="H1898">
        <v>159.16878400000002</v>
      </c>
      <c r="I1898" s="3">
        <v>4</v>
      </c>
      <c r="P1898">
        <v>3</v>
      </c>
      <c r="Q1898" t="str">
        <f t="shared" si="30"/>
        <v>234</v>
      </c>
    </row>
    <row r="1899" spans="1:17" x14ac:dyDescent="0.25">
      <c r="A1899">
        <v>1898</v>
      </c>
      <c r="D1899">
        <v>173.65476100000001</v>
      </c>
      <c r="E1899" s="2">
        <v>2</v>
      </c>
      <c r="F1899">
        <v>165.188275</v>
      </c>
      <c r="G1899" s="5">
        <v>3</v>
      </c>
      <c r="H1899">
        <v>159.16878400000002</v>
      </c>
      <c r="I1899" s="3">
        <v>4</v>
      </c>
      <c r="P1899">
        <v>3</v>
      </c>
      <c r="Q1899" t="str">
        <f t="shared" si="30"/>
        <v>234</v>
      </c>
    </row>
    <row r="1900" spans="1:17" x14ac:dyDescent="0.25">
      <c r="A1900">
        <v>1899</v>
      </c>
      <c r="D1900">
        <v>173.65476100000001</v>
      </c>
      <c r="E1900" s="2">
        <v>2</v>
      </c>
      <c r="F1900">
        <v>165.188275</v>
      </c>
      <c r="G1900" s="5">
        <v>3</v>
      </c>
      <c r="H1900">
        <v>158.88420300000001</v>
      </c>
      <c r="I1900" s="3">
        <v>4</v>
      </c>
      <c r="P1900">
        <v>3</v>
      </c>
      <c r="Q1900" t="str">
        <f t="shared" si="30"/>
        <v>234</v>
      </c>
    </row>
    <row r="1901" spans="1:17" x14ac:dyDescent="0.25">
      <c r="A1901">
        <v>1900</v>
      </c>
      <c r="D1901">
        <v>173.65476100000001</v>
      </c>
      <c r="E1901" s="2">
        <v>2</v>
      </c>
      <c r="F1901">
        <v>165.188275</v>
      </c>
      <c r="G1901" s="5">
        <v>3</v>
      </c>
      <c r="H1901">
        <v>158.88420300000001</v>
      </c>
      <c r="I1901" s="3">
        <v>4</v>
      </c>
      <c r="P1901">
        <v>3</v>
      </c>
      <c r="Q1901" t="str">
        <f t="shared" si="30"/>
        <v>234</v>
      </c>
    </row>
    <row r="1902" spans="1:17" x14ac:dyDescent="0.25">
      <c r="A1902">
        <v>1901</v>
      </c>
      <c r="D1902">
        <v>173.65476100000001</v>
      </c>
      <c r="E1902" s="2">
        <v>2</v>
      </c>
      <c r="F1902">
        <v>165.188275</v>
      </c>
      <c r="G1902" s="5">
        <v>3</v>
      </c>
      <c r="P1902">
        <v>2</v>
      </c>
      <c r="Q1902" t="str">
        <f t="shared" si="30"/>
        <v>23</v>
      </c>
    </row>
    <row r="1903" spans="1:17" x14ac:dyDescent="0.25">
      <c r="A1903">
        <v>1902</v>
      </c>
      <c r="D1903">
        <v>173.65476100000001</v>
      </c>
      <c r="E1903" s="2">
        <v>2</v>
      </c>
      <c r="F1903">
        <v>165.188275</v>
      </c>
      <c r="G1903" s="5">
        <v>3</v>
      </c>
      <c r="P1903">
        <v>2</v>
      </c>
      <c r="Q1903" t="str">
        <f t="shared" si="30"/>
        <v>23</v>
      </c>
    </row>
    <row r="1904" spans="1:17" x14ac:dyDescent="0.25">
      <c r="A1904">
        <v>1903</v>
      </c>
      <c r="B1904">
        <v>183.06251399999999</v>
      </c>
      <c r="C1904" s="4">
        <v>1</v>
      </c>
      <c r="D1904">
        <v>173.57340299999998</v>
      </c>
      <c r="E1904" s="2">
        <v>2</v>
      </c>
      <c r="F1904">
        <v>165.188275</v>
      </c>
      <c r="G1904" s="5">
        <v>3</v>
      </c>
      <c r="P1904">
        <v>3</v>
      </c>
      <c r="Q1904" t="str">
        <f t="shared" si="30"/>
        <v>123</v>
      </c>
    </row>
    <row r="1905" spans="1:17" x14ac:dyDescent="0.25">
      <c r="A1905">
        <v>1904</v>
      </c>
      <c r="B1905">
        <v>183.099986</v>
      </c>
      <c r="C1905" s="4">
        <v>1</v>
      </c>
      <c r="D1905">
        <v>173.57340299999998</v>
      </c>
      <c r="E1905" s="2">
        <v>2</v>
      </c>
      <c r="F1905">
        <v>165.188275</v>
      </c>
      <c r="G1905" s="5">
        <v>3</v>
      </c>
      <c r="P1905">
        <v>3</v>
      </c>
      <c r="Q1905" t="str">
        <f t="shared" si="30"/>
        <v>123</v>
      </c>
    </row>
    <row r="1906" spans="1:17" x14ac:dyDescent="0.25">
      <c r="A1906">
        <v>1905</v>
      </c>
      <c r="B1906">
        <v>183.099986</v>
      </c>
      <c r="C1906" s="4">
        <v>1</v>
      </c>
      <c r="F1906">
        <v>165.188275</v>
      </c>
      <c r="G1906" s="5">
        <v>3</v>
      </c>
      <c r="P1906">
        <v>2</v>
      </c>
      <c r="Q1906" t="str">
        <f t="shared" si="30"/>
        <v>13</v>
      </c>
    </row>
    <row r="1907" spans="1:17" x14ac:dyDescent="0.25">
      <c r="A1907">
        <v>1906</v>
      </c>
      <c r="B1907">
        <v>183.099986</v>
      </c>
      <c r="C1907" s="4">
        <v>1</v>
      </c>
      <c r="F1907">
        <v>165.188275</v>
      </c>
      <c r="G1907" s="5">
        <v>3</v>
      </c>
      <c r="P1907">
        <v>2</v>
      </c>
      <c r="Q1907" t="str">
        <f t="shared" si="30"/>
        <v>13</v>
      </c>
    </row>
    <row r="1908" spans="1:17" x14ac:dyDescent="0.25">
      <c r="A1908">
        <v>1907</v>
      </c>
      <c r="B1908">
        <v>183.099986</v>
      </c>
      <c r="C1908" s="4">
        <v>1</v>
      </c>
      <c r="F1908">
        <v>165.188275</v>
      </c>
      <c r="G1908" s="5">
        <v>3</v>
      </c>
      <c r="P1908">
        <v>2</v>
      </c>
      <c r="Q1908" t="str">
        <f t="shared" si="30"/>
        <v>13</v>
      </c>
    </row>
    <row r="1909" spans="1:17" x14ac:dyDescent="0.25">
      <c r="A1909">
        <v>1908</v>
      </c>
      <c r="B1909">
        <v>183.099986</v>
      </c>
      <c r="C1909" s="4">
        <v>1</v>
      </c>
      <c r="F1909">
        <v>165.188275</v>
      </c>
      <c r="G1909" s="5">
        <v>3</v>
      </c>
      <c r="P1909">
        <v>2</v>
      </c>
      <c r="Q1909" t="str">
        <f t="shared" si="30"/>
        <v>13</v>
      </c>
    </row>
    <row r="1910" spans="1:17" x14ac:dyDescent="0.25">
      <c r="A1910">
        <v>1909</v>
      </c>
      <c r="B1910">
        <v>183.099986</v>
      </c>
      <c r="C1910" s="4">
        <v>1</v>
      </c>
      <c r="F1910">
        <v>165.188275</v>
      </c>
      <c r="G1910" s="5">
        <v>3</v>
      </c>
      <c r="P1910">
        <v>2</v>
      </c>
      <c r="Q1910" t="str">
        <f t="shared" si="30"/>
        <v>13</v>
      </c>
    </row>
    <row r="1911" spans="1:17" x14ac:dyDescent="0.25">
      <c r="A1911">
        <v>1910</v>
      </c>
      <c r="B1911">
        <v>183.099986</v>
      </c>
      <c r="C1911" s="4">
        <v>1</v>
      </c>
      <c r="F1911">
        <v>165.188275</v>
      </c>
      <c r="G1911" s="5">
        <v>3</v>
      </c>
      <c r="P1911">
        <v>2</v>
      </c>
      <c r="Q1911" t="str">
        <f t="shared" si="30"/>
        <v>13</v>
      </c>
    </row>
    <row r="1912" spans="1:17" x14ac:dyDescent="0.25">
      <c r="A1912">
        <v>1911</v>
      </c>
      <c r="B1912">
        <v>183.099986</v>
      </c>
      <c r="C1912" s="4">
        <v>1</v>
      </c>
      <c r="F1912">
        <v>165.188275</v>
      </c>
      <c r="G1912" s="5">
        <v>3</v>
      </c>
      <c r="P1912">
        <v>2</v>
      </c>
      <c r="Q1912" t="str">
        <f t="shared" si="30"/>
        <v>13</v>
      </c>
    </row>
    <row r="1913" spans="1:17" x14ac:dyDescent="0.25">
      <c r="A1913">
        <v>1912</v>
      </c>
      <c r="B1913">
        <v>183.099986</v>
      </c>
      <c r="C1913" s="4">
        <v>1</v>
      </c>
      <c r="F1913">
        <v>165.13514800000002</v>
      </c>
      <c r="G1913" s="5">
        <v>3</v>
      </c>
      <c r="I1913" s="3" t="s">
        <v>233</v>
      </c>
      <c r="N1913">
        <v>174.315032</v>
      </c>
      <c r="O1913">
        <v>1912</v>
      </c>
      <c r="P1913">
        <v>3</v>
      </c>
      <c r="Q1913" t="str">
        <f t="shared" si="30"/>
        <v>134D</v>
      </c>
    </row>
    <row r="1914" spans="1:17" x14ac:dyDescent="0.25">
      <c r="A1914">
        <v>1913</v>
      </c>
      <c r="B1914">
        <v>183.099986</v>
      </c>
      <c r="C1914" s="4">
        <v>1</v>
      </c>
      <c r="I1914" s="3" t="s">
        <v>233</v>
      </c>
      <c r="N1914">
        <v>174.339879</v>
      </c>
      <c r="P1914">
        <v>2</v>
      </c>
      <c r="Q1914" t="str">
        <f t="shared" si="30"/>
        <v>14D</v>
      </c>
    </row>
    <row r="1915" spans="1:17" x14ac:dyDescent="0.25">
      <c r="A1915">
        <v>1914</v>
      </c>
      <c r="B1915">
        <v>183.099986</v>
      </c>
      <c r="C1915" s="4">
        <v>1</v>
      </c>
      <c r="I1915" s="3" t="s">
        <v>233</v>
      </c>
      <c r="N1915">
        <v>174.339879</v>
      </c>
      <c r="P1915">
        <v>2</v>
      </c>
      <c r="Q1915" t="str">
        <f t="shared" si="30"/>
        <v>14D</v>
      </c>
    </row>
    <row r="1916" spans="1:17" x14ac:dyDescent="0.25">
      <c r="A1916">
        <v>1915</v>
      </c>
      <c r="B1916">
        <v>183.099986</v>
      </c>
      <c r="C1916" s="4">
        <v>1</v>
      </c>
      <c r="I1916" s="3" t="s">
        <v>233</v>
      </c>
      <c r="N1916">
        <v>174.339879</v>
      </c>
      <c r="P1916">
        <v>2</v>
      </c>
      <c r="Q1916" t="str">
        <f t="shared" si="30"/>
        <v>14D</v>
      </c>
    </row>
    <row r="1917" spans="1:17" x14ac:dyDescent="0.25">
      <c r="A1917">
        <v>1916</v>
      </c>
      <c r="B1917">
        <v>183.099986</v>
      </c>
      <c r="C1917" s="4">
        <v>1</v>
      </c>
      <c r="I1917" s="3" t="s">
        <v>233</v>
      </c>
      <c r="N1917">
        <v>174.339879</v>
      </c>
      <c r="P1917">
        <v>2</v>
      </c>
      <c r="Q1917" t="str">
        <f t="shared" si="30"/>
        <v>14D</v>
      </c>
    </row>
    <row r="1918" spans="1:17" x14ac:dyDescent="0.25">
      <c r="A1918">
        <v>1917</v>
      </c>
      <c r="B1918">
        <v>183.099986</v>
      </c>
      <c r="C1918" s="4">
        <v>1</v>
      </c>
      <c r="I1918" s="3" t="s">
        <v>233</v>
      </c>
      <c r="N1918">
        <v>174.339879</v>
      </c>
      <c r="P1918">
        <v>2</v>
      </c>
      <c r="Q1918" t="str">
        <f t="shared" si="30"/>
        <v>14D</v>
      </c>
    </row>
    <row r="1919" spans="1:17" x14ac:dyDescent="0.25">
      <c r="A1919">
        <v>1918</v>
      </c>
      <c r="B1919">
        <v>183.099986</v>
      </c>
      <c r="C1919" s="4">
        <v>1</v>
      </c>
      <c r="D1919">
        <v>191.86615699999999</v>
      </c>
      <c r="E1919" s="2">
        <v>2</v>
      </c>
      <c r="I1919" s="3" t="s">
        <v>233</v>
      </c>
      <c r="N1919">
        <v>174.339879</v>
      </c>
      <c r="P1919">
        <v>3</v>
      </c>
      <c r="Q1919" t="str">
        <f t="shared" si="30"/>
        <v>124D</v>
      </c>
    </row>
    <row r="1920" spans="1:17" x14ac:dyDescent="0.25">
      <c r="A1920">
        <v>1919</v>
      </c>
      <c r="B1920">
        <v>183.06251399999999</v>
      </c>
      <c r="C1920" s="4">
        <v>1</v>
      </c>
      <c r="D1920">
        <v>191.90903400000002</v>
      </c>
      <c r="E1920" s="2">
        <v>2</v>
      </c>
      <c r="I1920" s="3" t="s">
        <v>233</v>
      </c>
      <c r="N1920">
        <v>174.339879</v>
      </c>
      <c r="P1920">
        <v>3</v>
      </c>
      <c r="Q1920" t="str">
        <f t="shared" si="30"/>
        <v>124D</v>
      </c>
    </row>
    <row r="1921" spans="1:17" x14ac:dyDescent="0.25">
      <c r="A1921">
        <v>1920</v>
      </c>
      <c r="D1921">
        <v>191.90903400000002</v>
      </c>
      <c r="E1921" s="2">
        <v>2</v>
      </c>
      <c r="I1921" s="3" t="s">
        <v>233</v>
      </c>
      <c r="N1921">
        <v>174.339879</v>
      </c>
      <c r="P1921">
        <v>2</v>
      </c>
      <c r="Q1921" t="str">
        <f t="shared" si="30"/>
        <v>24D</v>
      </c>
    </row>
    <row r="1922" spans="1:17" x14ac:dyDescent="0.25">
      <c r="A1922">
        <v>1921</v>
      </c>
      <c r="D1922">
        <v>191.90903400000002</v>
      </c>
      <c r="E1922" s="2">
        <v>2</v>
      </c>
      <c r="I1922" s="3" t="s">
        <v>233</v>
      </c>
      <c r="N1922">
        <v>174.339879</v>
      </c>
      <c r="P1922">
        <v>2</v>
      </c>
      <c r="Q1922" t="str">
        <f t="shared" ref="Q1922:Q1985" si="31">CONCATENATE(C1922,E1922,G1922,I1922)</f>
        <v>24D</v>
      </c>
    </row>
    <row r="1923" spans="1:17" x14ac:dyDescent="0.25">
      <c r="A1923">
        <v>1922</v>
      </c>
      <c r="D1923">
        <v>191.90903400000002</v>
      </c>
      <c r="E1923" s="2">
        <v>2</v>
      </c>
      <c r="I1923" s="3" t="s">
        <v>233</v>
      </c>
      <c r="N1923">
        <v>174.339879</v>
      </c>
      <c r="P1923">
        <v>2</v>
      </c>
      <c r="Q1923" t="str">
        <f t="shared" si="31"/>
        <v>24D</v>
      </c>
    </row>
    <row r="1924" spans="1:17" x14ac:dyDescent="0.25">
      <c r="A1924">
        <v>1923</v>
      </c>
      <c r="D1924">
        <v>191.90903400000002</v>
      </c>
      <c r="E1924" s="2">
        <v>2</v>
      </c>
      <c r="I1924" s="3" t="s">
        <v>233</v>
      </c>
      <c r="N1924">
        <v>174.339879</v>
      </c>
      <c r="P1924">
        <v>2</v>
      </c>
      <c r="Q1924" t="str">
        <f t="shared" si="31"/>
        <v>24D</v>
      </c>
    </row>
    <row r="1925" spans="1:17" x14ac:dyDescent="0.25">
      <c r="A1925">
        <v>1924</v>
      </c>
      <c r="D1925">
        <v>191.90903400000002</v>
      </c>
      <c r="E1925" s="2">
        <v>2</v>
      </c>
      <c r="F1925">
        <v>183.11635100000001</v>
      </c>
      <c r="G1925" s="5">
        <v>3</v>
      </c>
      <c r="I1925" s="3" t="s">
        <v>233</v>
      </c>
      <c r="N1925">
        <v>174.339879</v>
      </c>
      <c r="P1925">
        <v>3</v>
      </c>
      <c r="Q1925" t="str">
        <f t="shared" si="31"/>
        <v>234D</v>
      </c>
    </row>
    <row r="1926" spans="1:17" x14ac:dyDescent="0.25">
      <c r="A1926">
        <v>1925</v>
      </c>
      <c r="D1926">
        <v>191.90903400000002</v>
      </c>
      <c r="E1926" s="2">
        <v>2</v>
      </c>
      <c r="F1926">
        <v>183.099986</v>
      </c>
      <c r="G1926" s="5">
        <v>3</v>
      </c>
      <c r="I1926" s="3" t="s">
        <v>233</v>
      </c>
      <c r="N1926">
        <v>174.339879</v>
      </c>
      <c r="P1926">
        <v>3</v>
      </c>
      <c r="Q1926" t="str">
        <f t="shared" si="31"/>
        <v>234D</v>
      </c>
    </row>
    <row r="1927" spans="1:17" x14ac:dyDescent="0.25">
      <c r="A1927">
        <v>1926</v>
      </c>
      <c r="D1927">
        <v>191.90903400000002</v>
      </c>
      <c r="E1927" s="2">
        <v>2</v>
      </c>
      <c r="F1927">
        <v>183.099986</v>
      </c>
      <c r="G1927" s="5">
        <v>3</v>
      </c>
      <c r="I1927" s="3" t="s">
        <v>233</v>
      </c>
      <c r="N1927">
        <v>174.315032</v>
      </c>
      <c r="O1927">
        <v>1926</v>
      </c>
      <c r="P1927">
        <v>3</v>
      </c>
      <c r="Q1927" t="str">
        <f t="shared" si="31"/>
        <v>234D</v>
      </c>
    </row>
    <row r="1928" spans="1:17" x14ac:dyDescent="0.25">
      <c r="A1928">
        <v>1927</v>
      </c>
      <c r="D1928">
        <v>191.90903400000002</v>
      </c>
      <c r="E1928" s="2">
        <v>2</v>
      </c>
      <c r="F1928">
        <v>183.099986</v>
      </c>
      <c r="G1928" s="5">
        <v>3</v>
      </c>
      <c r="P1928">
        <v>2</v>
      </c>
      <c r="Q1928" t="str">
        <f t="shared" si="31"/>
        <v>23</v>
      </c>
    </row>
    <row r="1929" spans="1:17" x14ac:dyDescent="0.25">
      <c r="A1929">
        <v>1928</v>
      </c>
      <c r="D1929">
        <v>191.90903400000002</v>
      </c>
      <c r="E1929" s="2">
        <v>2</v>
      </c>
      <c r="F1929">
        <v>183.099986</v>
      </c>
      <c r="G1929" s="5">
        <v>3</v>
      </c>
      <c r="P1929">
        <v>2</v>
      </c>
      <c r="Q1929" t="str">
        <f t="shared" si="31"/>
        <v>23</v>
      </c>
    </row>
    <row r="1930" spans="1:17" x14ac:dyDescent="0.25">
      <c r="A1930">
        <v>1929</v>
      </c>
      <c r="D1930">
        <v>191.90903400000002</v>
      </c>
      <c r="E1930" s="2">
        <v>2</v>
      </c>
      <c r="F1930">
        <v>183.14892500000002</v>
      </c>
      <c r="G1930" s="5">
        <v>3</v>
      </c>
      <c r="P1930">
        <v>2</v>
      </c>
      <c r="Q1930" t="str">
        <f t="shared" si="31"/>
        <v>23</v>
      </c>
    </row>
    <row r="1931" spans="1:17" x14ac:dyDescent="0.25">
      <c r="A1931">
        <v>1930</v>
      </c>
      <c r="D1931">
        <v>191.90903400000002</v>
      </c>
      <c r="E1931" s="2">
        <v>2</v>
      </c>
      <c r="F1931">
        <v>183.14892500000002</v>
      </c>
      <c r="G1931" s="5">
        <v>3</v>
      </c>
      <c r="P1931">
        <v>2</v>
      </c>
      <c r="Q1931" t="str">
        <f t="shared" si="31"/>
        <v>23</v>
      </c>
    </row>
    <row r="1932" spans="1:17" x14ac:dyDescent="0.25">
      <c r="A1932">
        <v>1931</v>
      </c>
      <c r="D1932">
        <v>191.90903400000002</v>
      </c>
      <c r="E1932" s="2">
        <v>2</v>
      </c>
      <c r="F1932">
        <v>183.14892500000002</v>
      </c>
      <c r="G1932" s="5">
        <v>3</v>
      </c>
      <c r="P1932">
        <v>2</v>
      </c>
      <c r="Q1932" t="str">
        <f t="shared" si="31"/>
        <v>23</v>
      </c>
    </row>
    <row r="1933" spans="1:17" x14ac:dyDescent="0.25">
      <c r="A1933">
        <v>1932</v>
      </c>
      <c r="D1933">
        <v>191.90903400000002</v>
      </c>
      <c r="E1933" s="2">
        <v>2</v>
      </c>
      <c r="F1933">
        <v>183.14892500000002</v>
      </c>
      <c r="G1933" s="5">
        <v>3</v>
      </c>
      <c r="P1933">
        <v>2</v>
      </c>
      <c r="Q1933" t="str">
        <f t="shared" si="31"/>
        <v>23</v>
      </c>
    </row>
    <row r="1934" spans="1:17" x14ac:dyDescent="0.25">
      <c r="A1934">
        <v>1933</v>
      </c>
      <c r="D1934">
        <v>191.86615699999999</v>
      </c>
      <c r="E1934" s="2">
        <v>2</v>
      </c>
      <c r="F1934">
        <v>183.14892500000002</v>
      </c>
      <c r="G1934" s="5">
        <v>3</v>
      </c>
      <c r="P1934">
        <v>2</v>
      </c>
      <c r="Q1934" t="str">
        <f t="shared" si="31"/>
        <v>23</v>
      </c>
    </row>
    <row r="1935" spans="1:17" x14ac:dyDescent="0.25">
      <c r="A1935">
        <v>1934</v>
      </c>
      <c r="B1935">
        <v>201.49152700000002</v>
      </c>
      <c r="C1935" s="4">
        <v>1</v>
      </c>
      <c r="D1935">
        <v>191.86615699999999</v>
      </c>
      <c r="E1935" s="2">
        <v>2</v>
      </c>
      <c r="F1935">
        <v>183.14892500000002</v>
      </c>
      <c r="G1935" s="5">
        <v>3</v>
      </c>
      <c r="P1935">
        <v>3</v>
      </c>
      <c r="Q1935" t="str">
        <f t="shared" si="31"/>
        <v>123</v>
      </c>
    </row>
    <row r="1936" spans="1:17" x14ac:dyDescent="0.25">
      <c r="A1936">
        <v>1935</v>
      </c>
      <c r="B1936">
        <v>201.59899100000001</v>
      </c>
      <c r="C1936" s="4">
        <v>1</v>
      </c>
      <c r="F1936">
        <v>183.14892500000002</v>
      </c>
      <c r="G1936" s="5">
        <v>3</v>
      </c>
      <c r="P1936">
        <v>2</v>
      </c>
      <c r="Q1936" t="str">
        <f t="shared" si="31"/>
        <v>13</v>
      </c>
    </row>
    <row r="1937" spans="1:17" x14ac:dyDescent="0.25">
      <c r="A1937">
        <v>1936</v>
      </c>
      <c r="B1937">
        <v>201.59899100000001</v>
      </c>
      <c r="C1937" s="4">
        <v>1</v>
      </c>
      <c r="F1937">
        <v>183.14892500000002</v>
      </c>
      <c r="G1937" s="5">
        <v>3</v>
      </c>
      <c r="P1937">
        <v>2</v>
      </c>
      <c r="Q1937" t="str">
        <f t="shared" si="31"/>
        <v>13</v>
      </c>
    </row>
    <row r="1938" spans="1:17" x14ac:dyDescent="0.25">
      <c r="A1938">
        <v>1937</v>
      </c>
      <c r="B1938">
        <v>201.59899100000001</v>
      </c>
      <c r="C1938" s="4">
        <v>1</v>
      </c>
      <c r="F1938">
        <v>183.14892500000002</v>
      </c>
      <c r="G1938" s="5">
        <v>3</v>
      </c>
      <c r="P1938">
        <v>2</v>
      </c>
      <c r="Q1938" t="str">
        <f t="shared" si="31"/>
        <v>13</v>
      </c>
    </row>
    <row r="1939" spans="1:17" x14ac:dyDescent="0.25">
      <c r="A1939">
        <v>1938</v>
      </c>
      <c r="B1939">
        <v>201.59899100000001</v>
      </c>
      <c r="C1939" s="4">
        <v>1</v>
      </c>
      <c r="F1939">
        <v>183.14892500000002</v>
      </c>
      <c r="G1939" s="5">
        <v>3</v>
      </c>
      <c r="P1939">
        <v>2</v>
      </c>
      <c r="Q1939" t="str">
        <f t="shared" si="31"/>
        <v>13</v>
      </c>
    </row>
    <row r="1940" spans="1:17" x14ac:dyDescent="0.25">
      <c r="A1940">
        <v>1939</v>
      </c>
      <c r="B1940">
        <v>201.59899100000001</v>
      </c>
      <c r="C1940" s="4">
        <v>1</v>
      </c>
      <c r="F1940">
        <v>183.14892500000002</v>
      </c>
      <c r="G1940" s="5">
        <v>3</v>
      </c>
      <c r="P1940">
        <v>2</v>
      </c>
      <c r="Q1940" t="str">
        <f t="shared" si="31"/>
        <v>13</v>
      </c>
    </row>
    <row r="1941" spans="1:17" x14ac:dyDescent="0.25">
      <c r="A1941">
        <v>1940</v>
      </c>
      <c r="B1941">
        <v>201.59899100000001</v>
      </c>
      <c r="C1941" s="4">
        <v>1</v>
      </c>
      <c r="F1941">
        <v>183.14892500000002</v>
      </c>
      <c r="G1941" s="5">
        <v>3</v>
      </c>
      <c r="P1941">
        <v>2</v>
      </c>
      <c r="Q1941" t="str">
        <f t="shared" si="31"/>
        <v>13</v>
      </c>
    </row>
    <row r="1942" spans="1:17" x14ac:dyDescent="0.25">
      <c r="A1942">
        <v>1941</v>
      </c>
      <c r="B1942">
        <v>201.59899100000001</v>
      </c>
      <c r="C1942" s="4">
        <v>1</v>
      </c>
      <c r="F1942">
        <v>183.14892500000002</v>
      </c>
      <c r="G1942" s="5">
        <v>3</v>
      </c>
      <c r="P1942">
        <v>2</v>
      </c>
      <c r="Q1942" t="str">
        <f t="shared" si="31"/>
        <v>13</v>
      </c>
    </row>
    <row r="1943" spans="1:17" x14ac:dyDescent="0.25">
      <c r="A1943">
        <v>1942</v>
      </c>
      <c r="B1943">
        <v>201.59899100000001</v>
      </c>
      <c r="C1943" s="4">
        <v>1</v>
      </c>
      <c r="F1943">
        <v>183.11635100000001</v>
      </c>
      <c r="G1943" s="5">
        <v>3</v>
      </c>
      <c r="P1943">
        <v>2</v>
      </c>
      <c r="Q1943" t="str">
        <f t="shared" si="31"/>
        <v>13</v>
      </c>
    </row>
    <row r="1944" spans="1:17" x14ac:dyDescent="0.25">
      <c r="A1944">
        <v>1943</v>
      </c>
      <c r="B1944">
        <v>201.59899100000001</v>
      </c>
      <c r="C1944" s="4">
        <v>1</v>
      </c>
      <c r="F1944">
        <v>183.11635100000001</v>
      </c>
      <c r="G1944" s="5">
        <v>3</v>
      </c>
      <c r="P1944">
        <v>2</v>
      </c>
      <c r="Q1944" t="str">
        <f t="shared" si="31"/>
        <v>13</v>
      </c>
    </row>
    <row r="1945" spans="1:17" x14ac:dyDescent="0.25">
      <c r="A1945">
        <v>1944</v>
      </c>
      <c r="B1945">
        <v>201.59899100000001</v>
      </c>
      <c r="C1945" s="4">
        <v>1</v>
      </c>
      <c r="H1945">
        <v>194.69980200000001</v>
      </c>
      <c r="I1945" s="3">
        <v>4</v>
      </c>
      <c r="P1945">
        <v>2</v>
      </c>
      <c r="Q1945" t="str">
        <f t="shared" si="31"/>
        <v>14</v>
      </c>
    </row>
    <row r="1946" spans="1:17" x14ac:dyDescent="0.25">
      <c r="A1946">
        <v>1945</v>
      </c>
      <c r="B1946">
        <v>201.59899100000001</v>
      </c>
      <c r="C1946" s="4">
        <v>1</v>
      </c>
      <c r="H1946">
        <v>194.943275</v>
      </c>
      <c r="I1946" s="3">
        <v>4</v>
      </c>
      <c r="P1946">
        <v>2</v>
      </c>
      <c r="Q1946" t="str">
        <f t="shared" si="31"/>
        <v>14</v>
      </c>
    </row>
    <row r="1947" spans="1:17" x14ac:dyDescent="0.25">
      <c r="A1947">
        <v>1946</v>
      </c>
      <c r="B1947">
        <v>201.59899100000001</v>
      </c>
      <c r="C1947" s="4">
        <v>1</v>
      </c>
      <c r="H1947">
        <v>194.943275</v>
      </c>
      <c r="I1947" s="3">
        <v>4</v>
      </c>
      <c r="P1947">
        <v>2</v>
      </c>
      <c r="Q1947" t="str">
        <f t="shared" si="31"/>
        <v>14</v>
      </c>
    </row>
    <row r="1948" spans="1:17" x14ac:dyDescent="0.25">
      <c r="A1948">
        <v>1947</v>
      </c>
      <c r="B1948">
        <v>201.59899100000001</v>
      </c>
      <c r="C1948" s="4">
        <v>1</v>
      </c>
      <c r="H1948">
        <v>194.943275</v>
      </c>
      <c r="I1948" s="3">
        <v>4</v>
      </c>
      <c r="P1948">
        <v>2</v>
      </c>
      <c r="Q1948" t="str">
        <f t="shared" si="31"/>
        <v>14</v>
      </c>
    </row>
    <row r="1949" spans="1:17" x14ac:dyDescent="0.25">
      <c r="A1949">
        <v>1948</v>
      </c>
      <c r="B1949">
        <v>201.59899100000001</v>
      </c>
      <c r="C1949" s="4">
        <v>1</v>
      </c>
      <c r="H1949">
        <v>194.943275</v>
      </c>
      <c r="I1949" s="3">
        <v>4</v>
      </c>
      <c r="P1949">
        <v>2</v>
      </c>
      <c r="Q1949" t="str">
        <f t="shared" si="31"/>
        <v>14</v>
      </c>
    </row>
    <row r="1950" spans="1:17" x14ac:dyDescent="0.25">
      <c r="A1950">
        <v>1949</v>
      </c>
      <c r="B1950">
        <v>201.59899100000001</v>
      </c>
      <c r="C1950" s="4">
        <v>1</v>
      </c>
      <c r="H1950">
        <v>194.943275</v>
      </c>
      <c r="I1950" s="3">
        <v>4</v>
      </c>
      <c r="P1950">
        <v>2</v>
      </c>
      <c r="Q1950" t="str">
        <f t="shared" si="31"/>
        <v>14</v>
      </c>
    </row>
    <row r="1951" spans="1:17" x14ac:dyDescent="0.25">
      <c r="A1951">
        <v>1950</v>
      </c>
      <c r="B1951">
        <v>201.59899100000001</v>
      </c>
      <c r="C1951" s="4">
        <v>1</v>
      </c>
      <c r="H1951">
        <v>194.943275</v>
      </c>
      <c r="I1951" s="3">
        <v>4</v>
      </c>
      <c r="P1951">
        <v>2</v>
      </c>
      <c r="Q1951" t="str">
        <f t="shared" si="31"/>
        <v>14</v>
      </c>
    </row>
    <row r="1952" spans="1:17" x14ac:dyDescent="0.25">
      <c r="A1952">
        <v>1951</v>
      </c>
      <c r="B1952">
        <v>201.49152700000002</v>
      </c>
      <c r="C1952" s="4">
        <v>1</v>
      </c>
      <c r="H1952">
        <v>194.943275</v>
      </c>
      <c r="I1952" s="3">
        <v>4</v>
      </c>
      <c r="P1952">
        <v>2</v>
      </c>
      <c r="Q1952" t="str">
        <f t="shared" si="31"/>
        <v>14</v>
      </c>
    </row>
    <row r="1953" spans="1:17" x14ac:dyDescent="0.25">
      <c r="A1953">
        <v>1952</v>
      </c>
      <c r="D1953">
        <v>210.745296</v>
      </c>
      <c r="E1953" s="2">
        <v>2</v>
      </c>
      <c r="H1953">
        <v>194.943275</v>
      </c>
      <c r="I1953" s="3">
        <v>4</v>
      </c>
      <c r="P1953">
        <v>2</v>
      </c>
      <c r="Q1953" t="str">
        <f t="shared" si="31"/>
        <v>24</v>
      </c>
    </row>
    <row r="1954" spans="1:17" x14ac:dyDescent="0.25">
      <c r="A1954">
        <v>1953</v>
      </c>
      <c r="D1954">
        <v>210.750598</v>
      </c>
      <c r="E1954" s="2">
        <v>2</v>
      </c>
      <c r="H1954">
        <v>194.943275</v>
      </c>
      <c r="I1954" s="3">
        <v>4</v>
      </c>
      <c r="P1954">
        <v>2</v>
      </c>
      <c r="Q1954" t="str">
        <f t="shared" si="31"/>
        <v>24</v>
      </c>
    </row>
    <row r="1955" spans="1:17" x14ac:dyDescent="0.25">
      <c r="A1955">
        <v>1954</v>
      </c>
      <c r="D1955">
        <v>210.750598</v>
      </c>
      <c r="E1955" s="2">
        <v>2</v>
      </c>
      <c r="H1955">
        <v>194.943275</v>
      </c>
      <c r="I1955" s="3">
        <v>4</v>
      </c>
      <c r="P1955">
        <v>2</v>
      </c>
      <c r="Q1955" t="str">
        <f t="shared" si="31"/>
        <v>24</v>
      </c>
    </row>
    <row r="1956" spans="1:17" x14ac:dyDescent="0.25">
      <c r="A1956">
        <v>1955</v>
      </c>
      <c r="D1956">
        <v>210.750598</v>
      </c>
      <c r="E1956" s="2">
        <v>2</v>
      </c>
      <c r="H1956">
        <v>194.943275</v>
      </c>
      <c r="I1956" s="3">
        <v>4</v>
      </c>
      <c r="P1956">
        <v>2</v>
      </c>
      <c r="Q1956" t="str">
        <f t="shared" si="31"/>
        <v>24</v>
      </c>
    </row>
    <row r="1957" spans="1:17" x14ac:dyDescent="0.25">
      <c r="A1957">
        <v>1956</v>
      </c>
      <c r="D1957">
        <v>210.750598</v>
      </c>
      <c r="E1957" s="2">
        <v>2</v>
      </c>
      <c r="F1957">
        <v>202.790244</v>
      </c>
      <c r="G1957" s="5">
        <v>3</v>
      </c>
      <c r="H1957">
        <v>194.943275</v>
      </c>
      <c r="I1957" s="3">
        <v>4</v>
      </c>
      <c r="P1957">
        <v>3</v>
      </c>
      <c r="Q1957" t="str">
        <f t="shared" si="31"/>
        <v>234</v>
      </c>
    </row>
    <row r="1958" spans="1:17" x14ac:dyDescent="0.25">
      <c r="A1958">
        <v>1957</v>
      </c>
      <c r="D1958">
        <v>210.750598</v>
      </c>
      <c r="E1958" s="2">
        <v>2</v>
      </c>
      <c r="F1958">
        <v>202.82246700000002</v>
      </c>
      <c r="G1958" s="5">
        <v>3</v>
      </c>
      <c r="H1958">
        <v>194.943275</v>
      </c>
      <c r="I1958" s="3">
        <v>4</v>
      </c>
      <c r="P1958">
        <v>3</v>
      </c>
      <c r="Q1958" t="str">
        <f t="shared" si="31"/>
        <v>234</v>
      </c>
    </row>
    <row r="1959" spans="1:17" x14ac:dyDescent="0.25">
      <c r="A1959">
        <v>1958</v>
      </c>
      <c r="D1959">
        <v>210.750598</v>
      </c>
      <c r="E1959" s="2">
        <v>2</v>
      </c>
      <c r="F1959">
        <v>202.82246700000002</v>
      </c>
      <c r="G1959" s="5">
        <v>3</v>
      </c>
      <c r="H1959">
        <v>194.943275</v>
      </c>
      <c r="I1959" s="3">
        <v>4</v>
      </c>
      <c r="P1959">
        <v>3</v>
      </c>
      <c r="Q1959" t="str">
        <f t="shared" si="31"/>
        <v>234</v>
      </c>
    </row>
    <row r="1960" spans="1:17" x14ac:dyDescent="0.25">
      <c r="A1960">
        <v>1959</v>
      </c>
      <c r="D1960">
        <v>210.750598</v>
      </c>
      <c r="E1960" s="2">
        <v>2</v>
      </c>
      <c r="F1960">
        <v>202.82246700000002</v>
      </c>
      <c r="G1960" s="5">
        <v>3</v>
      </c>
      <c r="H1960">
        <v>194.943275</v>
      </c>
      <c r="I1960" s="3">
        <v>4</v>
      </c>
      <c r="P1960">
        <v>3</v>
      </c>
      <c r="Q1960" t="str">
        <f t="shared" si="31"/>
        <v>234</v>
      </c>
    </row>
    <row r="1961" spans="1:17" x14ac:dyDescent="0.25">
      <c r="A1961">
        <v>1960</v>
      </c>
      <c r="D1961">
        <v>210.750598</v>
      </c>
      <c r="E1961" s="2">
        <v>2</v>
      </c>
      <c r="F1961">
        <v>202.82246700000002</v>
      </c>
      <c r="G1961" s="5">
        <v>3</v>
      </c>
      <c r="H1961">
        <v>194.943275</v>
      </c>
      <c r="I1961" s="3">
        <v>4</v>
      </c>
      <c r="P1961">
        <v>3</v>
      </c>
      <c r="Q1961" t="str">
        <f t="shared" si="31"/>
        <v>234</v>
      </c>
    </row>
    <row r="1962" spans="1:17" x14ac:dyDescent="0.25">
      <c r="A1962">
        <v>1961</v>
      </c>
      <c r="D1962">
        <v>210.750598</v>
      </c>
      <c r="E1962" s="2">
        <v>2</v>
      </c>
      <c r="F1962">
        <v>202.82246700000002</v>
      </c>
      <c r="G1962" s="5">
        <v>3</v>
      </c>
      <c r="H1962">
        <v>194.943275</v>
      </c>
      <c r="I1962" s="3">
        <v>4</v>
      </c>
      <c r="P1962">
        <v>3</v>
      </c>
      <c r="Q1962" t="str">
        <f t="shared" si="31"/>
        <v>234</v>
      </c>
    </row>
    <row r="1963" spans="1:17" x14ac:dyDescent="0.25">
      <c r="A1963">
        <v>1962</v>
      </c>
      <c r="D1963">
        <v>210.750598</v>
      </c>
      <c r="E1963" s="2">
        <v>2</v>
      </c>
      <c r="F1963">
        <v>202.82246700000002</v>
      </c>
      <c r="G1963" s="5">
        <v>3</v>
      </c>
      <c r="H1963">
        <v>194.69980200000001</v>
      </c>
      <c r="I1963" s="3">
        <v>4</v>
      </c>
      <c r="P1963">
        <v>3</v>
      </c>
      <c r="Q1963" t="str">
        <f t="shared" si="31"/>
        <v>234</v>
      </c>
    </row>
    <row r="1964" spans="1:17" x14ac:dyDescent="0.25">
      <c r="A1964">
        <v>1963</v>
      </c>
      <c r="D1964">
        <v>210.750598</v>
      </c>
      <c r="E1964" s="2">
        <v>2</v>
      </c>
      <c r="F1964">
        <v>202.82246700000002</v>
      </c>
      <c r="G1964" s="5">
        <v>3</v>
      </c>
      <c r="P1964">
        <v>2</v>
      </c>
      <c r="Q1964" t="str">
        <f t="shared" si="31"/>
        <v>23</v>
      </c>
    </row>
    <row r="1965" spans="1:17" x14ac:dyDescent="0.25">
      <c r="A1965">
        <v>1964</v>
      </c>
      <c r="D1965">
        <v>210.750598</v>
      </c>
      <c r="E1965" s="2">
        <v>2</v>
      </c>
      <c r="F1965">
        <v>202.82246700000002</v>
      </c>
      <c r="G1965" s="5">
        <v>3</v>
      </c>
      <c r="P1965">
        <v>2</v>
      </c>
      <c r="Q1965" t="str">
        <f t="shared" si="31"/>
        <v>23</v>
      </c>
    </row>
    <row r="1966" spans="1:17" x14ac:dyDescent="0.25">
      <c r="A1966">
        <v>1965</v>
      </c>
      <c r="D1966">
        <v>210.750598</v>
      </c>
      <c r="E1966" s="2">
        <v>2</v>
      </c>
      <c r="F1966">
        <v>202.82246700000002</v>
      </c>
      <c r="G1966" s="5">
        <v>3</v>
      </c>
      <c r="P1966">
        <v>2</v>
      </c>
      <c r="Q1966" t="str">
        <f t="shared" si="31"/>
        <v>23</v>
      </c>
    </row>
    <row r="1967" spans="1:17" x14ac:dyDescent="0.25">
      <c r="A1967">
        <v>1966</v>
      </c>
      <c r="D1967">
        <v>210.79953699999999</v>
      </c>
      <c r="E1967" s="2">
        <v>2</v>
      </c>
      <c r="F1967">
        <v>202.82246700000002</v>
      </c>
      <c r="G1967" s="5">
        <v>3</v>
      </c>
      <c r="P1967">
        <v>2</v>
      </c>
      <c r="Q1967" t="str">
        <f t="shared" si="31"/>
        <v>23</v>
      </c>
    </row>
    <row r="1968" spans="1:17" x14ac:dyDescent="0.25">
      <c r="A1968">
        <v>1967</v>
      </c>
      <c r="D1968">
        <v>210.79953699999999</v>
      </c>
      <c r="E1968" s="2">
        <v>2</v>
      </c>
      <c r="F1968">
        <v>202.82246700000002</v>
      </c>
      <c r="G1968" s="5">
        <v>3</v>
      </c>
      <c r="P1968">
        <v>2</v>
      </c>
      <c r="Q1968" t="str">
        <f t="shared" si="31"/>
        <v>23</v>
      </c>
    </row>
    <row r="1969" spans="1:17" x14ac:dyDescent="0.25">
      <c r="A1969">
        <v>1968</v>
      </c>
      <c r="B1969">
        <v>219.59498199999999</v>
      </c>
      <c r="C1969" s="4">
        <v>1</v>
      </c>
      <c r="F1969">
        <v>202.82246700000002</v>
      </c>
      <c r="G1969" s="5">
        <v>3</v>
      </c>
      <c r="P1969">
        <v>2</v>
      </c>
      <c r="Q1969" t="str">
        <f t="shared" si="31"/>
        <v>13</v>
      </c>
    </row>
    <row r="1970" spans="1:17" x14ac:dyDescent="0.25">
      <c r="A1970">
        <v>1969</v>
      </c>
      <c r="B1970">
        <v>219.76832899999999</v>
      </c>
      <c r="C1970" s="4">
        <v>1</v>
      </c>
      <c r="F1970">
        <v>202.82246700000002</v>
      </c>
      <c r="G1970" s="5">
        <v>3</v>
      </c>
      <c r="P1970">
        <v>2</v>
      </c>
      <c r="Q1970" t="str">
        <f t="shared" si="31"/>
        <v>13</v>
      </c>
    </row>
    <row r="1971" spans="1:17" x14ac:dyDescent="0.25">
      <c r="A1971">
        <v>1970</v>
      </c>
      <c r="B1971">
        <v>219.76832899999999</v>
      </c>
      <c r="C1971" s="4">
        <v>1</v>
      </c>
      <c r="F1971">
        <v>202.82246700000002</v>
      </c>
      <c r="G1971" s="5">
        <v>3</v>
      </c>
      <c r="P1971">
        <v>2</v>
      </c>
      <c r="Q1971" t="str">
        <f t="shared" si="31"/>
        <v>13</v>
      </c>
    </row>
    <row r="1972" spans="1:17" x14ac:dyDescent="0.25">
      <c r="A1972">
        <v>1971</v>
      </c>
      <c r="B1972">
        <v>219.76832899999999</v>
      </c>
      <c r="C1972" s="4">
        <v>1</v>
      </c>
      <c r="F1972">
        <v>202.82246700000002</v>
      </c>
      <c r="G1972" s="5">
        <v>3</v>
      </c>
      <c r="P1972">
        <v>2</v>
      </c>
      <c r="Q1972" t="str">
        <f t="shared" si="31"/>
        <v>13</v>
      </c>
    </row>
    <row r="1973" spans="1:17" x14ac:dyDescent="0.25">
      <c r="A1973">
        <v>1972</v>
      </c>
      <c r="B1973">
        <v>219.76832899999999</v>
      </c>
      <c r="C1973" s="4">
        <v>1</v>
      </c>
      <c r="F1973">
        <v>202.82246700000002</v>
      </c>
      <c r="G1973" s="5">
        <v>3</v>
      </c>
      <c r="P1973">
        <v>2</v>
      </c>
      <c r="Q1973" t="str">
        <f t="shared" si="31"/>
        <v>13</v>
      </c>
    </row>
    <row r="1974" spans="1:17" x14ac:dyDescent="0.25">
      <c r="A1974">
        <v>1973</v>
      </c>
      <c r="B1974">
        <v>219.76832899999999</v>
      </c>
      <c r="C1974" s="4">
        <v>1</v>
      </c>
      <c r="F1974">
        <v>202.82246700000002</v>
      </c>
      <c r="G1974" s="5">
        <v>3</v>
      </c>
      <c r="P1974">
        <v>2</v>
      </c>
      <c r="Q1974" t="str">
        <f t="shared" si="31"/>
        <v>13</v>
      </c>
    </row>
    <row r="1975" spans="1:17" x14ac:dyDescent="0.25">
      <c r="A1975">
        <v>1974</v>
      </c>
      <c r="B1975">
        <v>219.76832899999999</v>
      </c>
      <c r="C1975" s="4">
        <v>1</v>
      </c>
      <c r="F1975">
        <v>202.82246700000002</v>
      </c>
      <c r="G1975" s="5">
        <v>3</v>
      </c>
      <c r="P1975">
        <v>2</v>
      </c>
      <c r="Q1975" t="str">
        <f t="shared" si="31"/>
        <v>13</v>
      </c>
    </row>
    <row r="1976" spans="1:17" x14ac:dyDescent="0.25">
      <c r="A1976">
        <v>1975</v>
      </c>
      <c r="B1976">
        <v>219.76832899999999</v>
      </c>
      <c r="C1976" s="4">
        <v>1</v>
      </c>
      <c r="F1976">
        <v>202.82246700000002</v>
      </c>
      <c r="G1976" s="5">
        <v>3</v>
      </c>
      <c r="P1976">
        <v>2</v>
      </c>
      <c r="Q1976" t="str">
        <f t="shared" si="31"/>
        <v>13</v>
      </c>
    </row>
    <row r="1977" spans="1:17" x14ac:dyDescent="0.25">
      <c r="A1977">
        <v>1976</v>
      </c>
      <c r="B1977">
        <v>219.81878699999999</v>
      </c>
      <c r="C1977" s="4">
        <v>1</v>
      </c>
      <c r="F1977">
        <v>202.790244</v>
      </c>
      <c r="G1977" s="5">
        <v>3</v>
      </c>
      <c r="H1977">
        <v>213.41351</v>
      </c>
      <c r="I1977" s="3">
        <v>4</v>
      </c>
      <c r="P1977">
        <v>3</v>
      </c>
      <c r="Q1977" t="str">
        <f t="shared" si="31"/>
        <v>134</v>
      </c>
    </row>
    <row r="1978" spans="1:17" x14ac:dyDescent="0.25">
      <c r="A1978">
        <v>1977</v>
      </c>
      <c r="B1978">
        <v>219.81878699999999</v>
      </c>
      <c r="C1978" s="4">
        <v>1</v>
      </c>
      <c r="F1978">
        <v>202.790244</v>
      </c>
      <c r="G1978" s="5">
        <v>3</v>
      </c>
      <c r="H1978">
        <v>213.51124999999999</v>
      </c>
      <c r="I1978" s="3">
        <v>4</v>
      </c>
      <c r="P1978">
        <v>3</v>
      </c>
      <c r="Q1978" t="str">
        <f t="shared" si="31"/>
        <v>134</v>
      </c>
    </row>
    <row r="1979" spans="1:17" x14ac:dyDescent="0.25">
      <c r="A1979">
        <v>1978</v>
      </c>
      <c r="B1979">
        <v>219.81878699999999</v>
      </c>
      <c r="C1979" s="4">
        <v>1</v>
      </c>
      <c r="H1979">
        <v>213.51124999999999</v>
      </c>
      <c r="I1979" s="3">
        <v>4</v>
      </c>
      <c r="P1979">
        <v>2</v>
      </c>
      <c r="Q1979" t="str">
        <f t="shared" si="31"/>
        <v>14</v>
      </c>
    </row>
    <row r="1980" spans="1:17" x14ac:dyDescent="0.25">
      <c r="A1980">
        <v>1979</v>
      </c>
      <c r="B1980">
        <v>219.81878699999999</v>
      </c>
      <c r="C1980" s="4">
        <v>1</v>
      </c>
      <c r="H1980">
        <v>213.51124999999999</v>
      </c>
      <c r="I1980" s="3">
        <v>4</v>
      </c>
      <c r="P1980">
        <v>2</v>
      </c>
      <c r="Q1980" t="str">
        <f t="shared" si="31"/>
        <v>14</v>
      </c>
    </row>
    <row r="1981" spans="1:17" x14ac:dyDescent="0.25">
      <c r="A1981">
        <v>1980</v>
      </c>
      <c r="B1981">
        <v>219.81878699999999</v>
      </c>
      <c r="C1981" s="4">
        <v>1</v>
      </c>
      <c r="H1981">
        <v>213.51124999999999</v>
      </c>
      <c r="I1981" s="3">
        <v>4</v>
      </c>
      <c r="P1981">
        <v>2</v>
      </c>
      <c r="Q1981" t="str">
        <f t="shared" si="31"/>
        <v>14</v>
      </c>
    </row>
    <row r="1982" spans="1:17" x14ac:dyDescent="0.25">
      <c r="A1982">
        <v>1981</v>
      </c>
      <c r="B1982">
        <v>219.81878699999999</v>
      </c>
      <c r="C1982" s="4">
        <v>1</v>
      </c>
      <c r="H1982">
        <v>213.51124999999999</v>
      </c>
      <c r="I1982" s="3">
        <v>4</v>
      </c>
      <c r="P1982">
        <v>2</v>
      </c>
      <c r="Q1982" t="str">
        <f t="shared" si="31"/>
        <v>14</v>
      </c>
    </row>
    <row r="1983" spans="1:17" x14ac:dyDescent="0.25">
      <c r="A1983">
        <v>1982</v>
      </c>
      <c r="B1983">
        <v>219.81878699999999</v>
      </c>
      <c r="C1983" s="4">
        <v>1</v>
      </c>
      <c r="H1983">
        <v>213.51124999999999</v>
      </c>
      <c r="I1983" s="3">
        <v>4</v>
      </c>
      <c r="P1983">
        <v>2</v>
      </c>
      <c r="Q1983" t="str">
        <f t="shared" si="31"/>
        <v>14</v>
      </c>
    </row>
    <row r="1984" spans="1:17" x14ac:dyDescent="0.25">
      <c r="A1984">
        <v>1983</v>
      </c>
      <c r="B1984">
        <v>219.81878699999999</v>
      </c>
      <c r="C1984" s="4">
        <v>1</v>
      </c>
      <c r="H1984">
        <v>213.51124999999999</v>
      </c>
      <c r="I1984" s="3">
        <v>4</v>
      </c>
      <c r="P1984">
        <v>2</v>
      </c>
      <c r="Q1984" t="str">
        <f t="shared" si="31"/>
        <v>14</v>
      </c>
    </row>
    <row r="1985" spans="1:17" x14ac:dyDescent="0.25">
      <c r="A1985">
        <v>1984</v>
      </c>
      <c r="B1985">
        <v>219.81878699999999</v>
      </c>
      <c r="C1985" s="4">
        <v>1</v>
      </c>
      <c r="D1985">
        <v>228.056635</v>
      </c>
      <c r="E1985" s="2">
        <v>2</v>
      </c>
      <c r="H1985">
        <v>213.51124999999999</v>
      </c>
      <c r="I1985" s="3">
        <v>4</v>
      </c>
      <c r="P1985">
        <v>3</v>
      </c>
      <c r="Q1985" t="str">
        <f t="shared" si="31"/>
        <v>124</v>
      </c>
    </row>
    <row r="1986" spans="1:17" x14ac:dyDescent="0.25">
      <c r="A1986">
        <v>1985</v>
      </c>
      <c r="B1986">
        <v>219.59498199999999</v>
      </c>
      <c r="C1986" s="4">
        <v>1</v>
      </c>
      <c r="D1986">
        <v>228.144688</v>
      </c>
      <c r="E1986" s="2">
        <v>2</v>
      </c>
      <c r="H1986">
        <v>213.51124999999999</v>
      </c>
      <c r="I1986" s="3">
        <v>4</v>
      </c>
      <c r="P1986">
        <v>3</v>
      </c>
      <c r="Q1986" t="str">
        <f t="shared" ref="Q1986:Q2049" si="32">CONCATENATE(C1986,E1986,G1986,I1986)</f>
        <v>124</v>
      </c>
    </row>
    <row r="1987" spans="1:17" x14ac:dyDescent="0.25">
      <c r="A1987">
        <v>1986</v>
      </c>
      <c r="D1987">
        <v>228.144688</v>
      </c>
      <c r="E1987" s="2">
        <v>2</v>
      </c>
      <c r="H1987">
        <v>213.51124999999999</v>
      </c>
      <c r="I1987" s="3">
        <v>4</v>
      </c>
      <c r="P1987">
        <v>2</v>
      </c>
      <c r="Q1987" t="str">
        <f t="shared" si="32"/>
        <v>24</v>
      </c>
    </row>
    <row r="1988" spans="1:17" x14ac:dyDescent="0.25">
      <c r="A1988">
        <v>1987</v>
      </c>
      <c r="D1988">
        <v>228.144688</v>
      </c>
      <c r="E1988" s="2">
        <v>2</v>
      </c>
      <c r="H1988">
        <v>213.51124999999999</v>
      </c>
      <c r="I1988" s="3">
        <v>4</v>
      </c>
      <c r="P1988">
        <v>2</v>
      </c>
      <c r="Q1988" t="str">
        <f t="shared" si="32"/>
        <v>24</v>
      </c>
    </row>
    <row r="1989" spans="1:17" x14ac:dyDescent="0.25">
      <c r="A1989">
        <v>1988</v>
      </c>
      <c r="D1989">
        <v>228.144688</v>
      </c>
      <c r="E1989" s="2">
        <v>2</v>
      </c>
      <c r="H1989">
        <v>213.51124999999999</v>
      </c>
      <c r="I1989" s="3">
        <v>4</v>
      </c>
      <c r="P1989">
        <v>2</v>
      </c>
      <c r="Q1989" t="str">
        <f t="shared" si="32"/>
        <v>24</v>
      </c>
    </row>
    <row r="1990" spans="1:17" x14ac:dyDescent="0.25">
      <c r="A1990">
        <v>1989</v>
      </c>
      <c r="D1990">
        <v>228.144688</v>
      </c>
      <c r="E1990" s="2">
        <v>2</v>
      </c>
      <c r="H1990">
        <v>213.51124999999999</v>
      </c>
      <c r="I1990" s="3">
        <v>4</v>
      </c>
      <c r="P1990">
        <v>2</v>
      </c>
      <c r="Q1990" t="str">
        <f t="shared" si="32"/>
        <v>24</v>
      </c>
    </row>
    <row r="1991" spans="1:17" x14ac:dyDescent="0.25">
      <c r="A1991">
        <v>1990</v>
      </c>
      <c r="D1991">
        <v>228.144688</v>
      </c>
      <c r="E1991" s="2">
        <v>2</v>
      </c>
      <c r="H1991">
        <v>213.51124999999999</v>
      </c>
      <c r="I1991" s="3">
        <v>4</v>
      </c>
      <c r="P1991">
        <v>2</v>
      </c>
      <c r="Q1991" t="str">
        <f t="shared" si="32"/>
        <v>24</v>
      </c>
    </row>
    <row r="1992" spans="1:17" x14ac:dyDescent="0.25">
      <c r="A1992">
        <v>1991</v>
      </c>
      <c r="D1992">
        <v>228.144688</v>
      </c>
      <c r="E1992" s="2">
        <v>2</v>
      </c>
      <c r="F1992">
        <v>221.104445</v>
      </c>
      <c r="G1992" s="5">
        <v>3</v>
      </c>
      <c r="H1992">
        <v>213.51124999999999</v>
      </c>
      <c r="I1992" s="3">
        <v>4</v>
      </c>
      <c r="P1992">
        <v>3</v>
      </c>
      <c r="Q1992" t="str">
        <f t="shared" si="32"/>
        <v>234</v>
      </c>
    </row>
    <row r="1993" spans="1:17" x14ac:dyDescent="0.25">
      <c r="A1993">
        <v>1992</v>
      </c>
      <c r="D1993">
        <v>228.144688</v>
      </c>
      <c r="E1993" s="2">
        <v>2</v>
      </c>
      <c r="F1993">
        <v>221.18119899999999</v>
      </c>
      <c r="G1993" s="5">
        <v>3</v>
      </c>
      <c r="H1993">
        <v>213.51124999999999</v>
      </c>
      <c r="I1993" s="3">
        <v>4</v>
      </c>
      <c r="P1993">
        <v>3</v>
      </c>
      <c r="Q1993" t="str">
        <f t="shared" si="32"/>
        <v>234</v>
      </c>
    </row>
    <row r="1994" spans="1:17" x14ac:dyDescent="0.25">
      <c r="A1994">
        <v>1993</v>
      </c>
      <c r="D1994">
        <v>228.144688</v>
      </c>
      <c r="E1994" s="2">
        <v>2</v>
      </c>
      <c r="F1994">
        <v>221.18119899999999</v>
      </c>
      <c r="G1994" s="5">
        <v>3</v>
      </c>
      <c r="H1994">
        <v>213.51124999999999</v>
      </c>
      <c r="I1994" s="3">
        <v>4</v>
      </c>
      <c r="P1994">
        <v>3</v>
      </c>
      <c r="Q1994" t="str">
        <f t="shared" si="32"/>
        <v>234</v>
      </c>
    </row>
    <row r="1995" spans="1:17" x14ac:dyDescent="0.25">
      <c r="A1995">
        <v>1994</v>
      </c>
      <c r="D1995">
        <v>228.144688</v>
      </c>
      <c r="E1995" s="2">
        <v>2</v>
      </c>
      <c r="F1995">
        <v>221.18119899999999</v>
      </c>
      <c r="G1995" s="5">
        <v>3</v>
      </c>
      <c r="H1995">
        <v>213.41351</v>
      </c>
      <c r="I1995" s="3">
        <v>4</v>
      </c>
      <c r="P1995">
        <v>3</v>
      </c>
      <c r="Q1995" t="str">
        <f t="shared" si="32"/>
        <v>234</v>
      </c>
    </row>
    <row r="1996" spans="1:17" x14ac:dyDescent="0.25">
      <c r="A1996">
        <v>1995</v>
      </c>
      <c r="D1996">
        <v>228.144688</v>
      </c>
      <c r="E1996" s="2">
        <v>2</v>
      </c>
      <c r="F1996">
        <v>221.18119899999999</v>
      </c>
      <c r="G1996" s="5">
        <v>3</v>
      </c>
      <c r="H1996">
        <v>213.41351</v>
      </c>
      <c r="I1996" s="3">
        <v>4</v>
      </c>
      <c r="P1996">
        <v>3</v>
      </c>
      <c r="Q1996" t="str">
        <f t="shared" si="32"/>
        <v>234</v>
      </c>
    </row>
    <row r="1997" spans="1:17" x14ac:dyDescent="0.25">
      <c r="A1997">
        <v>1996</v>
      </c>
      <c r="D1997">
        <v>228.144688</v>
      </c>
      <c r="E1997" s="2">
        <v>2</v>
      </c>
      <c r="F1997">
        <v>221.23165699999998</v>
      </c>
      <c r="G1997" s="5">
        <v>3</v>
      </c>
      <c r="P1997">
        <v>2</v>
      </c>
      <c r="Q1997" t="str">
        <f t="shared" si="32"/>
        <v>23</v>
      </c>
    </row>
    <row r="1998" spans="1:17" x14ac:dyDescent="0.25">
      <c r="A1998">
        <v>1997</v>
      </c>
      <c r="D1998">
        <v>228.144688</v>
      </c>
      <c r="E1998" s="2">
        <v>2</v>
      </c>
      <c r="F1998">
        <v>221.28211400000001</v>
      </c>
      <c r="G1998" s="5">
        <v>3</v>
      </c>
      <c r="P1998">
        <v>2</v>
      </c>
      <c r="Q1998" t="str">
        <f t="shared" si="32"/>
        <v>23</v>
      </c>
    </row>
    <row r="1999" spans="1:17" x14ac:dyDescent="0.25">
      <c r="A1999">
        <v>1998</v>
      </c>
      <c r="D1999">
        <v>228.144688</v>
      </c>
      <c r="E1999" s="2">
        <v>2</v>
      </c>
      <c r="F1999">
        <v>221.28211400000001</v>
      </c>
      <c r="G1999" s="5">
        <v>3</v>
      </c>
      <c r="P1999">
        <v>2</v>
      </c>
      <c r="Q1999" t="str">
        <f t="shared" si="32"/>
        <v>23</v>
      </c>
    </row>
    <row r="2000" spans="1:17" x14ac:dyDescent="0.25">
      <c r="A2000">
        <v>1999</v>
      </c>
      <c r="D2000">
        <v>228.144688</v>
      </c>
      <c r="E2000" s="2">
        <v>2</v>
      </c>
      <c r="F2000">
        <v>221.332573</v>
      </c>
      <c r="G2000" s="5">
        <v>3</v>
      </c>
      <c r="P2000">
        <v>2</v>
      </c>
      <c r="Q2000" t="str">
        <f t="shared" si="32"/>
        <v>23</v>
      </c>
    </row>
    <row r="2001" spans="1:17" x14ac:dyDescent="0.25">
      <c r="A2001">
        <v>2000</v>
      </c>
      <c r="D2001">
        <v>228.144688</v>
      </c>
      <c r="E2001" s="2">
        <v>2</v>
      </c>
      <c r="F2001">
        <v>221.332573</v>
      </c>
      <c r="G2001" s="5">
        <v>3</v>
      </c>
      <c r="P2001">
        <v>2</v>
      </c>
      <c r="Q2001" t="str">
        <f t="shared" si="32"/>
        <v>23</v>
      </c>
    </row>
    <row r="2002" spans="1:17" x14ac:dyDescent="0.25">
      <c r="A2002">
        <v>2001</v>
      </c>
      <c r="B2002">
        <v>237.97734700000001</v>
      </c>
      <c r="C2002" s="4">
        <v>1</v>
      </c>
      <c r="D2002">
        <v>228.056635</v>
      </c>
      <c r="E2002" s="2">
        <v>2</v>
      </c>
      <c r="F2002">
        <v>221.332573</v>
      </c>
      <c r="G2002" s="5">
        <v>3</v>
      </c>
      <c r="P2002">
        <v>3</v>
      </c>
      <c r="Q2002" t="str">
        <f t="shared" si="32"/>
        <v>123</v>
      </c>
    </row>
    <row r="2003" spans="1:17" x14ac:dyDescent="0.25">
      <c r="A2003">
        <v>2002</v>
      </c>
      <c r="B2003">
        <v>238.13579999999999</v>
      </c>
      <c r="C2003" s="4">
        <v>1</v>
      </c>
      <c r="F2003">
        <v>221.332573</v>
      </c>
      <c r="G2003" s="5">
        <v>3</v>
      </c>
      <c r="P2003">
        <v>2</v>
      </c>
      <c r="Q2003" t="str">
        <f t="shared" si="32"/>
        <v>13</v>
      </c>
    </row>
    <row r="2004" spans="1:17" x14ac:dyDescent="0.25">
      <c r="A2004">
        <v>2003</v>
      </c>
      <c r="B2004">
        <v>238.13579999999999</v>
      </c>
      <c r="C2004" s="4">
        <v>1</v>
      </c>
      <c r="F2004">
        <v>221.332573</v>
      </c>
      <c r="G2004" s="5">
        <v>3</v>
      </c>
      <c r="P2004">
        <v>2</v>
      </c>
      <c r="Q2004" t="str">
        <f t="shared" si="32"/>
        <v>13</v>
      </c>
    </row>
    <row r="2005" spans="1:17" x14ac:dyDescent="0.25">
      <c r="A2005">
        <v>2004</v>
      </c>
      <c r="B2005">
        <v>238.13579999999999</v>
      </c>
      <c r="C2005" s="4">
        <v>1</v>
      </c>
      <c r="F2005">
        <v>221.332573</v>
      </c>
      <c r="G2005" s="5">
        <v>3</v>
      </c>
      <c r="P2005">
        <v>2</v>
      </c>
      <c r="Q2005" t="str">
        <f t="shared" si="32"/>
        <v>13</v>
      </c>
    </row>
    <row r="2006" spans="1:17" x14ac:dyDescent="0.25">
      <c r="A2006">
        <v>2005</v>
      </c>
      <c r="B2006">
        <v>238.13579999999999</v>
      </c>
      <c r="C2006" s="4">
        <v>1</v>
      </c>
      <c r="F2006">
        <v>221.332573</v>
      </c>
      <c r="G2006" s="5">
        <v>3</v>
      </c>
      <c r="P2006">
        <v>2</v>
      </c>
      <c r="Q2006" t="str">
        <f t="shared" si="32"/>
        <v>13</v>
      </c>
    </row>
    <row r="2007" spans="1:17" x14ac:dyDescent="0.25">
      <c r="A2007">
        <v>2006</v>
      </c>
      <c r="B2007">
        <v>238.13579999999999</v>
      </c>
      <c r="C2007" s="4">
        <v>1</v>
      </c>
      <c r="F2007">
        <v>221.332573</v>
      </c>
      <c r="G2007" s="5">
        <v>3</v>
      </c>
      <c r="P2007">
        <v>2</v>
      </c>
      <c r="Q2007" t="str">
        <f t="shared" si="32"/>
        <v>13</v>
      </c>
    </row>
    <row r="2008" spans="1:17" x14ac:dyDescent="0.25">
      <c r="A2008">
        <v>2007</v>
      </c>
      <c r="B2008">
        <v>238.13579999999999</v>
      </c>
      <c r="C2008" s="4">
        <v>1</v>
      </c>
      <c r="F2008">
        <v>221.332573</v>
      </c>
      <c r="G2008" s="5">
        <v>3</v>
      </c>
      <c r="P2008">
        <v>2</v>
      </c>
      <c r="Q2008" t="str">
        <f t="shared" si="32"/>
        <v>13</v>
      </c>
    </row>
    <row r="2009" spans="1:17" x14ac:dyDescent="0.25">
      <c r="A2009">
        <v>2008</v>
      </c>
      <c r="B2009">
        <v>238.13579999999999</v>
      </c>
      <c r="C2009" s="4">
        <v>1</v>
      </c>
      <c r="F2009">
        <v>221.332573</v>
      </c>
      <c r="G2009" s="5">
        <v>3</v>
      </c>
      <c r="P2009">
        <v>2</v>
      </c>
      <c r="Q2009" t="str">
        <f t="shared" si="32"/>
        <v>13</v>
      </c>
    </row>
    <row r="2010" spans="1:17" x14ac:dyDescent="0.25">
      <c r="A2010">
        <v>2009</v>
      </c>
      <c r="B2010">
        <v>238.13579999999999</v>
      </c>
      <c r="C2010" s="4">
        <v>1</v>
      </c>
      <c r="F2010">
        <v>221.332573</v>
      </c>
      <c r="G2010" s="5">
        <v>3</v>
      </c>
      <c r="P2010">
        <v>2</v>
      </c>
      <c r="Q2010" t="str">
        <f t="shared" si="32"/>
        <v>13</v>
      </c>
    </row>
    <row r="2011" spans="1:17" x14ac:dyDescent="0.25">
      <c r="A2011">
        <v>2010</v>
      </c>
      <c r="B2011">
        <v>238.13579999999999</v>
      </c>
      <c r="C2011" s="4">
        <v>1</v>
      </c>
      <c r="F2011">
        <v>221.332573</v>
      </c>
      <c r="G2011" s="5">
        <v>3</v>
      </c>
      <c r="I2011" s="3" t="s">
        <v>233</v>
      </c>
      <c r="N2011">
        <v>229.063187</v>
      </c>
      <c r="O2011">
        <v>2010</v>
      </c>
      <c r="P2011">
        <v>3</v>
      </c>
      <c r="Q2011" t="str">
        <f t="shared" si="32"/>
        <v>134D</v>
      </c>
    </row>
    <row r="2012" spans="1:17" x14ac:dyDescent="0.25">
      <c r="A2012">
        <v>2011</v>
      </c>
      <c r="B2012">
        <v>238.13579999999999</v>
      </c>
      <c r="C2012" s="4">
        <v>1</v>
      </c>
      <c r="F2012">
        <v>221.332573</v>
      </c>
      <c r="G2012" s="5">
        <v>3</v>
      </c>
      <c r="I2012" s="3" t="s">
        <v>233</v>
      </c>
      <c r="N2012">
        <v>229.05298099999999</v>
      </c>
      <c r="P2012">
        <v>3</v>
      </c>
      <c r="Q2012" t="str">
        <f t="shared" si="32"/>
        <v>134D</v>
      </c>
    </row>
    <row r="2013" spans="1:17" x14ac:dyDescent="0.25">
      <c r="A2013">
        <v>2012</v>
      </c>
      <c r="B2013">
        <v>238.13579999999999</v>
      </c>
      <c r="C2013" s="4">
        <v>1</v>
      </c>
      <c r="F2013">
        <v>221.332573</v>
      </c>
      <c r="G2013" s="5">
        <v>3</v>
      </c>
      <c r="I2013" s="3" t="s">
        <v>233</v>
      </c>
      <c r="N2013">
        <v>229.05298099999999</v>
      </c>
      <c r="P2013">
        <v>3</v>
      </c>
      <c r="Q2013" t="str">
        <f t="shared" si="32"/>
        <v>134D</v>
      </c>
    </row>
    <row r="2014" spans="1:17" x14ac:dyDescent="0.25">
      <c r="A2014">
        <v>2013</v>
      </c>
      <c r="B2014">
        <v>238.13579999999999</v>
      </c>
      <c r="C2014" s="4">
        <v>1</v>
      </c>
      <c r="F2014">
        <v>221.104445</v>
      </c>
      <c r="G2014" s="5">
        <v>3</v>
      </c>
      <c r="I2014" s="3" t="s">
        <v>233</v>
      </c>
      <c r="N2014">
        <v>229.05298099999999</v>
      </c>
      <c r="P2014">
        <v>3</v>
      </c>
      <c r="Q2014" t="str">
        <f t="shared" si="32"/>
        <v>134D</v>
      </c>
    </row>
    <row r="2015" spans="1:17" x14ac:dyDescent="0.25">
      <c r="A2015">
        <v>2014</v>
      </c>
      <c r="B2015">
        <v>238.13579999999999</v>
      </c>
      <c r="C2015" s="4">
        <v>1</v>
      </c>
      <c r="I2015" s="3" t="s">
        <v>233</v>
      </c>
      <c r="N2015">
        <v>229.05298099999999</v>
      </c>
      <c r="P2015">
        <v>2</v>
      </c>
      <c r="Q2015" t="str">
        <f t="shared" si="32"/>
        <v>14D</v>
      </c>
    </row>
    <row r="2016" spans="1:17" x14ac:dyDescent="0.25">
      <c r="A2016">
        <v>2015</v>
      </c>
      <c r="B2016">
        <v>238.13579999999999</v>
      </c>
      <c r="C2016" s="4">
        <v>1</v>
      </c>
      <c r="I2016" s="3" t="s">
        <v>233</v>
      </c>
      <c r="N2016">
        <v>229.05298099999999</v>
      </c>
      <c r="P2016">
        <v>2</v>
      </c>
      <c r="Q2016" t="str">
        <f t="shared" si="32"/>
        <v>14D</v>
      </c>
    </row>
    <row r="2017" spans="1:17" x14ac:dyDescent="0.25">
      <c r="A2017">
        <v>2016</v>
      </c>
      <c r="B2017">
        <v>238.13579999999999</v>
      </c>
      <c r="C2017" s="4">
        <v>1</v>
      </c>
      <c r="I2017" s="3" t="s">
        <v>233</v>
      </c>
      <c r="N2017">
        <v>229.05298099999999</v>
      </c>
      <c r="P2017">
        <v>2</v>
      </c>
      <c r="Q2017" t="str">
        <f t="shared" si="32"/>
        <v>14D</v>
      </c>
    </row>
    <row r="2018" spans="1:17" x14ac:dyDescent="0.25">
      <c r="A2018">
        <v>2017</v>
      </c>
      <c r="B2018">
        <v>238.13579999999999</v>
      </c>
      <c r="C2018" s="4">
        <v>1</v>
      </c>
      <c r="D2018">
        <v>245.83256800000001</v>
      </c>
      <c r="E2018" s="2">
        <v>2</v>
      </c>
      <c r="I2018" s="3" t="s">
        <v>233</v>
      </c>
      <c r="N2018">
        <v>229.05298099999999</v>
      </c>
      <c r="P2018">
        <v>3</v>
      </c>
      <c r="Q2018" t="str">
        <f t="shared" si="32"/>
        <v>124D</v>
      </c>
    </row>
    <row r="2019" spans="1:17" x14ac:dyDescent="0.25">
      <c r="A2019">
        <v>2018</v>
      </c>
      <c r="B2019">
        <v>238.13579999999999</v>
      </c>
      <c r="C2019" s="4">
        <v>1</v>
      </c>
      <c r="D2019">
        <v>246.00758199999999</v>
      </c>
      <c r="E2019" s="2">
        <v>2</v>
      </c>
      <c r="I2019" s="3" t="s">
        <v>233</v>
      </c>
      <c r="N2019">
        <v>229.05298099999999</v>
      </c>
      <c r="P2019">
        <v>3</v>
      </c>
      <c r="Q2019" t="str">
        <f t="shared" si="32"/>
        <v>124D</v>
      </c>
    </row>
    <row r="2020" spans="1:17" x14ac:dyDescent="0.25">
      <c r="A2020">
        <v>2019</v>
      </c>
      <c r="B2020">
        <v>238.13579999999999</v>
      </c>
      <c r="C2020" s="4">
        <v>1</v>
      </c>
      <c r="D2020">
        <v>246.00758199999999</v>
      </c>
      <c r="E2020" s="2">
        <v>2</v>
      </c>
      <c r="I2020" s="3" t="s">
        <v>233</v>
      </c>
      <c r="N2020">
        <v>229.05298099999999</v>
      </c>
      <c r="P2020">
        <v>3</v>
      </c>
      <c r="Q2020" t="str">
        <f t="shared" si="32"/>
        <v>124D</v>
      </c>
    </row>
    <row r="2021" spans="1:17" x14ac:dyDescent="0.25">
      <c r="A2021">
        <v>2020</v>
      </c>
      <c r="B2021">
        <v>237.97734700000001</v>
      </c>
      <c r="C2021" s="4">
        <v>1</v>
      </c>
      <c r="D2021">
        <v>246.00758199999999</v>
      </c>
      <c r="E2021" s="2">
        <v>2</v>
      </c>
      <c r="I2021" s="3" t="s">
        <v>233</v>
      </c>
      <c r="N2021">
        <v>229.05298099999999</v>
      </c>
      <c r="P2021">
        <v>3</v>
      </c>
      <c r="Q2021" t="str">
        <f t="shared" si="32"/>
        <v>124D</v>
      </c>
    </row>
    <row r="2022" spans="1:17" x14ac:dyDescent="0.25">
      <c r="A2022">
        <v>2021</v>
      </c>
      <c r="B2022">
        <v>237.97734700000001</v>
      </c>
      <c r="C2022" s="4">
        <v>1</v>
      </c>
      <c r="D2022">
        <v>246.00758199999999</v>
      </c>
      <c r="E2022" s="2">
        <v>2</v>
      </c>
      <c r="I2022" s="3" t="s">
        <v>233</v>
      </c>
      <c r="N2022">
        <v>229.05298099999999</v>
      </c>
      <c r="P2022">
        <v>3</v>
      </c>
      <c r="Q2022" t="str">
        <f t="shared" si="32"/>
        <v>124D</v>
      </c>
    </row>
    <row r="2023" spans="1:17" x14ac:dyDescent="0.25">
      <c r="A2023">
        <v>2022</v>
      </c>
      <c r="D2023">
        <v>246.00758199999999</v>
      </c>
      <c r="E2023" s="2">
        <v>2</v>
      </c>
      <c r="I2023" s="3" t="s">
        <v>233</v>
      </c>
      <c r="N2023">
        <v>229.05298099999999</v>
      </c>
      <c r="P2023">
        <v>2</v>
      </c>
      <c r="Q2023" t="str">
        <f t="shared" si="32"/>
        <v>24D</v>
      </c>
    </row>
    <row r="2024" spans="1:17" x14ac:dyDescent="0.25">
      <c r="A2024">
        <v>2023</v>
      </c>
      <c r="D2024">
        <v>246.00758199999999</v>
      </c>
      <c r="E2024" s="2">
        <v>2</v>
      </c>
      <c r="I2024" s="3" t="s">
        <v>233</v>
      </c>
      <c r="N2024">
        <v>229.05298099999999</v>
      </c>
      <c r="P2024">
        <v>2</v>
      </c>
      <c r="Q2024" t="str">
        <f t="shared" si="32"/>
        <v>24D</v>
      </c>
    </row>
    <row r="2025" spans="1:17" x14ac:dyDescent="0.25">
      <c r="A2025">
        <v>2024</v>
      </c>
      <c r="D2025">
        <v>246.00758199999999</v>
      </c>
      <c r="E2025" s="2">
        <v>2</v>
      </c>
      <c r="G2025" s="5" t="s">
        <v>234</v>
      </c>
      <c r="I2025" s="3" t="s">
        <v>233</v>
      </c>
      <c r="L2025">
        <v>236.38071300000001</v>
      </c>
      <c r="M2025">
        <v>2024</v>
      </c>
      <c r="N2025">
        <v>229.05298099999999</v>
      </c>
      <c r="P2025">
        <v>3</v>
      </c>
      <c r="Q2025" t="str">
        <f t="shared" si="32"/>
        <v>23D4D</v>
      </c>
    </row>
    <row r="2026" spans="1:17" x14ac:dyDescent="0.25">
      <c r="A2026">
        <v>2025</v>
      </c>
      <c r="D2026">
        <v>246.00758199999999</v>
      </c>
      <c r="E2026" s="2">
        <v>2</v>
      </c>
      <c r="G2026" s="5" t="s">
        <v>234</v>
      </c>
      <c r="I2026" s="3" t="s">
        <v>233</v>
      </c>
      <c r="L2026">
        <v>236.36967300000001</v>
      </c>
      <c r="N2026">
        <v>229.05298099999999</v>
      </c>
      <c r="P2026">
        <v>3</v>
      </c>
      <c r="Q2026" t="str">
        <f t="shared" si="32"/>
        <v>23D4D</v>
      </c>
    </row>
    <row r="2027" spans="1:17" x14ac:dyDescent="0.25">
      <c r="A2027">
        <v>2026</v>
      </c>
      <c r="D2027">
        <v>246.00758199999999</v>
      </c>
      <c r="E2027" s="2">
        <v>2</v>
      </c>
      <c r="G2027" s="5" t="s">
        <v>234</v>
      </c>
      <c r="I2027" s="3" t="s">
        <v>233</v>
      </c>
      <c r="L2027">
        <v>236.36967300000001</v>
      </c>
      <c r="N2027">
        <v>229.05298099999999</v>
      </c>
      <c r="P2027">
        <v>3</v>
      </c>
      <c r="Q2027" t="str">
        <f t="shared" si="32"/>
        <v>23D4D</v>
      </c>
    </row>
    <row r="2028" spans="1:17" x14ac:dyDescent="0.25">
      <c r="A2028">
        <v>2027</v>
      </c>
      <c r="D2028">
        <v>246.00758199999999</v>
      </c>
      <c r="E2028" s="2">
        <v>2</v>
      </c>
      <c r="G2028" s="5" t="s">
        <v>234</v>
      </c>
      <c r="I2028" s="3" t="s">
        <v>233</v>
      </c>
      <c r="L2028">
        <v>236.36967300000001</v>
      </c>
      <c r="N2028">
        <v>229.05298099999999</v>
      </c>
      <c r="P2028">
        <v>3</v>
      </c>
      <c r="Q2028" t="str">
        <f t="shared" si="32"/>
        <v>23D4D</v>
      </c>
    </row>
    <row r="2029" spans="1:17" x14ac:dyDescent="0.25">
      <c r="A2029">
        <v>2028</v>
      </c>
      <c r="D2029">
        <v>246.00758199999999</v>
      </c>
      <c r="E2029" s="2">
        <v>2</v>
      </c>
      <c r="G2029" s="5" t="s">
        <v>234</v>
      </c>
      <c r="I2029" s="3" t="s">
        <v>233</v>
      </c>
      <c r="L2029">
        <v>236.36967300000001</v>
      </c>
      <c r="N2029">
        <v>229.063187</v>
      </c>
      <c r="O2029">
        <v>2028</v>
      </c>
      <c r="P2029">
        <v>3</v>
      </c>
      <c r="Q2029" t="str">
        <f t="shared" si="32"/>
        <v>23D4D</v>
      </c>
    </row>
    <row r="2030" spans="1:17" x14ac:dyDescent="0.25">
      <c r="A2030">
        <v>2029</v>
      </c>
      <c r="D2030">
        <v>246.00758199999999</v>
      </c>
      <c r="E2030" s="2">
        <v>2</v>
      </c>
      <c r="G2030" s="5" t="s">
        <v>234</v>
      </c>
      <c r="L2030">
        <v>236.36967300000001</v>
      </c>
      <c r="P2030">
        <v>2</v>
      </c>
      <c r="Q2030" t="str">
        <f t="shared" si="32"/>
        <v>23D</v>
      </c>
    </row>
    <row r="2031" spans="1:17" x14ac:dyDescent="0.25">
      <c r="A2031">
        <v>2030</v>
      </c>
      <c r="D2031">
        <v>246.00758199999999</v>
      </c>
      <c r="E2031" s="2">
        <v>2</v>
      </c>
      <c r="G2031" s="5" t="s">
        <v>234</v>
      </c>
      <c r="L2031">
        <v>236.36967300000001</v>
      </c>
      <c r="P2031">
        <v>2</v>
      </c>
      <c r="Q2031" t="str">
        <f t="shared" si="32"/>
        <v>23D</v>
      </c>
    </row>
    <row r="2032" spans="1:17" x14ac:dyDescent="0.25">
      <c r="A2032">
        <v>2031</v>
      </c>
      <c r="D2032">
        <v>246.00758199999999</v>
      </c>
      <c r="E2032" s="2">
        <v>2</v>
      </c>
      <c r="G2032" s="5" t="s">
        <v>234</v>
      </c>
      <c r="L2032">
        <v>236.36967300000001</v>
      </c>
      <c r="P2032">
        <v>2</v>
      </c>
      <c r="Q2032" t="str">
        <f t="shared" si="32"/>
        <v>23D</v>
      </c>
    </row>
    <row r="2033" spans="1:17" x14ac:dyDescent="0.25">
      <c r="A2033">
        <v>2032</v>
      </c>
      <c r="D2033">
        <v>246.00758199999999</v>
      </c>
      <c r="E2033" s="2">
        <v>2</v>
      </c>
      <c r="G2033" s="5" t="s">
        <v>234</v>
      </c>
      <c r="L2033">
        <v>236.36967300000001</v>
      </c>
      <c r="P2033">
        <v>2</v>
      </c>
      <c r="Q2033" t="str">
        <f t="shared" si="32"/>
        <v>23D</v>
      </c>
    </row>
    <row r="2034" spans="1:17" x14ac:dyDescent="0.25">
      <c r="A2034">
        <v>2033</v>
      </c>
      <c r="D2034">
        <v>246.00758199999999</v>
      </c>
      <c r="E2034" s="2">
        <v>2</v>
      </c>
      <c r="G2034" s="5" t="s">
        <v>234</v>
      </c>
      <c r="L2034">
        <v>236.36967300000001</v>
      </c>
      <c r="P2034">
        <v>2</v>
      </c>
      <c r="Q2034" t="str">
        <f t="shared" si="32"/>
        <v>23D</v>
      </c>
    </row>
    <row r="2035" spans="1:17" x14ac:dyDescent="0.25">
      <c r="A2035">
        <v>2034</v>
      </c>
      <c r="D2035">
        <v>246.00758199999999</v>
      </c>
      <c r="E2035" s="2">
        <v>2</v>
      </c>
      <c r="G2035" s="5" t="s">
        <v>234</v>
      </c>
      <c r="L2035">
        <v>236.36967300000001</v>
      </c>
      <c r="P2035">
        <v>2</v>
      </c>
      <c r="Q2035" t="str">
        <f t="shared" si="32"/>
        <v>23D</v>
      </c>
    </row>
    <row r="2036" spans="1:17" x14ac:dyDescent="0.25">
      <c r="A2036">
        <v>2035</v>
      </c>
      <c r="B2036">
        <v>253.97855999999999</v>
      </c>
      <c r="C2036" s="4">
        <v>1</v>
      </c>
      <c r="D2036">
        <v>246.00758199999999</v>
      </c>
      <c r="E2036" s="2">
        <v>2</v>
      </c>
      <c r="G2036" s="5" t="s">
        <v>234</v>
      </c>
      <c r="L2036">
        <v>236.36967300000001</v>
      </c>
      <c r="P2036">
        <v>3</v>
      </c>
      <c r="Q2036" t="str">
        <f t="shared" si="32"/>
        <v>123D</v>
      </c>
    </row>
    <row r="2037" spans="1:17" x14ac:dyDescent="0.25">
      <c r="A2037">
        <v>2036</v>
      </c>
      <c r="B2037">
        <v>253.929823</v>
      </c>
      <c r="C2037" s="4">
        <v>1</v>
      </c>
      <c r="D2037">
        <v>246.00758199999999</v>
      </c>
      <c r="E2037" s="2">
        <v>2</v>
      </c>
      <c r="G2037" s="5" t="s">
        <v>234</v>
      </c>
      <c r="L2037">
        <v>236.36967300000001</v>
      </c>
      <c r="P2037">
        <v>3</v>
      </c>
      <c r="Q2037" t="str">
        <f t="shared" si="32"/>
        <v>123D</v>
      </c>
    </row>
    <row r="2038" spans="1:17" x14ac:dyDescent="0.25">
      <c r="A2038">
        <v>2037</v>
      </c>
      <c r="B2038">
        <v>253.929823</v>
      </c>
      <c r="C2038" s="4">
        <v>1</v>
      </c>
      <c r="D2038">
        <v>246.00758199999999</v>
      </c>
      <c r="E2038" s="2">
        <v>2</v>
      </c>
      <c r="G2038" s="5" t="s">
        <v>234</v>
      </c>
      <c r="L2038">
        <v>236.36967300000001</v>
      </c>
      <c r="P2038">
        <v>3</v>
      </c>
      <c r="Q2038" t="str">
        <f t="shared" si="32"/>
        <v>123D</v>
      </c>
    </row>
    <row r="2039" spans="1:17" x14ac:dyDescent="0.25">
      <c r="A2039">
        <v>2038</v>
      </c>
      <c r="B2039">
        <v>253.929823</v>
      </c>
      <c r="C2039" s="4">
        <v>1</v>
      </c>
      <c r="D2039">
        <v>246.00758199999999</v>
      </c>
      <c r="E2039" s="2">
        <v>2</v>
      </c>
      <c r="G2039" s="5" t="s">
        <v>234</v>
      </c>
      <c r="L2039">
        <v>236.36967300000001</v>
      </c>
      <c r="P2039">
        <v>3</v>
      </c>
      <c r="Q2039" t="str">
        <f t="shared" si="32"/>
        <v>123D</v>
      </c>
    </row>
    <row r="2040" spans="1:17" x14ac:dyDescent="0.25">
      <c r="A2040">
        <v>2039</v>
      </c>
      <c r="B2040">
        <v>253.929823</v>
      </c>
      <c r="C2040" s="4">
        <v>1</v>
      </c>
      <c r="D2040">
        <v>246.00758199999999</v>
      </c>
      <c r="E2040" s="2">
        <v>2</v>
      </c>
      <c r="G2040" s="5" t="s">
        <v>234</v>
      </c>
      <c r="L2040">
        <v>236.36967300000001</v>
      </c>
      <c r="P2040">
        <v>3</v>
      </c>
      <c r="Q2040" t="str">
        <f t="shared" si="32"/>
        <v>123D</v>
      </c>
    </row>
    <row r="2041" spans="1:17" x14ac:dyDescent="0.25">
      <c r="A2041">
        <v>2040</v>
      </c>
      <c r="B2041">
        <v>253.929823</v>
      </c>
      <c r="C2041" s="4">
        <v>1</v>
      </c>
      <c r="D2041">
        <v>245.83256800000001</v>
      </c>
      <c r="E2041" s="2">
        <v>2</v>
      </c>
      <c r="G2041" s="5" t="s">
        <v>234</v>
      </c>
      <c r="L2041">
        <v>236.36967300000001</v>
      </c>
      <c r="P2041">
        <v>3</v>
      </c>
      <c r="Q2041" t="str">
        <f t="shared" si="32"/>
        <v>123D</v>
      </c>
    </row>
    <row r="2042" spans="1:17" x14ac:dyDescent="0.25">
      <c r="A2042">
        <v>2041</v>
      </c>
      <c r="B2042">
        <v>253.929823</v>
      </c>
      <c r="C2042" s="4">
        <v>1</v>
      </c>
      <c r="G2042" s="5" t="s">
        <v>234</v>
      </c>
      <c r="L2042">
        <v>236.36967300000001</v>
      </c>
      <c r="P2042">
        <v>2</v>
      </c>
      <c r="Q2042" t="str">
        <f t="shared" si="32"/>
        <v>13D</v>
      </c>
    </row>
    <row r="2043" spans="1:17" x14ac:dyDescent="0.25">
      <c r="A2043">
        <v>2042</v>
      </c>
      <c r="B2043">
        <v>253.929823</v>
      </c>
      <c r="C2043" s="4">
        <v>1</v>
      </c>
      <c r="G2043" s="5" t="s">
        <v>234</v>
      </c>
      <c r="L2043">
        <v>236.36967300000001</v>
      </c>
      <c r="P2043">
        <v>2</v>
      </c>
      <c r="Q2043" t="str">
        <f t="shared" si="32"/>
        <v>13D</v>
      </c>
    </row>
    <row r="2044" spans="1:17" x14ac:dyDescent="0.25">
      <c r="A2044">
        <v>2043</v>
      </c>
      <c r="B2044">
        <v>253.929823</v>
      </c>
      <c r="C2044" s="4">
        <v>1</v>
      </c>
      <c r="G2044" s="5" t="s">
        <v>234</v>
      </c>
      <c r="L2044">
        <v>236.36967300000001</v>
      </c>
      <c r="P2044">
        <v>2</v>
      </c>
      <c r="Q2044" t="str">
        <f t="shared" si="32"/>
        <v>13D</v>
      </c>
    </row>
    <row r="2045" spans="1:17" x14ac:dyDescent="0.25">
      <c r="A2045">
        <v>2044</v>
      </c>
      <c r="B2045">
        <v>253.929823</v>
      </c>
      <c r="C2045" s="4">
        <v>1</v>
      </c>
      <c r="G2045" s="5" t="s">
        <v>234</v>
      </c>
      <c r="L2045">
        <v>236.36967300000001</v>
      </c>
      <c r="P2045">
        <v>2</v>
      </c>
      <c r="Q2045" t="str">
        <f t="shared" si="32"/>
        <v>13D</v>
      </c>
    </row>
    <row r="2046" spans="1:17" x14ac:dyDescent="0.25">
      <c r="A2046">
        <v>2045</v>
      </c>
      <c r="B2046">
        <v>253.929823</v>
      </c>
      <c r="C2046" s="4">
        <v>1</v>
      </c>
      <c r="G2046" s="5" t="s">
        <v>234</v>
      </c>
      <c r="H2046">
        <v>244.53076799999999</v>
      </c>
      <c r="I2046" s="3">
        <v>4</v>
      </c>
      <c r="L2046">
        <v>236.36967300000001</v>
      </c>
      <c r="P2046">
        <v>3</v>
      </c>
      <c r="Q2046" t="str">
        <f t="shared" si="32"/>
        <v>13D4</v>
      </c>
    </row>
    <row r="2047" spans="1:17" x14ac:dyDescent="0.25">
      <c r="A2047">
        <v>2046</v>
      </c>
      <c r="B2047">
        <v>253.929823</v>
      </c>
      <c r="C2047" s="4">
        <v>1</v>
      </c>
      <c r="G2047" s="5" t="s">
        <v>234</v>
      </c>
      <c r="H2047">
        <v>244.54425699999999</v>
      </c>
      <c r="I2047" s="3">
        <v>4</v>
      </c>
      <c r="L2047">
        <v>236.36967300000001</v>
      </c>
      <c r="P2047">
        <v>3</v>
      </c>
      <c r="Q2047" t="str">
        <f t="shared" si="32"/>
        <v>13D4</v>
      </c>
    </row>
    <row r="2048" spans="1:17" x14ac:dyDescent="0.25">
      <c r="A2048">
        <v>2047</v>
      </c>
      <c r="B2048">
        <v>253.929823</v>
      </c>
      <c r="C2048" s="4">
        <v>1</v>
      </c>
      <c r="G2048" s="5" t="s">
        <v>234</v>
      </c>
      <c r="H2048">
        <v>244.54425699999999</v>
      </c>
      <c r="I2048" s="3">
        <v>4</v>
      </c>
      <c r="L2048">
        <v>236.36967300000001</v>
      </c>
      <c r="P2048">
        <v>3</v>
      </c>
      <c r="Q2048" t="str">
        <f t="shared" si="32"/>
        <v>13D4</v>
      </c>
    </row>
    <row r="2049" spans="1:17" x14ac:dyDescent="0.25">
      <c r="A2049">
        <v>2048</v>
      </c>
      <c r="B2049">
        <v>253.929823</v>
      </c>
      <c r="C2049" s="4">
        <v>1</v>
      </c>
      <c r="G2049" s="5" t="s">
        <v>234</v>
      </c>
      <c r="H2049">
        <v>244.54425699999999</v>
      </c>
      <c r="I2049" s="3">
        <v>4</v>
      </c>
      <c r="L2049">
        <v>236.38071300000001</v>
      </c>
      <c r="M2049">
        <v>2048</v>
      </c>
      <c r="P2049">
        <v>3</v>
      </c>
      <c r="Q2049" t="str">
        <f t="shared" si="32"/>
        <v>13D4</v>
      </c>
    </row>
    <row r="2050" spans="1:17" x14ac:dyDescent="0.25">
      <c r="A2050">
        <v>2049</v>
      </c>
      <c r="B2050">
        <v>253.929823</v>
      </c>
      <c r="C2050" s="4">
        <v>1</v>
      </c>
      <c r="H2050">
        <v>244.54425699999999</v>
      </c>
      <c r="I2050" s="3">
        <v>4</v>
      </c>
      <c r="P2050">
        <v>2</v>
      </c>
      <c r="Q2050" t="str">
        <f t="shared" ref="Q2050:Q2087" si="33">CONCATENATE(C2050,E2050,G2050,I2050)</f>
        <v>14</v>
      </c>
    </row>
    <row r="2051" spans="1:17" x14ac:dyDescent="0.25">
      <c r="A2051">
        <v>2050</v>
      </c>
      <c r="B2051">
        <v>253.929823</v>
      </c>
      <c r="C2051" s="4">
        <v>1</v>
      </c>
      <c r="H2051">
        <v>244.54425699999999</v>
      </c>
      <c r="I2051" s="3">
        <v>4</v>
      </c>
      <c r="P2051">
        <v>2</v>
      </c>
      <c r="Q2051" t="str">
        <f t="shared" si="33"/>
        <v>14</v>
      </c>
    </row>
    <row r="2052" spans="1:17" x14ac:dyDescent="0.25">
      <c r="A2052">
        <v>2051</v>
      </c>
      <c r="B2052">
        <v>253.929823</v>
      </c>
      <c r="C2052" s="4">
        <v>1</v>
      </c>
      <c r="H2052">
        <v>244.54425699999999</v>
      </c>
      <c r="I2052" s="3">
        <v>4</v>
      </c>
      <c r="P2052">
        <v>2</v>
      </c>
      <c r="Q2052" t="str">
        <f t="shared" si="33"/>
        <v>14</v>
      </c>
    </row>
    <row r="2053" spans="1:17" x14ac:dyDescent="0.25">
      <c r="A2053">
        <v>2052</v>
      </c>
      <c r="B2053">
        <v>253.929823</v>
      </c>
      <c r="C2053" s="4">
        <v>1</v>
      </c>
      <c r="H2053">
        <v>244.54425699999999</v>
      </c>
      <c r="I2053" s="3">
        <v>4</v>
      </c>
      <c r="P2053">
        <v>2</v>
      </c>
      <c r="Q2053" t="str">
        <f t="shared" si="33"/>
        <v>14</v>
      </c>
    </row>
    <row r="2054" spans="1:17" x14ac:dyDescent="0.25">
      <c r="A2054">
        <v>2053</v>
      </c>
      <c r="B2054">
        <v>253.929823</v>
      </c>
      <c r="C2054" s="4">
        <v>1</v>
      </c>
      <c r="D2054">
        <v>260.71074499999997</v>
      </c>
      <c r="E2054" s="2">
        <v>2</v>
      </c>
      <c r="H2054">
        <v>244.54425699999999</v>
      </c>
      <c r="I2054" s="3">
        <v>4</v>
      </c>
      <c r="P2054">
        <v>3</v>
      </c>
      <c r="Q2054" t="str">
        <f t="shared" si="33"/>
        <v>124</v>
      </c>
    </row>
    <row r="2055" spans="1:17" x14ac:dyDescent="0.25">
      <c r="A2055">
        <v>2054</v>
      </c>
      <c r="B2055">
        <v>253.929823</v>
      </c>
      <c r="C2055" s="4">
        <v>1</v>
      </c>
      <c r="D2055">
        <v>260.69148100000001</v>
      </c>
      <c r="E2055" s="2">
        <v>2</v>
      </c>
      <c r="H2055">
        <v>244.54425699999999</v>
      </c>
      <c r="I2055" s="3">
        <v>4</v>
      </c>
      <c r="P2055">
        <v>3</v>
      </c>
      <c r="Q2055" t="str">
        <f t="shared" si="33"/>
        <v>124</v>
      </c>
    </row>
    <row r="2056" spans="1:17" x14ac:dyDescent="0.25">
      <c r="A2056">
        <v>2055</v>
      </c>
      <c r="B2056">
        <v>253.929823</v>
      </c>
      <c r="C2056" s="4">
        <v>1</v>
      </c>
      <c r="D2056">
        <v>260.69148100000001</v>
      </c>
      <c r="E2056" s="2">
        <v>2</v>
      </c>
      <c r="H2056">
        <v>244.54425699999999</v>
      </c>
      <c r="I2056" s="3">
        <v>4</v>
      </c>
      <c r="P2056">
        <v>3</v>
      </c>
      <c r="Q2056" t="str">
        <f t="shared" si="33"/>
        <v>124</v>
      </c>
    </row>
    <row r="2057" spans="1:17" x14ac:dyDescent="0.25">
      <c r="A2057">
        <v>2056</v>
      </c>
      <c r="B2057">
        <v>253.929823</v>
      </c>
      <c r="C2057" s="4">
        <v>1</v>
      </c>
      <c r="D2057">
        <v>260.69148100000001</v>
      </c>
      <c r="E2057" s="2">
        <v>2</v>
      </c>
      <c r="H2057">
        <v>244.54425699999999</v>
      </c>
      <c r="I2057" s="3">
        <v>4</v>
      </c>
      <c r="P2057">
        <v>3</v>
      </c>
      <c r="Q2057" t="str">
        <f t="shared" si="33"/>
        <v>124</v>
      </c>
    </row>
    <row r="2058" spans="1:17" x14ac:dyDescent="0.25">
      <c r="A2058">
        <v>2057</v>
      </c>
      <c r="B2058">
        <v>253.929823</v>
      </c>
      <c r="C2058" s="4">
        <v>1</v>
      </c>
      <c r="D2058">
        <v>260.69148100000001</v>
      </c>
      <c r="E2058" s="2">
        <v>2</v>
      </c>
      <c r="H2058">
        <v>244.54425699999999</v>
      </c>
      <c r="I2058" s="3">
        <v>4</v>
      </c>
      <c r="P2058">
        <v>3</v>
      </c>
      <c r="Q2058" t="str">
        <f t="shared" si="33"/>
        <v>124</v>
      </c>
    </row>
    <row r="2059" spans="1:17" x14ac:dyDescent="0.25">
      <c r="A2059">
        <v>2058</v>
      </c>
      <c r="B2059">
        <v>253.929823</v>
      </c>
      <c r="C2059" s="4">
        <v>1</v>
      </c>
      <c r="D2059">
        <v>260.69148100000001</v>
      </c>
      <c r="E2059" s="2">
        <v>2</v>
      </c>
      <c r="H2059">
        <v>244.54425699999999</v>
      </c>
      <c r="I2059" s="3">
        <v>4</v>
      </c>
      <c r="P2059">
        <v>3</v>
      </c>
      <c r="Q2059" t="str">
        <f t="shared" si="33"/>
        <v>124</v>
      </c>
    </row>
    <row r="2060" spans="1:17" x14ac:dyDescent="0.25">
      <c r="A2060">
        <v>2059</v>
      </c>
      <c r="B2060">
        <v>253.929823</v>
      </c>
      <c r="C2060" s="4">
        <v>1</v>
      </c>
      <c r="D2060">
        <v>260.69148100000001</v>
      </c>
      <c r="E2060" s="2">
        <v>2</v>
      </c>
      <c r="H2060">
        <v>244.54425699999999</v>
      </c>
      <c r="I2060" s="3">
        <v>4</v>
      </c>
      <c r="P2060">
        <v>3</v>
      </c>
      <c r="Q2060" t="str">
        <f t="shared" si="33"/>
        <v>124</v>
      </c>
    </row>
    <row r="2061" spans="1:17" x14ac:dyDescent="0.25">
      <c r="A2061">
        <v>2060</v>
      </c>
      <c r="B2061">
        <v>253.929823</v>
      </c>
      <c r="C2061" s="4">
        <v>1</v>
      </c>
      <c r="D2061">
        <v>260.69148100000001</v>
      </c>
      <c r="E2061" s="2">
        <v>2</v>
      </c>
      <c r="H2061">
        <v>244.54425699999999</v>
      </c>
      <c r="I2061" s="3">
        <v>4</v>
      </c>
      <c r="P2061">
        <v>3</v>
      </c>
      <c r="Q2061" t="str">
        <f t="shared" si="33"/>
        <v>124</v>
      </c>
    </row>
    <row r="2062" spans="1:17" x14ac:dyDescent="0.25">
      <c r="A2062">
        <v>2061</v>
      </c>
      <c r="B2062">
        <v>253.97855999999999</v>
      </c>
      <c r="C2062" s="4">
        <v>1</v>
      </c>
      <c r="D2062">
        <v>260.69148100000001</v>
      </c>
      <c r="E2062" s="2">
        <v>2</v>
      </c>
      <c r="H2062">
        <v>244.54425699999999</v>
      </c>
      <c r="I2062" s="3">
        <v>4</v>
      </c>
      <c r="P2062">
        <v>3</v>
      </c>
      <c r="Q2062" t="str">
        <f t="shared" si="33"/>
        <v>124</v>
      </c>
    </row>
    <row r="2063" spans="1:17" x14ac:dyDescent="0.25">
      <c r="A2063">
        <v>2062</v>
      </c>
      <c r="B2063">
        <v>253.97855999999999</v>
      </c>
      <c r="C2063" s="4">
        <v>1</v>
      </c>
      <c r="D2063">
        <v>260.69148100000001</v>
      </c>
      <c r="E2063" s="2">
        <v>2</v>
      </c>
      <c r="H2063">
        <v>244.54425699999999</v>
      </c>
      <c r="I2063" s="3">
        <v>4</v>
      </c>
      <c r="P2063">
        <v>3</v>
      </c>
      <c r="Q2063" t="str">
        <f t="shared" si="33"/>
        <v>124</v>
      </c>
    </row>
    <row r="2064" spans="1:17" x14ac:dyDescent="0.25">
      <c r="A2064">
        <v>2063</v>
      </c>
      <c r="D2064">
        <v>260.69148100000001</v>
      </c>
      <c r="E2064" s="2">
        <v>2</v>
      </c>
      <c r="H2064">
        <v>244.54425699999999</v>
      </c>
      <c r="I2064" s="3">
        <v>4</v>
      </c>
      <c r="P2064">
        <v>2</v>
      </c>
      <c r="Q2064" t="str">
        <f t="shared" si="33"/>
        <v>24</v>
      </c>
    </row>
    <row r="2065" spans="1:17" x14ac:dyDescent="0.25">
      <c r="A2065">
        <v>2064</v>
      </c>
      <c r="D2065">
        <v>260.69148100000001</v>
      </c>
      <c r="E2065" s="2">
        <v>2</v>
      </c>
      <c r="H2065">
        <v>244.54425699999999</v>
      </c>
      <c r="I2065" s="3">
        <v>4</v>
      </c>
      <c r="P2065">
        <v>2</v>
      </c>
      <c r="Q2065" t="str">
        <f t="shared" si="33"/>
        <v>24</v>
      </c>
    </row>
    <row r="2066" spans="1:17" x14ac:dyDescent="0.25">
      <c r="A2066">
        <v>2065</v>
      </c>
      <c r="D2066">
        <v>260.69148100000001</v>
      </c>
      <c r="E2066" s="2">
        <v>2</v>
      </c>
      <c r="F2066">
        <v>251.749045</v>
      </c>
      <c r="G2066" s="5">
        <v>3</v>
      </c>
      <c r="H2066">
        <v>244.54425699999999</v>
      </c>
      <c r="I2066" s="3">
        <v>4</v>
      </c>
      <c r="P2066">
        <v>3</v>
      </c>
      <c r="Q2066" t="str">
        <f t="shared" si="33"/>
        <v>234</v>
      </c>
    </row>
    <row r="2067" spans="1:17" x14ac:dyDescent="0.25">
      <c r="A2067">
        <v>2066</v>
      </c>
      <c r="D2067">
        <v>260.69148100000001</v>
      </c>
      <c r="E2067" s="2">
        <v>2</v>
      </c>
      <c r="F2067">
        <v>251.760031</v>
      </c>
      <c r="G2067" s="5">
        <v>3</v>
      </c>
      <c r="H2067">
        <v>244.54425699999999</v>
      </c>
      <c r="I2067" s="3">
        <v>4</v>
      </c>
      <c r="P2067">
        <v>3</v>
      </c>
      <c r="Q2067" t="str">
        <f t="shared" si="33"/>
        <v>234</v>
      </c>
    </row>
    <row r="2068" spans="1:17" x14ac:dyDescent="0.25">
      <c r="A2068">
        <v>2067</v>
      </c>
      <c r="D2068">
        <v>260.69148100000001</v>
      </c>
      <c r="E2068" s="2">
        <v>2</v>
      </c>
      <c r="F2068">
        <v>251.760031</v>
      </c>
      <c r="G2068" s="5">
        <v>3</v>
      </c>
      <c r="H2068">
        <v>244.54425699999999</v>
      </c>
      <c r="I2068" s="3">
        <v>4</v>
      </c>
      <c r="P2068">
        <v>3</v>
      </c>
      <c r="Q2068" t="str">
        <f t="shared" si="33"/>
        <v>234</v>
      </c>
    </row>
    <row r="2069" spans="1:17" x14ac:dyDescent="0.25">
      <c r="A2069">
        <v>2068</v>
      </c>
      <c r="D2069">
        <v>260.69148100000001</v>
      </c>
      <c r="E2069" s="2">
        <v>2</v>
      </c>
      <c r="F2069">
        <v>251.760031</v>
      </c>
      <c r="G2069" s="5">
        <v>3</v>
      </c>
      <c r="H2069">
        <v>244.54425699999999</v>
      </c>
      <c r="I2069" s="3">
        <v>4</v>
      </c>
      <c r="P2069">
        <v>3</v>
      </c>
      <c r="Q2069" t="str">
        <f t="shared" si="33"/>
        <v>234</v>
      </c>
    </row>
    <row r="2070" spans="1:17" x14ac:dyDescent="0.25">
      <c r="A2070">
        <v>2069</v>
      </c>
      <c r="D2070">
        <v>260.69148100000001</v>
      </c>
      <c r="E2070" s="2">
        <v>2</v>
      </c>
      <c r="F2070">
        <v>251.760031</v>
      </c>
      <c r="G2070" s="5">
        <v>3</v>
      </c>
      <c r="H2070">
        <v>244.54425699999999</v>
      </c>
      <c r="I2070" s="3">
        <v>4</v>
      </c>
      <c r="P2070">
        <v>3</v>
      </c>
      <c r="Q2070" t="str">
        <f t="shared" si="33"/>
        <v>234</v>
      </c>
    </row>
    <row r="2071" spans="1:17" x14ac:dyDescent="0.25">
      <c r="A2071">
        <v>2070</v>
      </c>
      <c r="D2071">
        <v>260.69148100000001</v>
      </c>
      <c r="E2071" s="2">
        <v>2</v>
      </c>
      <c r="F2071">
        <v>251.760031</v>
      </c>
      <c r="G2071" s="5">
        <v>3</v>
      </c>
      <c r="H2071">
        <v>244.54425699999999</v>
      </c>
      <c r="I2071" s="3">
        <v>4</v>
      </c>
      <c r="P2071">
        <v>3</v>
      </c>
      <c r="Q2071" t="str">
        <f t="shared" si="33"/>
        <v>234</v>
      </c>
    </row>
    <row r="2072" spans="1:17" x14ac:dyDescent="0.25">
      <c r="A2072">
        <v>2071</v>
      </c>
      <c r="D2072">
        <v>260.69148100000001</v>
      </c>
      <c r="E2072" s="2">
        <v>2</v>
      </c>
      <c r="F2072">
        <v>251.760031</v>
      </c>
      <c r="G2072" s="5">
        <v>3</v>
      </c>
      <c r="H2072">
        <v>244.54425699999999</v>
      </c>
      <c r="I2072" s="3">
        <v>4</v>
      </c>
      <c r="P2072">
        <v>3</v>
      </c>
      <c r="Q2072" t="str">
        <f t="shared" si="33"/>
        <v>234</v>
      </c>
    </row>
    <row r="2073" spans="1:17" x14ac:dyDescent="0.25">
      <c r="A2073">
        <v>2072</v>
      </c>
      <c r="D2073">
        <v>260.69148100000001</v>
      </c>
      <c r="E2073" s="2">
        <v>2</v>
      </c>
      <c r="F2073">
        <v>251.760031</v>
      </c>
      <c r="G2073" s="5">
        <v>3</v>
      </c>
      <c r="H2073">
        <v>244.54425699999999</v>
      </c>
      <c r="I2073" s="3">
        <v>4</v>
      </c>
      <c r="P2073">
        <v>3</v>
      </c>
      <c r="Q2073" t="str">
        <f t="shared" si="33"/>
        <v>234</v>
      </c>
    </row>
    <row r="2074" spans="1:17" x14ac:dyDescent="0.25">
      <c r="A2074">
        <v>2073</v>
      </c>
      <c r="D2074">
        <v>260.69148100000001</v>
      </c>
      <c r="E2074" s="2">
        <v>2</v>
      </c>
      <c r="F2074">
        <v>251.760031</v>
      </c>
      <c r="G2074" s="5">
        <v>3</v>
      </c>
      <c r="H2074">
        <v>244.54425699999999</v>
      </c>
      <c r="I2074" s="3">
        <v>4</v>
      </c>
      <c r="P2074">
        <v>3</v>
      </c>
      <c r="Q2074" t="str">
        <f t="shared" si="33"/>
        <v>234</v>
      </c>
    </row>
    <row r="2075" spans="1:17" x14ac:dyDescent="0.25">
      <c r="A2075">
        <v>2074</v>
      </c>
      <c r="D2075">
        <v>260.69148100000001</v>
      </c>
      <c r="E2075" s="2">
        <v>2</v>
      </c>
      <c r="F2075">
        <v>251.760031</v>
      </c>
      <c r="G2075" s="5">
        <v>3</v>
      </c>
      <c r="H2075">
        <v>244.54425699999999</v>
      </c>
      <c r="I2075" s="3">
        <v>4</v>
      </c>
      <c r="P2075">
        <v>3</v>
      </c>
      <c r="Q2075" t="str">
        <f t="shared" si="33"/>
        <v>234</v>
      </c>
    </row>
    <row r="2076" spans="1:17" x14ac:dyDescent="0.25">
      <c r="A2076">
        <v>2075</v>
      </c>
      <c r="D2076">
        <v>260.69148100000001</v>
      </c>
      <c r="E2076" s="2">
        <v>2</v>
      </c>
      <c r="F2076">
        <v>251.760031</v>
      </c>
      <c r="G2076" s="5">
        <v>3</v>
      </c>
      <c r="H2076">
        <v>244.54425699999999</v>
      </c>
      <c r="I2076" s="3">
        <v>4</v>
      </c>
      <c r="P2076">
        <v>3</v>
      </c>
      <c r="Q2076" t="str">
        <f t="shared" si="33"/>
        <v>234</v>
      </c>
    </row>
    <row r="2077" spans="1:17" x14ac:dyDescent="0.25">
      <c r="A2077">
        <v>2076</v>
      </c>
      <c r="D2077">
        <v>260.69148100000001</v>
      </c>
      <c r="E2077" s="2">
        <v>2</v>
      </c>
      <c r="F2077">
        <v>251.760031</v>
      </c>
      <c r="G2077" s="5">
        <v>3</v>
      </c>
      <c r="H2077">
        <v>244.54425699999999</v>
      </c>
      <c r="I2077" s="3">
        <v>4</v>
      </c>
      <c r="P2077">
        <v>3</v>
      </c>
      <c r="Q2077" t="str">
        <f t="shared" si="33"/>
        <v>234</v>
      </c>
    </row>
    <row r="2078" spans="1:17" x14ac:dyDescent="0.25">
      <c r="A2078">
        <v>2077</v>
      </c>
      <c r="D2078">
        <v>260.69148100000001</v>
      </c>
      <c r="E2078" s="2">
        <v>2</v>
      </c>
      <c r="F2078">
        <v>251.760031</v>
      </c>
      <c r="G2078" s="5">
        <v>3</v>
      </c>
      <c r="H2078">
        <v>244.54425699999999</v>
      </c>
      <c r="I2078" s="3">
        <v>4</v>
      </c>
      <c r="P2078">
        <v>3</v>
      </c>
      <c r="Q2078" t="str">
        <f t="shared" si="33"/>
        <v>234</v>
      </c>
    </row>
    <row r="2079" spans="1:17" x14ac:dyDescent="0.25">
      <c r="A2079">
        <v>2078</v>
      </c>
      <c r="B2079">
        <v>267.75473999999997</v>
      </c>
      <c r="C2079" s="4">
        <v>1</v>
      </c>
      <c r="D2079">
        <v>260.69148100000001</v>
      </c>
      <c r="E2079" s="2">
        <v>2</v>
      </c>
      <c r="F2079">
        <v>251.760031</v>
      </c>
      <c r="G2079" s="5">
        <v>3</v>
      </c>
      <c r="H2079">
        <v>244.54425699999999</v>
      </c>
      <c r="I2079" s="3">
        <v>4</v>
      </c>
      <c r="P2079">
        <v>4</v>
      </c>
      <c r="Q2079" t="str">
        <f t="shared" si="33"/>
        <v>1234</v>
      </c>
    </row>
    <row r="2080" spans="1:17" x14ac:dyDescent="0.25">
      <c r="A2080">
        <v>2079</v>
      </c>
      <c r="B2080">
        <v>267.80634199999997</v>
      </c>
      <c r="C2080" s="4">
        <v>1</v>
      </c>
      <c r="D2080">
        <v>260.69148100000001</v>
      </c>
      <c r="E2080" s="2">
        <v>2</v>
      </c>
      <c r="F2080">
        <v>251.760031</v>
      </c>
      <c r="G2080" s="5">
        <v>3</v>
      </c>
      <c r="H2080">
        <v>244.54425699999999</v>
      </c>
      <c r="I2080" s="3">
        <v>4</v>
      </c>
      <c r="P2080">
        <v>4</v>
      </c>
      <c r="Q2080" t="str">
        <f t="shared" si="33"/>
        <v>1234</v>
      </c>
    </row>
    <row r="2081" spans="1:17" x14ac:dyDescent="0.25">
      <c r="A2081">
        <v>2080</v>
      </c>
      <c r="B2081">
        <v>267.80634199999997</v>
      </c>
      <c r="C2081" s="4">
        <v>1</v>
      </c>
      <c r="D2081">
        <v>260.69148100000001</v>
      </c>
      <c r="E2081" s="2">
        <v>2</v>
      </c>
      <c r="F2081">
        <v>251.760031</v>
      </c>
      <c r="G2081" s="5">
        <v>3</v>
      </c>
      <c r="H2081">
        <v>244.54425699999999</v>
      </c>
      <c r="I2081" s="3">
        <v>4</v>
      </c>
      <c r="P2081">
        <v>4</v>
      </c>
      <c r="Q2081" t="str">
        <f t="shared" si="33"/>
        <v>1234</v>
      </c>
    </row>
    <row r="2082" spans="1:17" x14ac:dyDescent="0.25">
      <c r="A2082">
        <v>2081</v>
      </c>
      <c r="B2082">
        <v>267.80634199999997</v>
      </c>
      <c r="C2082" s="4">
        <v>1</v>
      </c>
      <c r="D2082">
        <v>260.69148100000001</v>
      </c>
      <c r="E2082" s="2">
        <v>2</v>
      </c>
      <c r="F2082">
        <v>251.760031</v>
      </c>
      <c r="G2082" s="5">
        <v>3</v>
      </c>
      <c r="H2082">
        <v>244.53076799999999</v>
      </c>
      <c r="I2082" s="3">
        <v>4</v>
      </c>
      <c r="P2082">
        <v>4</v>
      </c>
      <c r="Q2082" t="str">
        <f t="shared" si="33"/>
        <v>1234</v>
      </c>
    </row>
    <row r="2083" spans="1:17" x14ac:dyDescent="0.25">
      <c r="A2083">
        <v>2082</v>
      </c>
      <c r="B2083">
        <v>267.80634199999997</v>
      </c>
      <c r="C2083" s="4">
        <v>1</v>
      </c>
      <c r="D2083">
        <v>260.69148100000001</v>
      </c>
      <c r="E2083" s="2">
        <v>2</v>
      </c>
      <c r="F2083">
        <v>251.760031</v>
      </c>
      <c r="G2083" s="5">
        <v>3</v>
      </c>
      <c r="H2083">
        <v>244.53076799999999</v>
      </c>
      <c r="I2083" s="3">
        <v>4</v>
      </c>
      <c r="P2083">
        <v>4</v>
      </c>
      <c r="Q2083" t="str">
        <f t="shared" si="33"/>
        <v>1234</v>
      </c>
    </row>
    <row r="2084" spans="1:17" x14ac:dyDescent="0.25">
      <c r="A2084">
        <v>2083</v>
      </c>
      <c r="B2084">
        <v>267.80634199999997</v>
      </c>
      <c r="C2084" s="4">
        <v>1</v>
      </c>
      <c r="D2084">
        <v>260.69148100000001</v>
      </c>
      <c r="E2084" s="2">
        <v>2</v>
      </c>
      <c r="F2084">
        <v>251.760031</v>
      </c>
      <c r="G2084" s="5">
        <v>3</v>
      </c>
      <c r="H2084">
        <v>244.53076799999999</v>
      </c>
      <c r="I2084" s="3">
        <v>4</v>
      </c>
      <c r="P2084">
        <v>4</v>
      </c>
      <c r="Q2084" t="str">
        <f t="shared" si="33"/>
        <v>1234</v>
      </c>
    </row>
    <row r="2085" spans="1:17" x14ac:dyDescent="0.25">
      <c r="A2085">
        <v>2084</v>
      </c>
      <c r="B2085">
        <v>267.80634199999997</v>
      </c>
      <c r="C2085" s="4">
        <v>1</v>
      </c>
      <c r="D2085">
        <v>260.71074499999997</v>
      </c>
      <c r="E2085" s="2">
        <v>2</v>
      </c>
      <c r="F2085">
        <v>251.760031</v>
      </c>
      <c r="G2085" s="5">
        <v>3</v>
      </c>
      <c r="P2085">
        <v>3</v>
      </c>
      <c r="Q2085" t="str">
        <f t="shared" si="33"/>
        <v>123</v>
      </c>
    </row>
    <row r="2086" spans="1:17" x14ac:dyDescent="0.25">
      <c r="A2086">
        <v>2085</v>
      </c>
      <c r="B2086">
        <v>267.78515099999998</v>
      </c>
      <c r="C2086" s="4">
        <v>1</v>
      </c>
      <c r="F2086">
        <v>251.749045</v>
      </c>
      <c r="G2086" s="5">
        <v>3</v>
      </c>
      <c r="P2086">
        <v>2</v>
      </c>
      <c r="Q2086" t="str">
        <f t="shared" si="33"/>
        <v>13</v>
      </c>
    </row>
    <row r="2087" spans="1:17" x14ac:dyDescent="0.25">
      <c r="A2087">
        <v>2086</v>
      </c>
      <c r="B2087">
        <v>267.75473999999997</v>
      </c>
      <c r="C2087" s="4">
        <v>1</v>
      </c>
      <c r="F2087">
        <v>251.749045</v>
      </c>
      <c r="G2087" s="5">
        <v>3</v>
      </c>
      <c r="J2087">
        <v>236.01959500000001</v>
      </c>
      <c r="K2087" t="s">
        <v>22</v>
      </c>
      <c r="Q2087" t="str">
        <f t="shared" si="33"/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071-9587-4830-B04A-BE238A8C0D66}">
  <dimension ref="A1:H2087"/>
  <sheetViews>
    <sheetView workbookViewId="0">
      <selection sqref="A1:H1048576"/>
    </sheetView>
  </sheetViews>
  <sheetFormatPr defaultRowHeight="15" x14ac:dyDescent="0.25"/>
  <sheetData>
    <row r="1" spans="1:6" x14ac:dyDescent="0.25">
      <c r="A1">
        <v>200</v>
      </c>
      <c r="F1" t="s">
        <v>9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  <c r="F4" t="s">
        <v>22</v>
      </c>
    </row>
    <row r="5" spans="1:6" x14ac:dyDescent="0.25">
      <c r="A5">
        <v>4</v>
      </c>
      <c r="C5" s="2">
        <v>2</v>
      </c>
    </row>
    <row r="6" spans="1:6" x14ac:dyDescent="0.25">
      <c r="A6">
        <v>5</v>
      </c>
      <c r="C6" s="2">
        <v>2</v>
      </c>
    </row>
    <row r="7" spans="1:6" x14ac:dyDescent="0.25">
      <c r="A7">
        <v>6</v>
      </c>
      <c r="C7" s="2">
        <v>2</v>
      </c>
    </row>
    <row r="8" spans="1:6" x14ac:dyDescent="0.25">
      <c r="A8">
        <v>7</v>
      </c>
      <c r="C8" s="2">
        <v>2</v>
      </c>
    </row>
    <row r="9" spans="1:6" x14ac:dyDescent="0.25">
      <c r="A9">
        <v>8</v>
      </c>
      <c r="C9" s="2">
        <v>2</v>
      </c>
    </row>
    <row r="10" spans="1:6" x14ac:dyDescent="0.25">
      <c r="A10">
        <v>9</v>
      </c>
      <c r="C10" s="2">
        <v>2</v>
      </c>
    </row>
    <row r="11" spans="1:6" x14ac:dyDescent="0.25">
      <c r="A11">
        <v>10</v>
      </c>
      <c r="C11" s="2">
        <v>2</v>
      </c>
    </row>
    <row r="12" spans="1:6" x14ac:dyDescent="0.25">
      <c r="A12">
        <v>11</v>
      </c>
      <c r="C12" s="2">
        <v>2</v>
      </c>
    </row>
    <row r="13" spans="1:6" x14ac:dyDescent="0.25">
      <c r="A13">
        <v>12</v>
      </c>
      <c r="C13" s="2">
        <v>2</v>
      </c>
    </row>
    <row r="14" spans="1:6" x14ac:dyDescent="0.25">
      <c r="A14">
        <v>13</v>
      </c>
      <c r="C14" s="2">
        <v>2</v>
      </c>
    </row>
    <row r="15" spans="1:6" x14ac:dyDescent="0.25">
      <c r="A15">
        <v>14</v>
      </c>
      <c r="C15" s="2">
        <v>2</v>
      </c>
    </row>
    <row r="16" spans="1:6" x14ac:dyDescent="0.25">
      <c r="A16">
        <v>15</v>
      </c>
      <c r="C16" s="2">
        <v>2</v>
      </c>
    </row>
    <row r="17" spans="1:5" x14ac:dyDescent="0.25">
      <c r="A17">
        <v>16</v>
      </c>
      <c r="C17" s="2">
        <v>2</v>
      </c>
      <c r="E17" s="3">
        <v>4</v>
      </c>
    </row>
    <row r="18" spans="1:5" x14ac:dyDescent="0.25">
      <c r="A18">
        <v>17</v>
      </c>
      <c r="C18" s="2">
        <v>2</v>
      </c>
      <c r="E18" s="3">
        <v>4</v>
      </c>
    </row>
    <row r="19" spans="1:5" x14ac:dyDescent="0.25">
      <c r="A19">
        <v>18</v>
      </c>
      <c r="C19" s="2">
        <v>2</v>
      </c>
      <c r="E19" s="3">
        <v>4</v>
      </c>
    </row>
    <row r="20" spans="1:5" x14ac:dyDescent="0.25">
      <c r="A20">
        <v>19</v>
      </c>
      <c r="C20" s="2">
        <v>2</v>
      </c>
      <c r="E20" s="3">
        <v>4</v>
      </c>
    </row>
    <row r="21" spans="1:5" x14ac:dyDescent="0.25">
      <c r="A21">
        <v>20</v>
      </c>
      <c r="C21" s="2">
        <v>2</v>
      </c>
      <c r="E21" s="3">
        <v>4</v>
      </c>
    </row>
    <row r="22" spans="1:5" x14ac:dyDescent="0.25">
      <c r="A22">
        <v>21</v>
      </c>
      <c r="C22" s="2">
        <v>2</v>
      </c>
      <c r="E22" s="3">
        <v>4</v>
      </c>
    </row>
    <row r="23" spans="1:5" x14ac:dyDescent="0.25">
      <c r="A23">
        <v>22</v>
      </c>
      <c r="C23" s="2">
        <v>2</v>
      </c>
      <c r="E23" s="3">
        <v>4</v>
      </c>
    </row>
    <row r="24" spans="1:5" x14ac:dyDescent="0.25">
      <c r="A24">
        <v>23</v>
      </c>
      <c r="B24" s="4">
        <v>1</v>
      </c>
      <c r="C24" s="2">
        <v>2</v>
      </c>
      <c r="E24" s="3">
        <v>4</v>
      </c>
    </row>
    <row r="25" spans="1:5" x14ac:dyDescent="0.25">
      <c r="A25">
        <v>24</v>
      </c>
      <c r="B25" s="4">
        <v>1</v>
      </c>
      <c r="C25" s="2">
        <v>2</v>
      </c>
      <c r="E25" s="3">
        <v>4</v>
      </c>
    </row>
    <row r="26" spans="1:5" x14ac:dyDescent="0.25">
      <c r="A26">
        <v>25</v>
      </c>
      <c r="B26" s="4">
        <v>1</v>
      </c>
      <c r="C26" s="2">
        <v>2</v>
      </c>
      <c r="E26" s="3">
        <v>4</v>
      </c>
    </row>
    <row r="27" spans="1:5" x14ac:dyDescent="0.25">
      <c r="A27">
        <v>26</v>
      </c>
      <c r="B27" s="4">
        <v>1</v>
      </c>
      <c r="C27" s="2">
        <v>2</v>
      </c>
      <c r="E27" s="3">
        <v>4</v>
      </c>
    </row>
    <row r="28" spans="1:5" x14ac:dyDescent="0.25">
      <c r="A28">
        <v>27</v>
      </c>
      <c r="B28" s="4">
        <v>1</v>
      </c>
      <c r="E28" s="3">
        <v>4</v>
      </c>
    </row>
    <row r="29" spans="1:5" x14ac:dyDescent="0.25">
      <c r="A29">
        <v>28</v>
      </c>
      <c r="B29" s="4">
        <v>1</v>
      </c>
      <c r="E29" s="3">
        <v>4</v>
      </c>
    </row>
    <row r="30" spans="1:5" x14ac:dyDescent="0.25">
      <c r="A30">
        <v>29</v>
      </c>
      <c r="B30" s="4">
        <v>1</v>
      </c>
      <c r="E30" s="3">
        <v>4</v>
      </c>
    </row>
    <row r="31" spans="1:5" x14ac:dyDescent="0.25">
      <c r="A31">
        <v>30</v>
      </c>
      <c r="B31" s="4">
        <v>1</v>
      </c>
      <c r="E31" s="3">
        <v>4</v>
      </c>
    </row>
    <row r="32" spans="1:5" x14ac:dyDescent="0.25">
      <c r="A32">
        <v>31</v>
      </c>
      <c r="B32" s="4">
        <v>1</v>
      </c>
      <c r="E32" s="3">
        <v>4</v>
      </c>
    </row>
    <row r="33" spans="1:5" x14ac:dyDescent="0.25">
      <c r="A33">
        <v>32</v>
      </c>
      <c r="B33" s="4">
        <v>1</v>
      </c>
      <c r="E33" s="3">
        <v>4</v>
      </c>
    </row>
    <row r="34" spans="1:5" x14ac:dyDescent="0.25">
      <c r="A34">
        <v>33</v>
      </c>
      <c r="B34" s="4">
        <v>1</v>
      </c>
      <c r="E34" s="3">
        <v>4</v>
      </c>
    </row>
    <row r="35" spans="1:5" x14ac:dyDescent="0.25">
      <c r="A35">
        <v>34</v>
      </c>
      <c r="B35" s="4">
        <v>1</v>
      </c>
      <c r="E35" s="3">
        <v>4</v>
      </c>
    </row>
    <row r="36" spans="1:5" x14ac:dyDescent="0.25">
      <c r="A36">
        <v>35</v>
      </c>
      <c r="B36" s="4">
        <v>1</v>
      </c>
      <c r="E36" s="3">
        <v>4</v>
      </c>
    </row>
    <row r="37" spans="1:5" x14ac:dyDescent="0.25">
      <c r="A37">
        <v>36</v>
      </c>
      <c r="B37" s="4">
        <v>1</v>
      </c>
      <c r="E37" s="3">
        <v>4</v>
      </c>
    </row>
    <row r="38" spans="1:5" x14ac:dyDescent="0.25">
      <c r="A38">
        <v>37</v>
      </c>
      <c r="B38" s="4">
        <v>1</v>
      </c>
      <c r="E38" s="3">
        <v>4</v>
      </c>
    </row>
    <row r="39" spans="1:5" x14ac:dyDescent="0.25">
      <c r="A39">
        <v>38</v>
      </c>
      <c r="B39" s="4">
        <v>1</v>
      </c>
      <c r="E39" s="3">
        <v>4</v>
      </c>
    </row>
    <row r="40" spans="1:5" x14ac:dyDescent="0.25">
      <c r="A40">
        <v>39</v>
      </c>
      <c r="B40" s="4">
        <v>1</v>
      </c>
      <c r="D40" s="5">
        <v>3</v>
      </c>
      <c r="E40" s="3">
        <v>4</v>
      </c>
    </row>
    <row r="41" spans="1:5" x14ac:dyDescent="0.25">
      <c r="A41">
        <v>40</v>
      </c>
      <c r="B41" s="4">
        <v>1</v>
      </c>
      <c r="C41" s="2">
        <v>2</v>
      </c>
      <c r="D41" s="5">
        <v>3</v>
      </c>
      <c r="E41" s="3">
        <v>4</v>
      </c>
    </row>
    <row r="42" spans="1:5" x14ac:dyDescent="0.25">
      <c r="A42">
        <v>41</v>
      </c>
      <c r="B42" s="4">
        <v>1</v>
      </c>
      <c r="C42" s="2">
        <v>2</v>
      </c>
      <c r="D42" s="5">
        <v>3</v>
      </c>
    </row>
    <row r="43" spans="1:5" x14ac:dyDescent="0.25">
      <c r="A43">
        <v>42</v>
      </c>
      <c r="C43" s="2">
        <v>2</v>
      </c>
      <c r="D43" s="5">
        <v>3</v>
      </c>
    </row>
    <row r="44" spans="1:5" x14ac:dyDescent="0.25">
      <c r="A44">
        <v>43</v>
      </c>
      <c r="C44" s="2">
        <v>2</v>
      </c>
      <c r="D44" s="5">
        <v>3</v>
      </c>
    </row>
    <row r="45" spans="1:5" x14ac:dyDescent="0.25">
      <c r="A45">
        <v>44</v>
      </c>
      <c r="C45" s="2">
        <v>2</v>
      </c>
      <c r="D45" s="5">
        <v>3</v>
      </c>
    </row>
    <row r="46" spans="1:5" x14ac:dyDescent="0.25">
      <c r="A46">
        <v>45</v>
      </c>
      <c r="C46" s="2">
        <v>2</v>
      </c>
      <c r="D46" s="5">
        <v>3</v>
      </c>
    </row>
    <row r="47" spans="1:5" x14ac:dyDescent="0.25">
      <c r="A47">
        <v>46</v>
      </c>
      <c r="C47" s="2">
        <v>2</v>
      </c>
      <c r="D47" s="5">
        <v>3</v>
      </c>
    </row>
    <row r="48" spans="1:5" x14ac:dyDescent="0.25">
      <c r="A48">
        <v>47</v>
      </c>
      <c r="C48" s="2">
        <v>2</v>
      </c>
      <c r="D48" s="5">
        <v>3</v>
      </c>
    </row>
    <row r="49" spans="1:5" x14ac:dyDescent="0.25">
      <c r="A49">
        <v>48</v>
      </c>
      <c r="C49" s="2">
        <v>2</v>
      </c>
      <c r="D49" s="5">
        <v>3</v>
      </c>
    </row>
    <row r="50" spans="1:5" x14ac:dyDescent="0.25">
      <c r="A50">
        <v>49</v>
      </c>
      <c r="C50" s="2">
        <v>2</v>
      </c>
      <c r="D50" s="5">
        <v>3</v>
      </c>
    </row>
    <row r="51" spans="1:5" x14ac:dyDescent="0.25">
      <c r="A51">
        <v>50</v>
      </c>
      <c r="C51" s="2">
        <v>2</v>
      </c>
      <c r="D51" s="5">
        <v>3</v>
      </c>
    </row>
    <row r="52" spans="1:5" x14ac:dyDescent="0.25">
      <c r="A52">
        <v>51</v>
      </c>
      <c r="C52" s="2">
        <v>2</v>
      </c>
      <c r="D52" s="5">
        <v>3</v>
      </c>
    </row>
    <row r="53" spans="1:5" x14ac:dyDescent="0.25">
      <c r="A53">
        <v>52</v>
      </c>
      <c r="C53" s="2">
        <v>2</v>
      </c>
      <c r="D53" s="5">
        <v>3</v>
      </c>
    </row>
    <row r="54" spans="1:5" x14ac:dyDescent="0.25">
      <c r="A54">
        <v>53</v>
      </c>
      <c r="C54" s="2">
        <v>2</v>
      </c>
      <c r="D54" s="5">
        <v>3</v>
      </c>
    </row>
    <row r="55" spans="1:5" x14ac:dyDescent="0.25">
      <c r="A55">
        <v>54</v>
      </c>
      <c r="C55" s="2">
        <v>2</v>
      </c>
      <c r="D55" s="5">
        <v>3</v>
      </c>
    </row>
    <row r="56" spans="1:5" x14ac:dyDescent="0.25">
      <c r="A56">
        <v>55</v>
      </c>
      <c r="C56" s="2">
        <v>2</v>
      </c>
      <c r="D56" s="5">
        <v>3</v>
      </c>
    </row>
    <row r="57" spans="1:5" x14ac:dyDescent="0.25">
      <c r="A57">
        <v>56</v>
      </c>
      <c r="B57" s="4">
        <v>1</v>
      </c>
      <c r="C57" s="2">
        <v>2</v>
      </c>
      <c r="D57" s="5">
        <v>3</v>
      </c>
    </row>
    <row r="58" spans="1:5" x14ac:dyDescent="0.25">
      <c r="A58">
        <v>57</v>
      </c>
      <c r="B58" s="4">
        <v>1</v>
      </c>
      <c r="D58" s="5">
        <v>3</v>
      </c>
    </row>
    <row r="59" spans="1:5" x14ac:dyDescent="0.25">
      <c r="A59">
        <v>58</v>
      </c>
      <c r="B59" s="4">
        <v>1</v>
      </c>
      <c r="D59" s="5">
        <v>3</v>
      </c>
      <c r="E59" s="3">
        <v>4</v>
      </c>
    </row>
    <row r="60" spans="1:5" x14ac:dyDescent="0.25">
      <c r="A60">
        <v>59</v>
      </c>
      <c r="B60" s="4">
        <v>1</v>
      </c>
      <c r="E60" s="3">
        <v>4</v>
      </c>
    </row>
    <row r="61" spans="1:5" x14ac:dyDescent="0.25">
      <c r="A61">
        <v>60</v>
      </c>
      <c r="B61" s="4">
        <v>1</v>
      </c>
      <c r="E61" s="3">
        <v>4</v>
      </c>
    </row>
    <row r="62" spans="1:5" x14ac:dyDescent="0.25">
      <c r="A62">
        <v>61</v>
      </c>
      <c r="B62" s="4">
        <v>1</v>
      </c>
      <c r="E62" s="3">
        <v>4</v>
      </c>
    </row>
    <row r="63" spans="1:5" x14ac:dyDescent="0.25">
      <c r="A63">
        <v>62</v>
      </c>
      <c r="B63" s="4">
        <v>1</v>
      </c>
      <c r="E63" s="3">
        <v>4</v>
      </c>
    </row>
    <row r="64" spans="1:5" x14ac:dyDescent="0.25">
      <c r="A64">
        <v>63</v>
      </c>
      <c r="B64" s="4">
        <v>1</v>
      </c>
      <c r="E64" s="3">
        <v>4</v>
      </c>
    </row>
    <row r="65" spans="1:5" x14ac:dyDescent="0.25">
      <c r="A65">
        <v>64</v>
      </c>
      <c r="B65" s="4">
        <v>1</v>
      </c>
      <c r="E65" s="3">
        <v>4</v>
      </c>
    </row>
    <row r="66" spans="1:5" x14ac:dyDescent="0.25">
      <c r="A66">
        <v>65</v>
      </c>
      <c r="B66" s="4">
        <v>1</v>
      </c>
      <c r="E66" s="3">
        <v>4</v>
      </c>
    </row>
    <row r="67" spans="1:5" x14ac:dyDescent="0.25">
      <c r="A67">
        <v>66</v>
      </c>
      <c r="B67" s="4">
        <v>1</v>
      </c>
      <c r="E67" s="3">
        <v>4</v>
      </c>
    </row>
    <row r="68" spans="1:5" x14ac:dyDescent="0.25">
      <c r="A68">
        <v>67</v>
      </c>
      <c r="B68" s="4">
        <v>1</v>
      </c>
      <c r="E68" s="3">
        <v>4</v>
      </c>
    </row>
    <row r="69" spans="1:5" x14ac:dyDescent="0.25">
      <c r="A69">
        <v>68</v>
      </c>
      <c r="B69" s="4">
        <v>1</v>
      </c>
      <c r="E69" s="3">
        <v>4</v>
      </c>
    </row>
    <row r="70" spans="1:5" x14ac:dyDescent="0.25">
      <c r="A70">
        <v>69</v>
      </c>
      <c r="B70" s="4">
        <v>1</v>
      </c>
      <c r="E70" s="3">
        <v>4</v>
      </c>
    </row>
    <row r="71" spans="1:5" x14ac:dyDescent="0.25">
      <c r="A71">
        <v>70</v>
      </c>
      <c r="B71" s="4">
        <v>1</v>
      </c>
      <c r="E71" s="3">
        <v>4</v>
      </c>
    </row>
    <row r="72" spans="1:5" x14ac:dyDescent="0.25">
      <c r="A72">
        <v>71</v>
      </c>
      <c r="B72" s="4">
        <v>1</v>
      </c>
      <c r="E72" s="3">
        <v>4</v>
      </c>
    </row>
    <row r="73" spans="1:5" x14ac:dyDescent="0.25">
      <c r="A73">
        <v>72</v>
      </c>
      <c r="C73" s="2">
        <v>2</v>
      </c>
      <c r="D73" s="5">
        <v>3</v>
      </c>
      <c r="E73" s="3">
        <v>4</v>
      </c>
    </row>
    <row r="74" spans="1:5" x14ac:dyDescent="0.25">
      <c r="A74">
        <v>73</v>
      </c>
      <c r="C74" s="2">
        <v>2</v>
      </c>
      <c r="D74" s="5">
        <v>3</v>
      </c>
      <c r="E74" s="3">
        <v>4</v>
      </c>
    </row>
    <row r="75" spans="1:5" x14ac:dyDescent="0.25">
      <c r="A75">
        <v>74</v>
      </c>
      <c r="C75" s="2">
        <v>2</v>
      </c>
      <c r="D75" s="5">
        <v>3</v>
      </c>
      <c r="E75" s="3">
        <v>4</v>
      </c>
    </row>
    <row r="76" spans="1:5" x14ac:dyDescent="0.25">
      <c r="A76">
        <v>75</v>
      </c>
      <c r="C76" s="2">
        <v>2</v>
      </c>
      <c r="D76" s="5">
        <v>3</v>
      </c>
      <c r="E76" s="3">
        <v>4</v>
      </c>
    </row>
    <row r="77" spans="1:5" x14ac:dyDescent="0.25">
      <c r="A77">
        <v>76</v>
      </c>
      <c r="C77" s="2">
        <v>2</v>
      </c>
      <c r="D77" s="5">
        <v>3</v>
      </c>
    </row>
    <row r="78" spans="1:5" x14ac:dyDescent="0.25">
      <c r="A78">
        <v>77</v>
      </c>
      <c r="C78" s="2">
        <v>2</v>
      </c>
      <c r="D78" s="5">
        <v>3</v>
      </c>
    </row>
    <row r="79" spans="1:5" x14ac:dyDescent="0.25">
      <c r="A79">
        <v>78</v>
      </c>
      <c r="C79" s="2">
        <v>2</v>
      </c>
      <c r="D79" s="5">
        <v>3</v>
      </c>
    </row>
    <row r="80" spans="1:5" x14ac:dyDescent="0.25">
      <c r="A80">
        <v>79</v>
      </c>
      <c r="C80" s="2">
        <v>2</v>
      </c>
      <c r="D80" s="5">
        <v>3</v>
      </c>
    </row>
    <row r="81" spans="1:5" x14ac:dyDescent="0.25">
      <c r="A81">
        <v>80</v>
      </c>
      <c r="C81" s="2">
        <v>2</v>
      </c>
      <c r="D81" s="5">
        <v>3</v>
      </c>
    </row>
    <row r="82" spans="1:5" x14ac:dyDescent="0.25">
      <c r="A82">
        <v>81</v>
      </c>
      <c r="C82" s="2">
        <v>2</v>
      </c>
      <c r="D82" s="5">
        <v>3</v>
      </c>
    </row>
    <row r="83" spans="1:5" x14ac:dyDescent="0.25">
      <c r="A83">
        <v>82</v>
      </c>
      <c r="C83" s="2">
        <v>2</v>
      </c>
      <c r="D83" s="5">
        <v>3</v>
      </c>
    </row>
    <row r="84" spans="1:5" x14ac:dyDescent="0.25">
      <c r="A84">
        <v>83</v>
      </c>
      <c r="C84" s="2">
        <v>2</v>
      </c>
      <c r="D84" s="5">
        <v>3</v>
      </c>
    </row>
    <row r="85" spans="1:5" x14ac:dyDescent="0.25">
      <c r="A85">
        <v>84</v>
      </c>
      <c r="C85" s="2">
        <v>2</v>
      </c>
      <c r="D85" s="5">
        <v>3</v>
      </c>
    </row>
    <row r="86" spans="1:5" x14ac:dyDescent="0.25">
      <c r="A86">
        <v>85</v>
      </c>
      <c r="C86" s="2">
        <v>2</v>
      </c>
      <c r="D86" s="5">
        <v>3</v>
      </c>
    </row>
    <row r="87" spans="1:5" x14ac:dyDescent="0.25">
      <c r="A87">
        <v>86</v>
      </c>
      <c r="C87" s="2">
        <v>2</v>
      </c>
      <c r="D87" s="5">
        <v>3</v>
      </c>
    </row>
    <row r="88" spans="1:5" x14ac:dyDescent="0.25">
      <c r="A88">
        <v>87</v>
      </c>
      <c r="D88" s="5">
        <v>3</v>
      </c>
    </row>
    <row r="89" spans="1:5" x14ac:dyDescent="0.25">
      <c r="A89">
        <v>88</v>
      </c>
      <c r="B89" s="4">
        <v>1</v>
      </c>
      <c r="D89" s="5">
        <v>3</v>
      </c>
    </row>
    <row r="90" spans="1:5" x14ac:dyDescent="0.25">
      <c r="A90">
        <v>89</v>
      </c>
      <c r="B90" s="4">
        <v>1</v>
      </c>
      <c r="D90" s="5">
        <v>3</v>
      </c>
    </row>
    <row r="91" spans="1:5" x14ac:dyDescent="0.25">
      <c r="A91">
        <v>90</v>
      </c>
      <c r="B91" s="4">
        <v>1</v>
      </c>
      <c r="D91" s="5">
        <v>3</v>
      </c>
    </row>
    <row r="92" spans="1:5" x14ac:dyDescent="0.25">
      <c r="A92">
        <v>91</v>
      </c>
      <c r="B92" s="4">
        <v>1</v>
      </c>
      <c r="D92" s="5">
        <v>3</v>
      </c>
      <c r="E92" s="3">
        <v>4</v>
      </c>
    </row>
    <row r="93" spans="1:5" x14ac:dyDescent="0.25">
      <c r="A93">
        <v>92</v>
      </c>
      <c r="B93" s="4">
        <v>1</v>
      </c>
      <c r="E93" s="3">
        <v>4</v>
      </c>
    </row>
    <row r="94" spans="1:5" x14ac:dyDescent="0.25">
      <c r="A94">
        <v>93</v>
      </c>
      <c r="B94" s="4">
        <v>1</v>
      </c>
      <c r="E94" s="3">
        <v>4</v>
      </c>
    </row>
    <row r="95" spans="1:5" x14ac:dyDescent="0.25">
      <c r="A95">
        <v>94</v>
      </c>
      <c r="B95" s="4">
        <v>1</v>
      </c>
      <c r="E95" s="3">
        <v>4</v>
      </c>
    </row>
    <row r="96" spans="1:5" x14ac:dyDescent="0.25">
      <c r="A96">
        <v>95</v>
      </c>
      <c r="B96" s="4">
        <v>1</v>
      </c>
      <c r="E96" s="3">
        <v>4</v>
      </c>
    </row>
    <row r="97" spans="1:5" x14ac:dyDescent="0.25">
      <c r="A97">
        <v>96</v>
      </c>
      <c r="B97" s="4">
        <v>1</v>
      </c>
      <c r="E97" s="3">
        <v>4</v>
      </c>
    </row>
    <row r="98" spans="1:5" x14ac:dyDescent="0.25">
      <c r="A98">
        <v>97</v>
      </c>
      <c r="B98" s="4">
        <v>1</v>
      </c>
      <c r="E98" s="3">
        <v>4</v>
      </c>
    </row>
    <row r="99" spans="1:5" x14ac:dyDescent="0.25">
      <c r="A99">
        <v>98</v>
      </c>
      <c r="B99" s="4">
        <v>1</v>
      </c>
      <c r="E99" s="3">
        <v>4</v>
      </c>
    </row>
    <row r="100" spans="1:5" x14ac:dyDescent="0.25">
      <c r="A100">
        <v>99</v>
      </c>
      <c r="B100" s="4">
        <v>1</v>
      </c>
      <c r="E100" s="3">
        <v>4</v>
      </c>
    </row>
    <row r="101" spans="1:5" x14ac:dyDescent="0.25">
      <c r="A101">
        <v>100</v>
      </c>
      <c r="B101" s="4">
        <v>1</v>
      </c>
      <c r="E101" s="3">
        <v>4</v>
      </c>
    </row>
    <row r="102" spans="1:5" x14ac:dyDescent="0.25">
      <c r="A102">
        <v>101</v>
      </c>
      <c r="B102" s="4">
        <v>1</v>
      </c>
      <c r="E102" s="3">
        <v>4</v>
      </c>
    </row>
    <row r="103" spans="1:5" x14ac:dyDescent="0.25">
      <c r="A103">
        <v>102</v>
      </c>
      <c r="B103" s="4">
        <v>1</v>
      </c>
      <c r="C103" s="2">
        <v>2</v>
      </c>
      <c r="E103" s="3">
        <v>4</v>
      </c>
    </row>
    <row r="104" spans="1:5" x14ac:dyDescent="0.25">
      <c r="A104">
        <v>103</v>
      </c>
      <c r="C104" s="2">
        <v>2</v>
      </c>
      <c r="E104" s="3">
        <v>4</v>
      </c>
    </row>
    <row r="105" spans="1:5" x14ac:dyDescent="0.25">
      <c r="A105">
        <v>104</v>
      </c>
      <c r="C105" s="2">
        <v>2</v>
      </c>
      <c r="E105" s="3">
        <v>4</v>
      </c>
    </row>
    <row r="106" spans="1:5" x14ac:dyDescent="0.25">
      <c r="A106">
        <v>105</v>
      </c>
      <c r="C106" s="2">
        <v>2</v>
      </c>
      <c r="D106" s="5">
        <v>3</v>
      </c>
      <c r="E106" s="3">
        <v>4</v>
      </c>
    </row>
    <row r="107" spans="1:5" x14ac:dyDescent="0.25">
      <c r="A107">
        <v>106</v>
      </c>
      <c r="C107" s="2">
        <v>2</v>
      </c>
      <c r="D107" s="5">
        <v>3</v>
      </c>
      <c r="E107" s="3">
        <v>4</v>
      </c>
    </row>
    <row r="108" spans="1:5" x14ac:dyDescent="0.25">
      <c r="A108">
        <v>107</v>
      </c>
      <c r="C108" s="2">
        <v>2</v>
      </c>
      <c r="D108" s="5">
        <v>3</v>
      </c>
    </row>
    <row r="109" spans="1:5" x14ac:dyDescent="0.25">
      <c r="A109">
        <v>108</v>
      </c>
      <c r="C109" s="2">
        <v>2</v>
      </c>
      <c r="D109" s="5">
        <v>3</v>
      </c>
    </row>
    <row r="110" spans="1:5" x14ac:dyDescent="0.25">
      <c r="A110">
        <v>109</v>
      </c>
      <c r="C110" s="2">
        <v>2</v>
      </c>
      <c r="D110" s="5">
        <v>3</v>
      </c>
    </row>
    <row r="111" spans="1:5" x14ac:dyDescent="0.25">
      <c r="A111">
        <v>110</v>
      </c>
      <c r="C111" s="2">
        <v>2</v>
      </c>
      <c r="D111" s="5">
        <v>3</v>
      </c>
    </row>
    <row r="112" spans="1:5" x14ac:dyDescent="0.25">
      <c r="A112">
        <v>111</v>
      </c>
      <c r="C112" s="2">
        <v>2</v>
      </c>
      <c r="D112" s="5">
        <v>3</v>
      </c>
    </row>
    <row r="113" spans="1:5" x14ac:dyDescent="0.25">
      <c r="A113">
        <v>112</v>
      </c>
      <c r="C113" s="2">
        <v>2</v>
      </c>
      <c r="D113" s="5">
        <v>3</v>
      </c>
    </row>
    <row r="114" spans="1:5" x14ac:dyDescent="0.25">
      <c r="A114">
        <v>113</v>
      </c>
      <c r="C114" s="2">
        <v>2</v>
      </c>
      <c r="D114" s="5">
        <v>3</v>
      </c>
    </row>
    <row r="115" spans="1:5" x14ac:dyDescent="0.25">
      <c r="A115">
        <v>114</v>
      </c>
      <c r="C115" s="2">
        <v>2</v>
      </c>
      <c r="D115" s="5">
        <v>3</v>
      </c>
    </row>
    <row r="116" spans="1:5" x14ac:dyDescent="0.25">
      <c r="A116">
        <v>115</v>
      </c>
      <c r="D116" s="5">
        <v>3</v>
      </c>
    </row>
    <row r="117" spans="1:5" x14ac:dyDescent="0.25">
      <c r="A117">
        <v>116</v>
      </c>
      <c r="D117" s="5">
        <v>3</v>
      </c>
    </row>
    <row r="118" spans="1:5" x14ac:dyDescent="0.25">
      <c r="A118">
        <v>117</v>
      </c>
      <c r="B118" s="4">
        <v>1</v>
      </c>
      <c r="D118" s="5">
        <v>3</v>
      </c>
    </row>
    <row r="119" spans="1:5" x14ac:dyDescent="0.25">
      <c r="A119">
        <v>118</v>
      </c>
      <c r="B119" s="4">
        <v>1</v>
      </c>
      <c r="D119" s="5">
        <v>3</v>
      </c>
    </row>
    <row r="120" spans="1:5" x14ac:dyDescent="0.25">
      <c r="A120">
        <v>119</v>
      </c>
      <c r="B120" s="4">
        <v>1</v>
      </c>
      <c r="D120" s="5">
        <v>3</v>
      </c>
    </row>
    <row r="121" spans="1:5" x14ac:dyDescent="0.25">
      <c r="A121">
        <v>120</v>
      </c>
      <c r="B121" s="4">
        <v>1</v>
      </c>
      <c r="D121" s="5">
        <v>3</v>
      </c>
      <c r="E121" s="3">
        <v>4</v>
      </c>
    </row>
    <row r="122" spans="1:5" x14ac:dyDescent="0.25">
      <c r="A122">
        <v>121</v>
      </c>
      <c r="B122" s="4">
        <v>1</v>
      </c>
      <c r="E122" s="3">
        <v>4</v>
      </c>
    </row>
    <row r="123" spans="1:5" x14ac:dyDescent="0.25">
      <c r="A123">
        <v>122</v>
      </c>
      <c r="B123" s="4">
        <v>1</v>
      </c>
      <c r="E123" s="3">
        <v>4</v>
      </c>
    </row>
    <row r="124" spans="1:5" x14ac:dyDescent="0.25">
      <c r="A124">
        <v>123</v>
      </c>
      <c r="B124" s="4">
        <v>1</v>
      </c>
      <c r="E124" s="3">
        <v>4</v>
      </c>
    </row>
    <row r="125" spans="1:5" x14ac:dyDescent="0.25">
      <c r="A125">
        <v>124</v>
      </c>
      <c r="B125" s="4">
        <v>1</v>
      </c>
      <c r="E125" s="3">
        <v>4</v>
      </c>
    </row>
    <row r="126" spans="1:5" x14ac:dyDescent="0.25">
      <c r="A126">
        <v>125</v>
      </c>
      <c r="B126" s="4">
        <v>1</v>
      </c>
      <c r="E126" s="3">
        <v>4</v>
      </c>
    </row>
    <row r="127" spans="1:5" x14ac:dyDescent="0.25">
      <c r="A127">
        <v>126</v>
      </c>
      <c r="B127" s="4">
        <v>1</v>
      </c>
      <c r="E127" s="3">
        <v>4</v>
      </c>
    </row>
    <row r="128" spans="1:5" x14ac:dyDescent="0.25">
      <c r="A128">
        <v>127</v>
      </c>
      <c r="B128" s="4">
        <v>1</v>
      </c>
      <c r="E128" s="3">
        <v>4</v>
      </c>
    </row>
    <row r="129" spans="1:5" x14ac:dyDescent="0.25">
      <c r="A129">
        <v>128</v>
      </c>
      <c r="B129" s="4">
        <v>1</v>
      </c>
      <c r="E129" s="3">
        <v>4</v>
      </c>
    </row>
    <row r="130" spans="1:5" x14ac:dyDescent="0.25">
      <c r="A130">
        <v>129</v>
      </c>
      <c r="B130" s="4">
        <v>1</v>
      </c>
      <c r="E130" s="3">
        <v>4</v>
      </c>
    </row>
    <row r="131" spans="1:5" x14ac:dyDescent="0.25">
      <c r="A131">
        <v>130</v>
      </c>
      <c r="B131" s="4">
        <v>1</v>
      </c>
      <c r="C131" s="2">
        <v>2</v>
      </c>
      <c r="E131" s="3">
        <v>4</v>
      </c>
    </row>
    <row r="132" spans="1:5" x14ac:dyDescent="0.25">
      <c r="A132">
        <v>131</v>
      </c>
      <c r="B132" s="4">
        <v>1</v>
      </c>
      <c r="C132" s="2">
        <v>2</v>
      </c>
      <c r="E132" s="3">
        <v>4</v>
      </c>
    </row>
    <row r="133" spans="1:5" x14ac:dyDescent="0.25">
      <c r="A133">
        <v>132</v>
      </c>
      <c r="C133" s="2">
        <v>2</v>
      </c>
      <c r="E133" s="3">
        <v>4</v>
      </c>
    </row>
    <row r="134" spans="1:5" x14ac:dyDescent="0.25">
      <c r="A134">
        <v>133</v>
      </c>
      <c r="C134" s="2">
        <v>2</v>
      </c>
      <c r="E134" s="3">
        <v>4</v>
      </c>
    </row>
    <row r="135" spans="1:5" x14ac:dyDescent="0.25">
      <c r="A135">
        <v>134</v>
      </c>
      <c r="C135" s="2">
        <v>2</v>
      </c>
      <c r="E135" s="3">
        <v>4</v>
      </c>
    </row>
    <row r="136" spans="1:5" x14ac:dyDescent="0.25">
      <c r="A136">
        <v>135</v>
      </c>
      <c r="C136" s="2">
        <v>2</v>
      </c>
      <c r="D136" s="5">
        <v>3</v>
      </c>
      <c r="E136" s="3">
        <v>4</v>
      </c>
    </row>
    <row r="137" spans="1:5" x14ac:dyDescent="0.25">
      <c r="A137">
        <v>136</v>
      </c>
      <c r="C137" s="2">
        <v>2</v>
      </c>
      <c r="D137" s="5">
        <v>3</v>
      </c>
      <c r="E137" s="3">
        <v>4</v>
      </c>
    </row>
    <row r="138" spans="1:5" x14ac:dyDescent="0.25">
      <c r="A138">
        <v>137</v>
      </c>
      <c r="C138" s="2">
        <v>2</v>
      </c>
      <c r="D138" s="5">
        <v>3</v>
      </c>
      <c r="E138" s="3">
        <v>4</v>
      </c>
    </row>
    <row r="139" spans="1:5" x14ac:dyDescent="0.25">
      <c r="A139">
        <v>138</v>
      </c>
      <c r="C139" s="2">
        <v>2</v>
      </c>
      <c r="D139" s="5">
        <v>3</v>
      </c>
    </row>
    <row r="140" spans="1:5" x14ac:dyDescent="0.25">
      <c r="A140">
        <v>139</v>
      </c>
      <c r="C140" s="2">
        <v>2</v>
      </c>
      <c r="D140" s="5">
        <v>3</v>
      </c>
    </row>
    <row r="141" spans="1:5" x14ac:dyDescent="0.25">
      <c r="A141">
        <v>140</v>
      </c>
      <c r="C141" s="2">
        <v>2</v>
      </c>
      <c r="D141" s="5">
        <v>3</v>
      </c>
    </row>
    <row r="142" spans="1:5" x14ac:dyDescent="0.25">
      <c r="A142">
        <v>141</v>
      </c>
      <c r="C142" s="2">
        <v>2</v>
      </c>
      <c r="D142" s="5">
        <v>3</v>
      </c>
    </row>
    <row r="143" spans="1:5" x14ac:dyDescent="0.25">
      <c r="A143">
        <v>142</v>
      </c>
      <c r="C143" s="2">
        <v>2</v>
      </c>
      <c r="D143" s="5">
        <v>3</v>
      </c>
    </row>
    <row r="144" spans="1:5" x14ac:dyDescent="0.25">
      <c r="A144">
        <v>143</v>
      </c>
      <c r="C144" s="2">
        <v>2</v>
      </c>
      <c r="D144" s="5">
        <v>3</v>
      </c>
    </row>
    <row r="145" spans="1:8" x14ac:dyDescent="0.25">
      <c r="A145">
        <v>144</v>
      </c>
      <c r="C145" s="2">
        <v>2</v>
      </c>
      <c r="D145" s="5">
        <v>3</v>
      </c>
    </row>
    <row r="146" spans="1:8" x14ac:dyDescent="0.25">
      <c r="A146">
        <v>145</v>
      </c>
      <c r="D146" s="5">
        <v>3</v>
      </c>
    </row>
    <row r="147" spans="1:8" x14ac:dyDescent="0.25">
      <c r="A147">
        <v>146</v>
      </c>
      <c r="B147" s="4">
        <v>1</v>
      </c>
      <c r="D147" s="5">
        <v>3</v>
      </c>
    </row>
    <row r="148" spans="1:8" x14ac:dyDescent="0.25">
      <c r="A148">
        <v>147</v>
      </c>
      <c r="B148" s="4">
        <v>1</v>
      </c>
      <c r="D148" s="5">
        <v>3</v>
      </c>
    </row>
    <row r="149" spans="1:8" x14ac:dyDescent="0.25">
      <c r="A149">
        <v>148</v>
      </c>
      <c r="B149" s="4">
        <v>1</v>
      </c>
      <c r="D149" s="5">
        <v>3</v>
      </c>
    </row>
    <row r="150" spans="1:8" x14ac:dyDescent="0.25">
      <c r="A150">
        <v>149</v>
      </c>
      <c r="B150" s="4">
        <v>1</v>
      </c>
      <c r="D150" s="5">
        <v>3</v>
      </c>
    </row>
    <row r="151" spans="1:8" x14ac:dyDescent="0.25">
      <c r="A151">
        <v>150</v>
      </c>
      <c r="B151" s="4">
        <v>1</v>
      </c>
      <c r="D151" s="5">
        <v>3</v>
      </c>
    </row>
    <row r="152" spans="1:8" x14ac:dyDescent="0.25">
      <c r="A152">
        <v>151</v>
      </c>
      <c r="B152" s="4">
        <v>1</v>
      </c>
      <c r="D152" s="5">
        <v>3</v>
      </c>
      <c r="H152" s="3" t="s">
        <v>233</v>
      </c>
    </row>
    <row r="153" spans="1:8" x14ac:dyDescent="0.25">
      <c r="A153">
        <v>152</v>
      </c>
      <c r="B153" s="4">
        <v>1</v>
      </c>
      <c r="D153" s="5">
        <v>3</v>
      </c>
      <c r="H153" s="3" t="s">
        <v>233</v>
      </c>
    </row>
    <row r="154" spans="1:8" x14ac:dyDescent="0.25">
      <c r="A154">
        <v>153</v>
      </c>
      <c r="B154" s="4">
        <v>1</v>
      </c>
      <c r="H154" s="3" t="s">
        <v>233</v>
      </c>
    </row>
    <row r="155" spans="1:8" x14ac:dyDescent="0.25">
      <c r="A155">
        <v>154</v>
      </c>
      <c r="B155" s="4">
        <v>1</v>
      </c>
      <c r="H155" s="3" t="s">
        <v>233</v>
      </c>
    </row>
    <row r="156" spans="1:8" x14ac:dyDescent="0.25">
      <c r="A156">
        <v>155</v>
      </c>
      <c r="B156" s="4">
        <v>1</v>
      </c>
      <c r="H156" s="3" t="s">
        <v>233</v>
      </c>
    </row>
    <row r="157" spans="1:8" x14ac:dyDescent="0.25">
      <c r="A157">
        <v>156</v>
      </c>
      <c r="B157" s="4">
        <v>1</v>
      </c>
      <c r="H157" s="3" t="s">
        <v>233</v>
      </c>
    </row>
    <row r="158" spans="1:8" x14ac:dyDescent="0.25">
      <c r="A158">
        <v>157</v>
      </c>
      <c r="B158" s="4">
        <v>1</v>
      </c>
      <c r="H158" s="3" t="s">
        <v>233</v>
      </c>
    </row>
    <row r="159" spans="1:8" x14ac:dyDescent="0.25">
      <c r="A159">
        <v>158</v>
      </c>
      <c r="B159" s="4">
        <v>1</v>
      </c>
      <c r="C159" s="2">
        <v>2</v>
      </c>
      <c r="H159" s="3" t="s">
        <v>233</v>
      </c>
    </row>
    <row r="160" spans="1:8" x14ac:dyDescent="0.25">
      <c r="A160">
        <v>159</v>
      </c>
      <c r="B160" s="4">
        <v>1</v>
      </c>
      <c r="C160" s="2">
        <v>2</v>
      </c>
      <c r="H160" s="3" t="s">
        <v>233</v>
      </c>
    </row>
    <row r="161" spans="1:8" x14ac:dyDescent="0.25">
      <c r="A161">
        <v>160</v>
      </c>
      <c r="B161" s="4">
        <v>1</v>
      </c>
      <c r="C161" s="2">
        <v>2</v>
      </c>
      <c r="H161" s="3" t="s">
        <v>233</v>
      </c>
    </row>
    <row r="162" spans="1:8" x14ac:dyDescent="0.25">
      <c r="A162">
        <v>161</v>
      </c>
      <c r="B162" s="4">
        <v>1</v>
      </c>
      <c r="C162" s="2">
        <v>2</v>
      </c>
      <c r="H162" s="3" t="s">
        <v>233</v>
      </c>
    </row>
    <row r="163" spans="1:8" x14ac:dyDescent="0.25">
      <c r="A163">
        <v>162</v>
      </c>
      <c r="B163" s="4">
        <v>1</v>
      </c>
      <c r="C163" s="2">
        <v>2</v>
      </c>
      <c r="H163" s="3" t="s">
        <v>233</v>
      </c>
    </row>
    <row r="164" spans="1:8" x14ac:dyDescent="0.25">
      <c r="A164">
        <v>163</v>
      </c>
      <c r="C164" s="2">
        <v>2</v>
      </c>
      <c r="H164" s="3" t="s">
        <v>233</v>
      </c>
    </row>
    <row r="165" spans="1:8" x14ac:dyDescent="0.25">
      <c r="A165">
        <v>164</v>
      </c>
      <c r="C165" s="2">
        <v>2</v>
      </c>
      <c r="H165" s="3" t="s">
        <v>233</v>
      </c>
    </row>
    <row r="166" spans="1:8" x14ac:dyDescent="0.25">
      <c r="A166">
        <v>165</v>
      </c>
      <c r="C166" s="2">
        <v>2</v>
      </c>
      <c r="D166" s="5">
        <v>3</v>
      </c>
      <c r="H166" s="3" t="s">
        <v>233</v>
      </c>
    </row>
    <row r="167" spans="1:8" x14ac:dyDescent="0.25">
      <c r="A167">
        <v>166</v>
      </c>
      <c r="C167" s="2">
        <v>2</v>
      </c>
      <c r="D167" s="5">
        <v>3</v>
      </c>
      <c r="H167" s="3" t="s">
        <v>233</v>
      </c>
    </row>
    <row r="168" spans="1:8" x14ac:dyDescent="0.25">
      <c r="A168">
        <v>167</v>
      </c>
      <c r="C168" s="2">
        <v>2</v>
      </c>
      <c r="D168" s="5">
        <v>3</v>
      </c>
      <c r="H168" s="3" t="s">
        <v>233</v>
      </c>
    </row>
    <row r="169" spans="1:8" x14ac:dyDescent="0.25">
      <c r="A169">
        <v>168</v>
      </c>
      <c r="C169" s="2">
        <v>2</v>
      </c>
      <c r="D169" s="5">
        <v>3</v>
      </c>
      <c r="H169" s="3" t="s">
        <v>233</v>
      </c>
    </row>
    <row r="170" spans="1:8" x14ac:dyDescent="0.25">
      <c r="A170">
        <v>169</v>
      </c>
      <c r="C170" s="2">
        <v>2</v>
      </c>
      <c r="D170" s="5">
        <v>3</v>
      </c>
    </row>
    <row r="171" spans="1:8" x14ac:dyDescent="0.25">
      <c r="A171">
        <v>170</v>
      </c>
      <c r="C171" s="2">
        <v>2</v>
      </c>
      <c r="D171" s="5">
        <v>3</v>
      </c>
    </row>
    <row r="172" spans="1:8" x14ac:dyDescent="0.25">
      <c r="A172">
        <v>171</v>
      </c>
      <c r="C172" s="2">
        <v>2</v>
      </c>
      <c r="D172" s="5">
        <v>3</v>
      </c>
    </row>
    <row r="173" spans="1:8" x14ac:dyDescent="0.25">
      <c r="A173">
        <v>172</v>
      </c>
      <c r="C173" s="2">
        <v>2</v>
      </c>
      <c r="D173" s="5">
        <v>3</v>
      </c>
    </row>
    <row r="174" spans="1:8" x14ac:dyDescent="0.25">
      <c r="A174">
        <v>173</v>
      </c>
      <c r="C174" s="2">
        <v>2</v>
      </c>
      <c r="D174" s="5">
        <v>3</v>
      </c>
    </row>
    <row r="175" spans="1:8" x14ac:dyDescent="0.25">
      <c r="A175">
        <v>174</v>
      </c>
      <c r="C175" s="2">
        <v>2</v>
      </c>
      <c r="D175" s="5">
        <v>3</v>
      </c>
    </row>
    <row r="176" spans="1:8" x14ac:dyDescent="0.25">
      <c r="A176">
        <v>175</v>
      </c>
      <c r="C176" s="2">
        <v>2</v>
      </c>
      <c r="D176" s="5">
        <v>3</v>
      </c>
    </row>
    <row r="177" spans="1:5" x14ac:dyDescent="0.25">
      <c r="A177">
        <v>176</v>
      </c>
      <c r="B177" s="4">
        <v>1</v>
      </c>
      <c r="D177" s="5">
        <v>3</v>
      </c>
    </row>
    <row r="178" spans="1:5" x14ac:dyDescent="0.25">
      <c r="A178">
        <v>177</v>
      </c>
      <c r="B178" s="4">
        <v>1</v>
      </c>
      <c r="D178" s="5">
        <v>3</v>
      </c>
    </row>
    <row r="179" spans="1:5" x14ac:dyDescent="0.25">
      <c r="A179">
        <v>178</v>
      </c>
      <c r="B179" s="4">
        <v>1</v>
      </c>
      <c r="D179" s="5">
        <v>3</v>
      </c>
    </row>
    <row r="180" spans="1:5" x14ac:dyDescent="0.25">
      <c r="A180">
        <v>179</v>
      </c>
      <c r="B180" s="4">
        <v>1</v>
      </c>
      <c r="D180" s="5">
        <v>3</v>
      </c>
    </row>
    <row r="181" spans="1:5" x14ac:dyDescent="0.25">
      <c r="A181">
        <v>180</v>
      </c>
      <c r="B181" s="4">
        <v>1</v>
      </c>
      <c r="D181" s="5">
        <v>3</v>
      </c>
    </row>
    <row r="182" spans="1:5" x14ac:dyDescent="0.25">
      <c r="A182">
        <v>181</v>
      </c>
      <c r="B182" s="4">
        <v>1</v>
      </c>
      <c r="D182" s="5">
        <v>3</v>
      </c>
    </row>
    <row r="183" spans="1:5" x14ac:dyDescent="0.25">
      <c r="A183">
        <v>182</v>
      </c>
      <c r="B183" s="4">
        <v>1</v>
      </c>
      <c r="D183" s="5">
        <v>3</v>
      </c>
    </row>
    <row r="184" spans="1:5" x14ac:dyDescent="0.25">
      <c r="A184">
        <v>183</v>
      </c>
      <c r="B184" s="4">
        <v>1</v>
      </c>
      <c r="D184" s="5">
        <v>3</v>
      </c>
    </row>
    <row r="185" spans="1:5" x14ac:dyDescent="0.25">
      <c r="A185">
        <v>184</v>
      </c>
      <c r="B185" s="4">
        <v>1</v>
      </c>
      <c r="D185" s="5">
        <v>3</v>
      </c>
    </row>
    <row r="186" spans="1:5" x14ac:dyDescent="0.25">
      <c r="A186">
        <v>185</v>
      </c>
      <c r="B186" s="4">
        <v>1</v>
      </c>
      <c r="D186" s="5">
        <v>3</v>
      </c>
    </row>
    <row r="187" spans="1:5" x14ac:dyDescent="0.25">
      <c r="A187">
        <v>186</v>
      </c>
      <c r="B187" s="4">
        <v>1</v>
      </c>
      <c r="D187" s="5">
        <v>3</v>
      </c>
      <c r="E187" s="3">
        <v>4</v>
      </c>
    </row>
    <row r="188" spans="1:5" x14ac:dyDescent="0.25">
      <c r="A188">
        <v>187</v>
      </c>
      <c r="B188" s="4">
        <v>1</v>
      </c>
      <c r="D188" s="5">
        <v>3</v>
      </c>
      <c r="E188" s="3">
        <v>4</v>
      </c>
    </row>
    <row r="189" spans="1:5" x14ac:dyDescent="0.25">
      <c r="A189">
        <v>188</v>
      </c>
      <c r="B189" s="4">
        <v>1</v>
      </c>
      <c r="E189" s="3">
        <v>4</v>
      </c>
    </row>
    <row r="190" spans="1:5" x14ac:dyDescent="0.25">
      <c r="A190">
        <v>189</v>
      </c>
      <c r="B190" s="4">
        <v>1</v>
      </c>
      <c r="E190" s="3">
        <v>4</v>
      </c>
    </row>
    <row r="191" spans="1:5" x14ac:dyDescent="0.25">
      <c r="A191">
        <v>190</v>
      </c>
      <c r="B191" s="4">
        <v>1</v>
      </c>
      <c r="E191" s="3">
        <v>4</v>
      </c>
    </row>
    <row r="192" spans="1:5" x14ac:dyDescent="0.25">
      <c r="A192">
        <v>191</v>
      </c>
      <c r="B192" s="4">
        <v>1</v>
      </c>
      <c r="C192" s="2">
        <v>2</v>
      </c>
      <c r="E192" s="3">
        <v>4</v>
      </c>
    </row>
    <row r="193" spans="1:5" x14ac:dyDescent="0.25">
      <c r="A193">
        <v>192</v>
      </c>
      <c r="B193" s="4">
        <v>1</v>
      </c>
      <c r="C193" s="2">
        <v>2</v>
      </c>
      <c r="E193" s="3">
        <v>4</v>
      </c>
    </row>
    <row r="194" spans="1:5" x14ac:dyDescent="0.25">
      <c r="A194">
        <v>193</v>
      </c>
      <c r="C194" s="2">
        <v>2</v>
      </c>
      <c r="E194" s="3">
        <v>4</v>
      </c>
    </row>
    <row r="195" spans="1:5" x14ac:dyDescent="0.25">
      <c r="A195">
        <v>194</v>
      </c>
      <c r="C195" s="2">
        <v>2</v>
      </c>
      <c r="E195" s="3">
        <v>4</v>
      </c>
    </row>
    <row r="196" spans="1:5" x14ac:dyDescent="0.25">
      <c r="A196">
        <v>195</v>
      </c>
      <c r="C196" s="2">
        <v>2</v>
      </c>
      <c r="E196" s="3">
        <v>4</v>
      </c>
    </row>
    <row r="197" spans="1:5" x14ac:dyDescent="0.25">
      <c r="A197">
        <v>196</v>
      </c>
      <c r="C197" s="2">
        <v>2</v>
      </c>
      <c r="E197" s="3">
        <v>4</v>
      </c>
    </row>
    <row r="198" spans="1:5" x14ac:dyDescent="0.25">
      <c r="A198">
        <v>197</v>
      </c>
      <c r="C198" s="2">
        <v>2</v>
      </c>
      <c r="E198" s="3">
        <v>4</v>
      </c>
    </row>
    <row r="199" spans="1:5" x14ac:dyDescent="0.25">
      <c r="A199">
        <v>198</v>
      </c>
      <c r="C199" s="2">
        <v>2</v>
      </c>
      <c r="E199" s="3">
        <v>4</v>
      </c>
    </row>
    <row r="200" spans="1:5" x14ac:dyDescent="0.25">
      <c r="A200">
        <v>199</v>
      </c>
      <c r="C200" s="2">
        <v>2</v>
      </c>
      <c r="D200" s="5">
        <v>3</v>
      </c>
      <c r="E200" s="3">
        <v>4</v>
      </c>
    </row>
    <row r="201" spans="1:5" x14ac:dyDescent="0.25">
      <c r="A201">
        <v>200</v>
      </c>
      <c r="C201" s="2">
        <v>2</v>
      </c>
      <c r="D201" s="5">
        <v>3</v>
      </c>
      <c r="E201" s="3">
        <v>4</v>
      </c>
    </row>
    <row r="202" spans="1:5" x14ac:dyDescent="0.25">
      <c r="A202">
        <v>201</v>
      </c>
      <c r="C202" s="2">
        <v>2</v>
      </c>
      <c r="D202" s="5">
        <v>3</v>
      </c>
      <c r="E202" s="3">
        <v>4</v>
      </c>
    </row>
    <row r="203" spans="1:5" x14ac:dyDescent="0.25">
      <c r="A203">
        <v>202</v>
      </c>
      <c r="C203" s="2">
        <v>2</v>
      </c>
      <c r="D203" s="5">
        <v>3</v>
      </c>
      <c r="E203" s="3">
        <v>4</v>
      </c>
    </row>
    <row r="204" spans="1:5" x14ac:dyDescent="0.25">
      <c r="A204">
        <v>203</v>
      </c>
      <c r="C204" s="2">
        <v>2</v>
      </c>
      <c r="D204" s="5">
        <v>3</v>
      </c>
      <c r="E204" s="3">
        <v>4</v>
      </c>
    </row>
    <row r="205" spans="1:5" x14ac:dyDescent="0.25">
      <c r="A205">
        <v>204</v>
      </c>
      <c r="C205" s="2">
        <v>2</v>
      </c>
      <c r="D205" s="5">
        <v>3</v>
      </c>
      <c r="E205" s="3">
        <v>4</v>
      </c>
    </row>
    <row r="206" spans="1:5" x14ac:dyDescent="0.25">
      <c r="A206">
        <v>205</v>
      </c>
      <c r="C206" s="2">
        <v>2</v>
      </c>
      <c r="D206" s="5">
        <v>3</v>
      </c>
      <c r="E206" s="3">
        <v>4</v>
      </c>
    </row>
    <row r="207" spans="1:5" x14ac:dyDescent="0.25">
      <c r="A207">
        <v>206</v>
      </c>
      <c r="C207" s="2">
        <v>2</v>
      </c>
      <c r="D207" s="5">
        <v>3</v>
      </c>
    </row>
    <row r="208" spans="1:5" x14ac:dyDescent="0.25">
      <c r="A208">
        <v>207</v>
      </c>
      <c r="C208" s="2">
        <v>2</v>
      </c>
      <c r="D208" s="5">
        <v>3</v>
      </c>
    </row>
    <row r="209" spans="1:5" x14ac:dyDescent="0.25">
      <c r="A209">
        <v>208</v>
      </c>
      <c r="C209" s="2">
        <v>2</v>
      </c>
      <c r="D209" s="5">
        <v>3</v>
      </c>
    </row>
    <row r="210" spans="1:5" x14ac:dyDescent="0.25">
      <c r="A210">
        <v>209</v>
      </c>
      <c r="B210" s="4">
        <v>1</v>
      </c>
      <c r="D210" s="5">
        <v>3</v>
      </c>
    </row>
    <row r="211" spans="1:5" x14ac:dyDescent="0.25">
      <c r="A211">
        <v>210</v>
      </c>
      <c r="B211" s="4">
        <v>1</v>
      </c>
      <c r="D211" s="5">
        <v>3</v>
      </c>
    </row>
    <row r="212" spans="1:5" x14ac:dyDescent="0.25">
      <c r="A212">
        <v>211</v>
      </c>
      <c r="B212" s="4">
        <v>1</v>
      </c>
      <c r="D212" s="5">
        <v>3</v>
      </c>
    </row>
    <row r="213" spans="1:5" x14ac:dyDescent="0.25">
      <c r="A213">
        <v>212</v>
      </c>
      <c r="B213" s="4">
        <v>1</v>
      </c>
      <c r="D213" s="5">
        <v>3</v>
      </c>
    </row>
    <row r="214" spans="1:5" x14ac:dyDescent="0.25">
      <c r="A214">
        <v>213</v>
      </c>
      <c r="B214" s="4">
        <v>1</v>
      </c>
      <c r="D214" s="5">
        <v>3</v>
      </c>
    </row>
    <row r="215" spans="1:5" x14ac:dyDescent="0.25">
      <c r="A215">
        <v>214</v>
      </c>
      <c r="B215" s="4">
        <v>1</v>
      </c>
      <c r="D215" s="5">
        <v>3</v>
      </c>
    </row>
    <row r="216" spans="1:5" x14ac:dyDescent="0.25">
      <c r="A216">
        <v>215</v>
      </c>
      <c r="B216" s="4">
        <v>1</v>
      </c>
      <c r="D216" s="5">
        <v>3</v>
      </c>
    </row>
    <row r="217" spans="1:5" x14ac:dyDescent="0.25">
      <c r="A217">
        <v>216</v>
      </c>
      <c r="B217" s="4">
        <v>1</v>
      </c>
      <c r="D217" s="5">
        <v>3</v>
      </c>
    </row>
    <row r="218" spans="1:5" x14ac:dyDescent="0.25">
      <c r="A218">
        <v>217</v>
      </c>
      <c r="B218" s="4">
        <v>1</v>
      </c>
      <c r="D218" s="5">
        <v>3</v>
      </c>
    </row>
    <row r="219" spans="1:5" x14ac:dyDescent="0.25">
      <c r="A219">
        <v>218</v>
      </c>
      <c r="B219" s="4">
        <v>1</v>
      </c>
      <c r="D219" s="5">
        <v>3</v>
      </c>
    </row>
    <row r="220" spans="1:5" x14ac:dyDescent="0.25">
      <c r="A220">
        <v>219</v>
      </c>
      <c r="B220" s="4">
        <v>1</v>
      </c>
      <c r="D220" s="5">
        <v>3</v>
      </c>
    </row>
    <row r="221" spans="1:5" x14ac:dyDescent="0.25">
      <c r="A221">
        <v>220</v>
      </c>
      <c r="B221" s="4">
        <v>1</v>
      </c>
      <c r="D221" s="5">
        <v>3</v>
      </c>
    </row>
    <row r="222" spans="1:5" x14ac:dyDescent="0.25">
      <c r="A222">
        <v>221</v>
      </c>
      <c r="B222" s="4">
        <v>1</v>
      </c>
      <c r="E222" s="3">
        <v>4</v>
      </c>
    </row>
    <row r="223" spans="1:5" x14ac:dyDescent="0.25">
      <c r="A223">
        <v>222</v>
      </c>
      <c r="B223" s="4">
        <v>1</v>
      </c>
      <c r="E223" s="3">
        <v>4</v>
      </c>
    </row>
    <row r="224" spans="1:5" x14ac:dyDescent="0.25">
      <c r="A224">
        <v>223</v>
      </c>
      <c r="B224" s="4">
        <v>1</v>
      </c>
      <c r="E224" s="3">
        <v>4</v>
      </c>
    </row>
    <row r="225" spans="1:5" x14ac:dyDescent="0.25">
      <c r="A225">
        <v>224</v>
      </c>
      <c r="B225" s="4">
        <v>1</v>
      </c>
      <c r="E225" s="3">
        <v>4</v>
      </c>
    </row>
    <row r="226" spans="1:5" x14ac:dyDescent="0.25">
      <c r="A226">
        <v>225</v>
      </c>
      <c r="B226" s="4">
        <v>1</v>
      </c>
      <c r="C226" s="2">
        <v>2</v>
      </c>
      <c r="E226" s="3">
        <v>4</v>
      </c>
    </row>
    <row r="227" spans="1:5" x14ac:dyDescent="0.25">
      <c r="A227">
        <v>226</v>
      </c>
      <c r="C227" s="2">
        <v>2</v>
      </c>
      <c r="E227" s="3">
        <v>4</v>
      </c>
    </row>
    <row r="228" spans="1:5" x14ac:dyDescent="0.25">
      <c r="A228">
        <v>227</v>
      </c>
      <c r="C228" s="2">
        <v>2</v>
      </c>
      <c r="E228" s="3">
        <v>4</v>
      </c>
    </row>
    <row r="229" spans="1:5" x14ac:dyDescent="0.25">
      <c r="A229">
        <v>228</v>
      </c>
      <c r="C229" s="2">
        <v>2</v>
      </c>
      <c r="E229" s="3">
        <v>4</v>
      </c>
    </row>
    <row r="230" spans="1:5" x14ac:dyDescent="0.25">
      <c r="A230">
        <v>229</v>
      </c>
      <c r="C230" s="2">
        <v>2</v>
      </c>
      <c r="E230" s="3">
        <v>4</v>
      </c>
    </row>
    <row r="231" spans="1:5" x14ac:dyDescent="0.25">
      <c r="A231">
        <v>230</v>
      </c>
      <c r="C231" s="2">
        <v>2</v>
      </c>
      <c r="E231" s="3">
        <v>4</v>
      </c>
    </row>
    <row r="232" spans="1:5" x14ac:dyDescent="0.25">
      <c r="A232">
        <v>231</v>
      </c>
      <c r="C232" s="2">
        <v>2</v>
      </c>
      <c r="E232" s="3">
        <v>4</v>
      </c>
    </row>
    <row r="233" spans="1:5" x14ac:dyDescent="0.25">
      <c r="A233">
        <v>232</v>
      </c>
      <c r="C233" s="2">
        <v>2</v>
      </c>
      <c r="D233" s="5">
        <v>3</v>
      </c>
      <c r="E233" s="3">
        <v>4</v>
      </c>
    </row>
    <row r="234" spans="1:5" x14ac:dyDescent="0.25">
      <c r="A234">
        <v>233</v>
      </c>
      <c r="C234" s="2">
        <v>2</v>
      </c>
      <c r="D234" s="5">
        <v>3</v>
      </c>
      <c r="E234" s="3">
        <v>4</v>
      </c>
    </row>
    <row r="235" spans="1:5" x14ac:dyDescent="0.25">
      <c r="A235">
        <v>234</v>
      </c>
      <c r="C235" s="2">
        <v>2</v>
      </c>
      <c r="D235" s="5">
        <v>3</v>
      </c>
      <c r="E235" s="3">
        <v>4</v>
      </c>
    </row>
    <row r="236" spans="1:5" x14ac:dyDescent="0.25">
      <c r="A236">
        <v>235</v>
      </c>
      <c r="C236" s="2">
        <v>2</v>
      </c>
      <c r="D236" s="5">
        <v>3</v>
      </c>
      <c r="E236" s="3">
        <v>4</v>
      </c>
    </row>
    <row r="237" spans="1:5" x14ac:dyDescent="0.25">
      <c r="A237">
        <v>236</v>
      </c>
      <c r="C237" s="2">
        <v>2</v>
      </c>
      <c r="D237" s="5">
        <v>3</v>
      </c>
      <c r="E237" s="3">
        <v>4</v>
      </c>
    </row>
    <row r="238" spans="1:5" x14ac:dyDescent="0.25">
      <c r="A238">
        <v>237</v>
      </c>
      <c r="C238" s="2">
        <v>2</v>
      </c>
      <c r="D238" s="5">
        <v>3</v>
      </c>
      <c r="E238" s="3">
        <v>4</v>
      </c>
    </row>
    <row r="239" spans="1:5" x14ac:dyDescent="0.25">
      <c r="A239">
        <v>238</v>
      </c>
      <c r="C239" s="2">
        <v>2</v>
      </c>
      <c r="D239" s="5">
        <v>3</v>
      </c>
    </row>
    <row r="240" spans="1:5" x14ac:dyDescent="0.25">
      <c r="A240">
        <v>239</v>
      </c>
      <c r="C240" s="2">
        <v>2</v>
      </c>
      <c r="D240" s="5">
        <v>3</v>
      </c>
    </row>
    <row r="241" spans="1:5" x14ac:dyDescent="0.25">
      <c r="A241">
        <v>240</v>
      </c>
      <c r="B241" s="4">
        <v>1</v>
      </c>
      <c r="D241" s="5">
        <v>3</v>
      </c>
    </row>
    <row r="242" spans="1:5" x14ac:dyDescent="0.25">
      <c r="A242">
        <v>241</v>
      </c>
      <c r="B242" s="4">
        <v>1</v>
      </c>
      <c r="D242" s="5">
        <v>3</v>
      </c>
    </row>
    <row r="243" spans="1:5" x14ac:dyDescent="0.25">
      <c r="A243">
        <v>242</v>
      </c>
      <c r="B243" s="4">
        <v>1</v>
      </c>
      <c r="D243" s="5">
        <v>3</v>
      </c>
    </row>
    <row r="244" spans="1:5" x14ac:dyDescent="0.25">
      <c r="A244">
        <v>243</v>
      </c>
      <c r="B244" s="4">
        <v>1</v>
      </c>
      <c r="D244" s="5">
        <v>3</v>
      </c>
    </row>
    <row r="245" spans="1:5" x14ac:dyDescent="0.25">
      <c r="A245">
        <v>244</v>
      </c>
      <c r="B245" s="4">
        <v>1</v>
      </c>
      <c r="D245" s="5">
        <v>3</v>
      </c>
    </row>
    <row r="246" spans="1:5" x14ac:dyDescent="0.25">
      <c r="A246">
        <v>245</v>
      </c>
      <c r="B246" s="4">
        <v>1</v>
      </c>
      <c r="D246" s="5">
        <v>3</v>
      </c>
    </row>
    <row r="247" spans="1:5" x14ac:dyDescent="0.25">
      <c r="A247">
        <v>246</v>
      </c>
      <c r="B247" s="4">
        <v>1</v>
      </c>
      <c r="D247" s="5">
        <v>3</v>
      </c>
    </row>
    <row r="248" spans="1:5" x14ac:dyDescent="0.25">
      <c r="A248">
        <v>247</v>
      </c>
      <c r="B248" s="4">
        <v>1</v>
      </c>
      <c r="D248" s="5">
        <v>3</v>
      </c>
    </row>
    <row r="249" spans="1:5" x14ac:dyDescent="0.25">
      <c r="A249">
        <v>248</v>
      </c>
      <c r="B249" s="4">
        <v>1</v>
      </c>
      <c r="D249" s="5">
        <v>3</v>
      </c>
    </row>
    <row r="250" spans="1:5" x14ac:dyDescent="0.25">
      <c r="A250">
        <v>249</v>
      </c>
      <c r="B250" s="4">
        <v>1</v>
      </c>
      <c r="D250" s="5">
        <v>3</v>
      </c>
    </row>
    <row r="251" spans="1:5" x14ac:dyDescent="0.25">
      <c r="A251">
        <v>250</v>
      </c>
      <c r="B251" s="4">
        <v>1</v>
      </c>
      <c r="D251" s="5">
        <v>3</v>
      </c>
    </row>
    <row r="252" spans="1:5" x14ac:dyDescent="0.25">
      <c r="A252">
        <v>251</v>
      </c>
      <c r="B252" s="4">
        <v>1</v>
      </c>
      <c r="D252" s="5">
        <v>3</v>
      </c>
    </row>
    <row r="253" spans="1:5" x14ac:dyDescent="0.25">
      <c r="A253">
        <v>252</v>
      </c>
      <c r="B253" s="4">
        <v>1</v>
      </c>
    </row>
    <row r="254" spans="1:5" x14ac:dyDescent="0.25">
      <c r="A254">
        <v>253</v>
      </c>
      <c r="B254" s="4">
        <v>1</v>
      </c>
      <c r="E254" s="3">
        <v>4</v>
      </c>
    </row>
    <row r="255" spans="1:5" x14ac:dyDescent="0.25">
      <c r="A255">
        <v>254</v>
      </c>
      <c r="B255" s="4">
        <v>1</v>
      </c>
      <c r="E255" s="3">
        <v>4</v>
      </c>
    </row>
    <row r="256" spans="1:5" x14ac:dyDescent="0.25">
      <c r="A256">
        <v>255</v>
      </c>
      <c r="B256" s="4">
        <v>1</v>
      </c>
      <c r="C256" s="2">
        <v>2</v>
      </c>
      <c r="E256" s="3">
        <v>4</v>
      </c>
    </row>
    <row r="257" spans="1:5" x14ac:dyDescent="0.25">
      <c r="A257">
        <v>256</v>
      </c>
      <c r="C257" s="2">
        <v>2</v>
      </c>
      <c r="E257" s="3">
        <v>4</v>
      </c>
    </row>
    <row r="258" spans="1:5" x14ac:dyDescent="0.25">
      <c r="A258">
        <v>257</v>
      </c>
      <c r="C258" s="2">
        <v>2</v>
      </c>
      <c r="E258" s="3">
        <v>4</v>
      </c>
    </row>
    <row r="259" spans="1:5" x14ac:dyDescent="0.25">
      <c r="A259">
        <v>258</v>
      </c>
      <c r="C259" s="2">
        <v>2</v>
      </c>
      <c r="E259" s="3">
        <v>4</v>
      </c>
    </row>
    <row r="260" spans="1:5" x14ac:dyDescent="0.25">
      <c r="A260">
        <v>259</v>
      </c>
      <c r="C260" s="2">
        <v>2</v>
      </c>
      <c r="E260" s="3">
        <v>4</v>
      </c>
    </row>
    <row r="261" spans="1:5" x14ac:dyDescent="0.25">
      <c r="A261">
        <v>260</v>
      </c>
      <c r="C261" s="2">
        <v>2</v>
      </c>
      <c r="E261" s="3">
        <v>4</v>
      </c>
    </row>
    <row r="262" spans="1:5" x14ac:dyDescent="0.25">
      <c r="A262">
        <v>261</v>
      </c>
      <c r="C262" s="2">
        <v>2</v>
      </c>
      <c r="E262" s="3">
        <v>4</v>
      </c>
    </row>
    <row r="263" spans="1:5" x14ac:dyDescent="0.25">
      <c r="A263">
        <v>262</v>
      </c>
      <c r="C263" s="2">
        <v>2</v>
      </c>
      <c r="E263" s="3">
        <v>4</v>
      </c>
    </row>
    <row r="264" spans="1:5" x14ac:dyDescent="0.25">
      <c r="A264">
        <v>263</v>
      </c>
      <c r="C264" s="2">
        <v>2</v>
      </c>
      <c r="E264" s="3">
        <v>4</v>
      </c>
    </row>
    <row r="265" spans="1:5" x14ac:dyDescent="0.25">
      <c r="A265">
        <v>264</v>
      </c>
      <c r="C265" s="2">
        <v>2</v>
      </c>
      <c r="D265" s="5">
        <v>3</v>
      </c>
      <c r="E265" s="3">
        <v>4</v>
      </c>
    </row>
    <row r="266" spans="1:5" x14ac:dyDescent="0.25">
      <c r="A266">
        <v>265</v>
      </c>
      <c r="C266" s="2">
        <v>2</v>
      </c>
      <c r="D266" s="5">
        <v>3</v>
      </c>
      <c r="E266" s="3">
        <v>4</v>
      </c>
    </row>
    <row r="267" spans="1:5" x14ac:dyDescent="0.25">
      <c r="A267">
        <v>266</v>
      </c>
      <c r="C267" s="2">
        <v>2</v>
      </c>
      <c r="D267" s="5">
        <v>3</v>
      </c>
      <c r="E267" s="3">
        <v>4</v>
      </c>
    </row>
    <row r="268" spans="1:5" x14ac:dyDescent="0.25">
      <c r="A268">
        <v>267</v>
      </c>
      <c r="C268" s="2">
        <v>2</v>
      </c>
      <c r="D268" s="5">
        <v>3</v>
      </c>
      <c r="E268" s="3">
        <v>4</v>
      </c>
    </row>
    <row r="269" spans="1:5" x14ac:dyDescent="0.25">
      <c r="A269">
        <v>268</v>
      </c>
      <c r="C269" s="2">
        <v>2</v>
      </c>
      <c r="D269" s="5">
        <v>3</v>
      </c>
    </row>
    <row r="270" spans="1:5" x14ac:dyDescent="0.25">
      <c r="A270">
        <v>269</v>
      </c>
      <c r="D270" s="5">
        <v>3</v>
      </c>
    </row>
    <row r="271" spans="1:5" x14ac:dyDescent="0.25">
      <c r="A271">
        <v>270</v>
      </c>
      <c r="D271" s="5">
        <v>3</v>
      </c>
    </row>
    <row r="272" spans="1:5" x14ac:dyDescent="0.25">
      <c r="A272">
        <v>271</v>
      </c>
      <c r="B272" s="4">
        <v>1</v>
      </c>
      <c r="D272" s="5">
        <v>3</v>
      </c>
    </row>
    <row r="273" spans="1:8" x14ac:dyDescent="0.25">
      <c r="A273">
        <v>272</v>
      </c>
      <c r="B273" s="4">
        <v>1</v>
      </c>
      <c r="D273" s="5">
        <v>3</v>
      </c>
    </row>
    <row r="274" spans="1:8" x14ac:dyDescent="0.25">
      <c r="A274">
        <v>273</v>
      </c>
      <c r="B274" s="4">
        <v>1</v>
      </c>
      <c r="D274" s="5">
        <v>3</v>
      </c>
    </row>
    <row r="275" spans="1:8" x14ac:dyDescent="0.25">
      <c r="A275">
        <v>274</v>
      </c>
      <c r="B275" s="4">
        <v>1</v>
      </c>
      <c r="D275" s="5">
        <v>3</v>
      </c>
    </row>
    <row r="276" spans="1:8" x14ac:dyDescent="0.25">
      <c r="A276">
        <v>275</v>
      </c>
      <c r="B276" s="4">
        <v>1</v>
      </c>
      <c r="D276" s="5">
        <v>3</v>
      </c>
    </row>
    <row r="277" spans="1:8" x14ac:dyDescent="0.25">
      <c r="A277">
        <v>276</v>
      </c>
      <c r="B277" s="4">
        <v>1</v>
      </c>
      <c r="D277" s="5">
        <v>3</v>
      </c>
    </row>
    <row r="278" spans="1:8" x14ac:dyDescent="0.25">
      <c r="A278">
        <v>277</v>
      </c>
      <c r="B278" s="4">
        <v>1</v>
      </c>
      <c r="D278" s="5">
        <v>3</v>
      </c>
    </row>
    <row r="279" spans="1:8" x14ac:dyDescent="0.25">
      <c r="A279">
        <v>278</v>
      </c>
      <c r="B279" s="4">
        <v>1</v>
      </c>
      <c r="D279" s="5">
        <v>3</v>
      </c>
    </row>
    <row r="280" spans="1:8" x14ac:dyDescent="0.25">
      <c r="A280">
        <v>279</v>
      </c>
      <c r="B280" s="4">
        <v>1</v>
      </c>
      <c r="D280" s="5">
        <v>3</v>
      </c>
    </row>
    <row r="281" spans="1:8" x14ac:dyDescent="0.25">
      <c r="A281">
        <v>280</v>
      </c>
      <c r="B281" s="4">
        <v>1</v>
      </c>
      <c r="D281" s="5">
        <v>3</v>
      </c>
    </row>
    <row r="282" spans="1:8" x14ac:dyDescent="0.25">
      <c r="A282">
        <v>281</v>
      </c>
      <c r="B282" s="4">
        <v>1</v>
      </c>
      <c r="D282" s="5">
        <v>3</v>
      </c>
    </row>
    <row r="283" spans="1:8" x14ac:dyDescent="0.25">
      <c r="A283">
        <v>282</v>
      </c>
      <c r="B283" s="4">
        <v>1</v>
      </c>
      <c r="C283" s="2">
        <v>2</v>
      </c>
      <c r="D283" s="5">
        <v>3</v>
      </c>
    </row>
    <row r="284" spans="1:8" x14ac:dyDescent="0.25">
      <c r="A284">
        <v>283</v>
      </c>
      <c r="B284" s="4">
        <v>1</v>
      </c>
      <c r="C284" s="2">
        <v>2</v>
      </c>
    </row>
    <row r="285" spans="1:8" x14ac:dyDescent="0.25">
      <c r="A285">
        <v>284</v>
      </c>
      <c r="B285" s="4">
        <v>1</v>
      </c>
      <c r="C285" s="2">
        <v>2</v>
      </c>
      <c r="H285" s="3" t="s">
        <v>233</v>
      </c>
    </row>
    <row r="286" spans="1:8" x14ac:dyDescent="0.25">
      <c r="A286">
        <v>285</v>
      </c>
      <c r="B286" s="4">
        <v>1</v>
      </c>
      <c r="C286" s="2">
        <v>2</v>
      </c>
      <c r="H286" s="3" t="s">
        <v>233</v>
      </c>
    </row>
    <row r="287" spans="1:8" x14ac:dyDescent="0.25">
      <c r="A287">
        <v>286</v>
      </c>
      <c r="C287" s="2">
        <v>2</v>
      </c>
      <c r="H287" s="3" t="s">
        <v>233</v>
      </c>
    </row>
    <row r="288" spans="1:8" x14ac:dyDescent="0.25">
      <c r="A288">
        <v>287</v>
      </c>
      <c r="C288" s="2">
        <v>2</v>
      </c>
      <c r="H288" s="3" t="s">
        <v>233</v>
      </c>
    </row>
    <row r="289" spans="1:8" x14ac:dyDescent="0.25">
      <c r="A289">
        <v>288</v>
      </c>
      <c r="C289" s="2">
        <v>2</v>
      </c>
      <c r="H289" s="3" t="s">
        <v>233</v>
      </c>
    </row>
    <row r="290" spans="1:8" x14ac:dyDescent="0.25">
      <c r="A290">
        <v>289</v>
      </c>
      <c r="C290" s="2">
        <v>2</v>
      </c>
      <c r="H290" s="3" t="s">
        <v>233</v>
      </c>
    </row>
    <row r="291" spans="1:8" x14ac:dyDescent="0.25">
      <c r="A291">
        <v>290</v>
      </c>
      <c r="C291" s="2">
        <v>2</v>
      </c>
      <c r="H291" s="3" t="s">
        <v>233</v>
      </c>
    </row>
    <row r="292" spans="1:8" x14ac:dyDescent="0.25">
      <c r="A292">
        <v>291</v>
      </c>
      <c r="C292" s="2">
        <v>2</v>
      </c>
      <c r="H292" s="3" t="s">
        <v>233</v>
      </c>
    </row>
    <row r="293" spans="1:8" x14ac:dyDescent="0.25">
      <c r="A293">
        <v>292</v>
      </c>
      <c r="C293" s="2">
        <v>2</v>
      </c>
      <c r="H293" s="3" t="s">
        <v>233</v>
      </c>
    </row>
    <row r="294" spans="1:8" x14ac:dyDescent="0.25">
      <c r="A294">
        <v>293</v>
      </c>
      <c r="C294" s="2">
        <v>2</v>
      </c>
      <c r="H294" s="3" t="s">
        <v>233</v>
      </c>
    </row>
    <row r="295" spans="1:8" x14ac:dyDescent="0.25">
      <c r="A295">
        <v>294</v>
      </c>
      <c r="C295" s="2">
        <v>2</v>
      </c>
      <c r="H295" s="3" t="s">
        <v>233</v>
      </c>
    </row>
    <row r="296" spans="1:8" x14ac:dyDescent="0.25">
      <c r="A296">
        <v>295</v>
      </c>
      <c r="C296" s="2">
        <v>2</v>
      </c>
      <c r="H296" s="3" t="s">
        <v>233</v>
      </c>
    </row>
    <row r="297" spans="1:8" x14ac:dyDescent="0.25">
      <c r="A297">
        <v>296</v>
      </c>
      <c r="C297" s="2">
        <v>2</v>
      </c>
      <c r="H297" s="3" t="s">
        <v>233</v>
      </c>
    </row>
    <row r="298" spans="1:8" x14ac:dyDescent="0.25">
      <c r="A298">
        <v>297</v>
      </c>
      <c r="C298" s="2">
        <v>2</v>
      </c>
      <c r="H298" s="3" t="s">
        <v>233</v>
      </c>
    </row>
    <row r="299" spans="1:8" x14ac:dyDescent="0.25">
      <c r="A299">
        <v>298</v>
      </c>
      <c r="B299" s="4">
        <v>1</v>
      </c>
      <c r="C299" s="2">
        <v>2</v>
      </c>
      <c r="G299" s="5" t="s">
        <v>234</v>
      </c>
      <c r="H299" s="3" t="s">
        <v>233</v>
      </c>
    </row>
    <row r="300" spans="1:8" x14ac:dyDescent="0.25">
      <c r="A300">
        <v>299</v>
      </c>
      <c r="B300" s="4">
        <v>1</v>
      </c>
      <c r="C300" s="2">
        <v>2</v>
      </c>
      <c r="G300" s="5" t="s">
        <v>234</v>
      </c>
      <c r="H300" s="3" t="s">
        <v>233</v>
      </c>
    </row>
    <row r="301" spans="1:8" x14ac:dyDescent="0.25">
      <c r="A301">
        <v>300</v>
      </c>
      <c r="B301" s="4">
        <v>1</v>
      </c>
      <c r="C301" s="2">
        <v>2</v>
      </c>
      <c r="G301" s="5" t="s">
        <v>234</v>
      </c>
    </row>
    <row r="302" spans="1:8" x14ac:dyDescent="0.25">
      <c r="A302">
        <v>301</v>
      </c>
      <c r="B302" s="4">
        <v>1</v>
      </c>
      <c r="G302" s="5" t="s">
        <v>234</v>
      </c>
    </row>
    <row r="303" spans="1:8" x14ac:dyDescent="0.25">
      <c r="A303">
        <v>302</v>
      </c>
      <c r="B303" s="4">
        <v>1</v>
      </c>
      <c r="G303" s="5" t="s">
        <v>234</v>
      </c>
    </row>
    <row r="304" spans="1:8" x14ac:dyDescent="0.25">
      <c r="A304">
        <v>303</v>
      </c>
      <c r="B304" s="4">
        <v>1</v>
      </c>
      <c r="G304" s="5" t="s">
        <v>234</v>
      </c>
    </row>
    <row r="305" spans="1:8" x14ac:dyDescent="0.25">
      <c r="A305">
        <v>304</v>
      </c>
      <c r="B305" s="4">
        <v>1</v>
      </c>
      <c r="G305" s="5" t="s">
        <v>234</v>
      </c>
    </row>
    <row r="306" spans="1:8" x14ac:dyDescent="0.25">
      <c r="A306">
        <v>305</v>
      </c>
      <c r="B306" s="4">
        <v>1</v>
      </c>
      <c r="G306" s="5" t="s">
        <v>234</v>
      </c>
    </row>
    <row r="307" spans="1:8" x14ac:dyDescent="0.25">
      <c r="A307">
        <v>306</v>
      </c>
      <c r="B307" s="4">
        <v>1</v>
      </c>
      <c r="G307" s="5" t="s">
        <v>234</v>
      </c>
    </row>
    <row r="308" spans="1:8" x14ac:dyDescent="0.25">
      <c r="A308">
        <v>307</v>
      </c>
      <c r="B308" s="4">
        <v>1</v>
      </c>
      <c r="G308" s="5" t="s">
        <v>234</v>
      </c>
    </row>
    <row r="309" spans="1:8" x14ac:dyDescent="0.25">
      <c r="A309">
        <v>308</v>
      </c>
      <c r="B309" s="4">
        <v>1</v>
      </c>
      <c r="G309" s="5" t="s">
        <v>234</v>
      </c>
    </row>
    <row r="310" spans="1:8" x14ac:dyDescent="0.25">
      <c r="A310">
        <v>309</v>
      </c>
      <c r="B310" s="4">
        <v>1</v>
      </c>
      <c r="G310" s="5" t="s">
        <v>234</v>
      </c>
    </row>
    <row r="311" spans="1:8" x14ac:dyDescent="0.25">
      <c r="A311">
        <v>310</v>
      </c>
      <c r="B311" s="4">
        <v>1</v>
      </c>
      <c r="G311" s="5" t="s">
        <v>234</v>
      </c>
    </row>
    <row r="312" spans="1:8" x14ac:dyDescent="0.25">
      <c r="A312">
        <v>311</v>
      </c>
      <c r="B312" s="4">
        <v>1</v>
      </c>
      <c r="G312" s="5" t="s">
        <v>234</v>
      </c>
    </row>
    <row r="313" spans="1:8" x14ac:dyDescent="0.25">
      <c r="A313">
        <v>312</v>
      </c>
      <c r="B313" s="4">
        <v>1</v>
      </c>
      <c r="G313" s="5" t="s">
        <v>234</v>
      </c>
    </row>
    <row r="314" spans="1:8" x14ac:dyDescent="0.25">
      <c r="A314">
        <v>313</v>
      </c>
      <c r="B314" s="4">
        <v>1</v>
      </c>
      <c r="G314" s="5" t="s">
        <v>234</v>
      </c>
    </row>
    <row r="315" spans="1:8" x14ac:dyDescent="0.25">
      <c r="A315">
        <v>314</v>
      </c>
      <c r="B315" s="4">
        <v>1</v>
      </c>
      <c r="G315" s="5" t="s">
        <v>234</v>
      </c>
    </row>
    <row r="316" spans="1:8" x14ac:dyDescent="0.25">
      <c r="A316">
        <v>315</v>
      </c>
      <c r="B316" s="4">
        <v>1</v>
      </c>
      <c r="C316" s="2">
        <v>2</v>
      </c>
      <c r="G316" s="5" t="s">
        <v>234</v>
      </c>
    </row>
    <row r="317" spans="1:8" x14ac:dyDescent="0.25">
      <c r="A317">
        <v>316</v>
      </c>
      <c r="B317" s="4">
        <v>1</v>
      </c>
      <c r="C317" s="2">
        <v>2</v>
      </c>
      <c r="G317" s="5" t="s">
        <v>234</v>
      </c>
    </row>
    <row r="318" spans="1:8" x14ac:dyDescent="0.25">
      <c r="A318">
        <v>317</v>
      </c>
      <c r="B318" s="4">
        <v>1</v>
      </c>
      <c r="C318" s="2">
        <v>2</v>
      </c>
    </row>
    <row r="319" spans="1:8" x14ac:dyDescent="0.25">
      <c r="A319">
        <v>318</v>
      </c>
      <c r="B319" s="4">
        <v>1</v>
      </c>
      <c r="C319" s="2">
        <v>2</v>
      </c>
    </row>
    <row r="320" spans="1:8" x14ac:dyDescent="0.25">
      <c r="A320">
        <v>319</v>
      </c>
      <c r="B320" s="4">
        <v>1</v>
      </c>
      <c r="C320" s="2">
        <v>2</v>
      </c>
      <c r="H320" s="3" t="s">
        <v>233</v>
      </c>
    </row>
    <row r="321" spans="1:8" x14ac:dyDescent="0.25">
      <c r="A321">
        <v>320</v>
      </c>
      <c r="C321" s="2">
        <v>2</v>
      </c>
      <c r="H321" s="3" t="s">
        <v>233</v>
      </c>
    </row>
    <row r="322" spans="1:8" x14ac:dyDescent="0.25">
      <c r="A322">
        <v>321</v>
      </c>
      <c r="C322" s="2">
        <v>2</v>
      </c>
      <c r="H322" s="3" t="s">
        <v>233</v>
      </c>
    </row>
    <row r="323" spans="1:8" x14ac:dyDescent="0.25">
      <c r="A323">
        <v>322</v>
      </c>
      <c r="C323" s="2">
        <v>2</v>
      </c>
      <c r="H323" s="3" t="s">
        <v>233</v>
      </c>
    </row>
    <row r="324" spans="1:8" x14ac:dyDescent="0.25">
      <c r="A324">
        <v>323</v>
      </c>
      <c r="C324" s="2">
        <v>2</v>
      </c>
      <c r="H324" s="3" t="s">
        <v>233</v>
      </c>
    </row>
    <row r="325" spans="1:8" x14ac:dyDescent="0.25">
      <c r="A325">
        <v>324</v>
      </c>
      <c r="C325" s="2">
        <v>2</v>
      </c>
      <c r="H325" s="3" t="s">
        <v>233</v>
      </c>
    </row>
    <row r="326" spans="1:8" x14ac:dyDescent="0.25">
      <c r="A326">
        <v>325</v>
      </c>
      <c r="C326" s="2">
        <v>2</v>
      </c>
      <c r="H326" s="3" t="s">
        <v>233</v>
      </c>
    </row>
    <row r="327" spans="1:8" x14ac:dyDescent="0.25">
      <c r="A327">
        <v>326</v>
      </c>
      <c r="C327" s="2">
        <v>2</v>
      </c>
      <c r="H327" s="3" t="s">
        <v>233</v>
      </c>
    </row>
    <row r="328" spans="1:8" x14ac:dyDescent="0.25">
      <c r="A328">
        <v>327</v>
      </c>
      <c r="C328" s="2">
        <v>2</v>
      </c>
      <c r="H328" s="3" t="s">
        <v>233</v>
      </c>
    </row>
    <row r="329" spans="1:8" x14ac:dyDescent="0.25">
      <c r="A329">
        <v>328</v>
      </c>
      <c r="C329" s="2">
        <v>2</v>
      </c>
      <c r="H329" s="3" t="s">
        <v>233</v>
      </c>
    </row>
    <row r="330" spans="1:8" x14ac:dyDescent="0.25">
      <c r="A330">
        <v>329</v>
      </c>
      <c r="C330" s="2">
        <v>2</v>
      </c>
      <c r="H330" s="3" t="s">
        <v>233</v>
      </c>
    </row>
    <row r="331" spans="1:8" x14ac:dyDescent="0.25">
      <c r="A331">
        <v>330</v>
      </c>
      <c r="C331" s="2">
        <v>2</v>
      </c>
      <c r="H331" s="3" t="s">
        <v>233</v>
      </c>
    </row>
    <row r="332" spans="1:8" x14ac:dyDescent="0.25">
      <c r="A332">
        <v>331</v>
      </c>
      <c r="C332" s="2">
        <v>2</v>
      </c>
      <c r="G332" s="5" t="s">
        <v>234</v>
      </c>
      <c r="H332" s="3" t="s">
        <v>233</v>
      </c>
    </row>
    <row r="333" spans="1:8" x14ac:dyDescent="0.25">
      <c r="A333">
        <v>332</v>
      </c>
      <c r="C333" s="2">
        <v>2</v>
      </c>
      <c r="G333" s="5" t="s">
        <v>234</v>
      </c>
      <c r="H333" s="3" t="s">
        <v>233</v>
      </c>
    </row>
    <row r="334" spans="1:8" x14ac:dyDescent="0.25">
      <c r="A334">
        <v>333</v>
      </c>
      <c r="C334" s="2">
        <v>2</v>
      </c>
      <c r="G334" s="5" t="s">
        <v>234</v>
      </c>
      <c r="H334" s="3" t="s">
        <v>233</v>
      </c>
    </row>
    <row r="335" spans="1:8" x14ac:dyDescent="0.25">
      <c r="A335">
        <v>334</v>
      </c>
      <c r="C335" s="2">
        <v>2</v>
      </c>
      <c r="G335" s="5" t="s">
        <v>234</v>
      </c>
      <c r="H335" s="3" t="s">
        <v>233</v>
      </c>
    </row>
    <row r="336" spans="1:8" x14ac:dyDescent="0.25">
      <c r="A336">
        <v>335</v>
      </c>
      <c r="C336" s="2">
        <v>2</v>
      </c>
      <c r="G336" s="5" t="s">
        <v>234</v>
      </c>
      <c r="H336" s="3" t="s">
        <v>233</v>
      </c>
    </row>
    <row r="337" spans="1:8" x14ac:dyDescent="0.25">
      <c r="A337">
        <v>336</v>
      </c>
      <c r="C337" s="2">
        <v>2</v>
      </c>
      <c r="G337" s="5" t="s">
        <v>234</v>
      </c>
      <c r="H337" s="3" t="s">
        <v>233</v>
      </c>
    </row>
    <row r="338" spans="1:8" x14ac:dyDescent="0.25">
      <c r="A338">
        <v>337</v>
      </c>
      <c r="C338" s="2">
        <v>2</v>
      </c>
      <c r="G338" s="5" t="s">
        <v>234</v>
      </c>
      <c r="H338" s="3" t="s">
        <v>233</v>
      </c>
    </row>
    <row r="339" spans="1:8" x14ac:dyDescent="0.25">
      <c r="A339">
        <v>338</v>
      </c>
      <c r="B339" s="4">
        <v>1</v>
      </c>
      <c r="C339" s="2">
        <v>2</v>
      </c>
      <c r="G339" s="5" t="s">
        <v>234</v>
      </c>
      <c r="H339" s="3" t="s">
        <v>233</v>
      </c>
    </row>
    <row r="340" spans="1:8" x14ac:dyDescent="0.25">
      <c r="A340">
        <v>339</v>
      </c>
      <c r="B340" s="4">
        <v>1</v>
      </c>
      <c r="C340" s="2">
        <v>2</v>
      </c>
      <c r="G340" s="5" t="s">
        <v>234</v>
      </c>
      <c r="H340" s="3" t="s">
        <v>233</v>
      </c>
    </row>
    <row r="341" spans="1:8" x14ac:dyDescent="0.25">
      <c r="A341">
        <v>340</v>
      </c>
      <c r="B341" s="4">
        <v>1</v>
      </c>
      <c r="C341" s="2">
        <v>2</v>
      </c>
      <c r="G341" s="5" t="s">
        <v>234</v>
      </c>
      <c r="H341" s="3" t="s">
        <v>233</v>
      </c>
    </row>
    <row r="342" spans="1:8" x14ac:dyDescent="0.25">
      <c r="A342">
        <v>341</v>
      </c>
      <c r="B342" s="4">
        <v>1</v>
      </c>
      <c r="G342" s="5" t="s">
        <v>234</v>
      </c>
      <c r="H342" s="3" t="s">
        <v>233</v>
      </c>
    </row>
    <row r="343" spans="1:8" x14ac:dyDescent="0.25">
      <c r="A343">
        <v>342</v>
      </c>
      <c r="B343" s="4">
        <v>1</v>
      </c>
      <c r="G343" s="5" t="s">
        <v>234</v>
      </c>
      <c r="H343" s="3" t="s">
        <v>233</v>
      </c>
    </row>
    <row r="344" spans="1:8" x14ac:dyDescent="0.25">
      <c r="A344">
        <v>343</v>
      </c>
      <c r="B344" s="4">
        <v>1</v>
      </c>
      <c r="G344" s="5" t="s">
        <v>234</v>
      </c>
      <c r="H344" s="3" t="s">
        <v>233</v>
      </c>
    </row>
    <row r="345" spans="1:8" x14ac:dyDescent="0.25">
      <c r="A345">
        <v>344</v>
      </c>
      <c r="B345" s="4">
        <v>1</v>
      </c>
      <c r="G345" s="5" t="s">
        <v>234</v>
      </c>
      <c r="H345" s="3" t="s">
        <v>233</v>
      </c>
    </row>
    <row r="346" spans="1:8" x14ac:dyDescent="0.25">
      <c r="A346">
        <v>345</v>
      </c>
      <c r="B346" s="4">
        <v>1</v>
      </c>
      <c r="G346" s="5" t="s">
        <v>234</v>
      </c>
      <c r="H346" s="3" t="s">
        <v>233</v>
      </c>
    </row>
    <row r="347" spans="1:8" x14ac:dyDescent="0.25">
      <c r="A347">
        <v>346</v>
      </c>
      <c r="B347" s="4">
        <v>1</v>
      </c>
      <c r="G347" s="5" t="s">
        <v>234</v>
      </c>
    </row>
    <row r="348" spans="1:8" x14ac:dyDescent="0.25">
      <c r="A348">
        <v>347</v>
      </c>
      <c r="B348" s="4">
        <v>1</v>
      </c>
      <c r="G348" s="5" t="s">
        <v>234</v>
      </c>
    </row>
    <row r="349" spans="1:8" x14ac:dyDescent="0.25">
      <c r="A349">
        <v>348</v>
      </c>
      <c r="B349" s="4">
        <v>1</v>
      </c>
      <c r="G349" s="5" t="s">
        <v>234</v>
      </c>
    </row>
    <row r="350" spans="1:8" x14ac:dyDescent="0.25">
      <c r="A350">
        <v>349</v>
      </c>
      <c r="B350" s="4">
        <v>1</v>
      </c>
      <c r="G350" s="5" t="s">
        <v>234</v>
      </c>
    </row>
    <row r="351" spans="1:8" x14ac:dyDescent="0.25">
      <c r="A351">
        <v>350</v>
      </c>
      <c r="B351" s="4">
        <v>1</v>
      </c>
      <c r="G351" s="5" t="s">
        <v>234</v>
      </c>
    </row>
    <row r="352" spans="1:8" x14ac:dyDescent="0.25">
      <c r="A352">
        <v>351</v>
      </c>
      <c r="B352" s="4">
        <v>1</v>
      </c>
      <c r="C352" s="2">
        <v>2</v>
      </c>
      <c r="G352" s="5" t="s">
        <v>234</v>
      </c>
    </row>
    <row r="353" spans="1:8" x14ac:dyDescent="0.25">
      <c r="A353">
        <v>352</v>
      </c>
      <c r="B353" s="4">
        <v>1</v>
      </c>
      <c r="C353" s="2">
        <v>2</v>
      </c>
      <c r="G353" s="5" t="s">
        <v>234</v>
      </c>
    </row>
    <row r="354" spans="1:8" x14ac:dyDescent="0.25">
      <c r="A354">
        <v>353</v>
      </c>
      <c r="B354" s="4">
        <v>1</v>
      </c>
      <c r="C354" s="2">
        <v>2</v>
      </c>
      <c r="G354" s="5" t="s">
        <v>234</v>
      </c>
    </row>
    <row r="355" spans="1:8" x14ac:dyDescent="0.25">
      <c r="A355">
        <v>354</v>
      </c>
      <c r="B355" s="4">
        <v>1</v>
      </c>
      <c r="C355" s="2">
        <v>2</v>
      </c>
      <c r="G355" s="5" t="s">
        <v>234</v>
      </c>
    </row>
    <row r="356" spans="1:8" x14ac:dyDescent="0.25">
      <c r="A356">
        <v>355</v>
      </c>
      <c r="B356" s="4">
        <v>1</v>
      </c>
      <c r="C356" s="2">
        <v>2</v>
      </c>
      <c r="G356" s="5" t="s">
        <v>234</v>
      </c>
    </row>
    <row r="357" spans="1:8" x14ac:dyDescent="0.25">
      <c r="A357">
        <v>356</v>
      </c>
      <c r="B357" s="4">
        <v>1</v>
      </c>
      <c r="C357" s="2">
        <v>2</v>
      </c>
      <c r="G357" s="5" t="s">
        <v>234</v>
      </c>
    </row>
    <row r="358" spans="1:8" x14ac:dyDescent="0.25">
      <c r="A358">
        <v>357</v>
      </c>
      <c r="B358" s="4">
        <v>1</v>
      </c>
      <c r="C358" s="2">
        <v>2</v>
      </c>
      <c r="G358" s="5" t="s">
        <v>234</v>
      </c>
    </row>
    <row r="359" spans="1:8" x14ac:dyDescent="0.25">
      <c r="A359">
        <v>358</v>
      </c>
      <c r="B359" s="4">
        <v>1</v>
      </c>
      <c r="C359" s="2">
        <v>2</v>
      </c>
      <c r="G359" s="5" t="s">
        <v>234</v>
      </c>
    </row>
    <row r="360" spans="1:8" x14ac:dyDescent="0.25">
      <c r="A360">
        <v>359</v>
      </c>
      <c r="B360" s="4">
        <v>1</v>
      </c>
      <c r="C360" s="2">
        <v>2</v>
      </c>
      <c r="G360" s="5" t="s">
        <v>234</v>
      </c>
    </row>
    <row r="361" spans="1:8" x14ac:dyDescent="0.25">
      <c r="A361">
        <v>360</v>
      </c>
      <c r="B361" s="4">
        <v>1</v>
      </c>
      <c r="C361" s="2">
        <v>2</v>
      </c>
    </row>
    <row r="362" spans="1:8" x14ac:dyDescent="0.25">
      <c r="A362">
        <v>361</v>
      </c>
      <c r="B362" s="4">
        <v>1</v>
      </c>
      <c r="C362" s="2">
        <v>2</v>
      </c>
    </row>
    <row r="363" spans="1:8" x14ac:dyDescent="0.25">
      <c r="A363">
        <v>362</v>
      </c>
      <c r="C363" s="2">
        <v>2</v>
      </c>
    </row>
    <row r="364" spans="1:8" x14ac:dyDescent="0.25">
      <c r="A364">
        <v>363</v>
      </c>
      <c r="C364" s="2">
        <v>2</v>
      </c>
    </row>
    <row r="365" spans="1:8" x14ac:dyDescent="0.25">
      <c r="A365">
        <v>364</v>
      </c>
      <c r="C365" s="2">
        <v>2</v>
      </c>
    </row>
    <row r="366" spans="1:8" x14ac:dyDescent="0.25">
      <c r="A366">
        <v>365</v>
      </c>
      <c r="C366" s="2">
        <v>2</v>
      </c>
    </row>
    <row r="367" spans="1:8" x14ac:dyDescent="0.25">
      <c r="A367">
        <v>366</v>
      </c>
      <c r="C367" s="2">
        <v>2</v>
      </c>
    </row>
    <row r="368" spans="1:8" x14ac:dyDescent="0.25">
      <c r="A368">
        <v>367</v>
      </c>
      <c r="C368" s="2">
        <v>2</v>
      </c>
      <c r="H368" s="3" t="s">
        <v>233</v>
      </c>
    </row>
    <row r="369" spans="1:8" x14ac:dyDescent="0.25">
      <c r="A369">
        <v>368</v>
      </c>
      <c r="C369" s="2">
        <v>2</v>
      </c>
      <c r="H369" s="3" t="s">
        <v>233</v>
      </c>
    </row>
    <row r="370" spans="1:8" x14ac:dyDescent="0.25">
      <c r="A370">
        <v>369</v>
      </c>
      <c r="C370" s="2">
        <v>2</v>
      </c>
      <c r="H370" s="3" t="s">
        <v>233</v>
      </c>
    </row>
    <row r="371" spans="1:8" x14ac:dyDescent="0.25">
      <c r="A371">
        <v>370</v>
      </c>
      <c r="C371" s="2">
        <v>2</v>
      </c>
      <c r="H371" s="3" t="s">
        <v>233</v>
      </c>
    </row>
    <row r="372" spans="1:8" x14ac:dyDescent="0.25">
      <c r="A372">
        <v>371</v>
      </c>
      <c r="B372" s="4">
        <v>1</v>
      </c>
      <c r="C372" s="2">
        <v>2</v>
      </c>
      <c r="D372" s="5">
        <v>3</v>
      </c>
      <c r="H372" s="3" t="s">
        <v>233</v>
      </c>
    </row>
    <row r="373" spans="1:8" x14ac:dyDescent="0.25">
      <c r="A373">
        <v>372</v>
      </c>
      <c r="B373" s="4">
        <v>1</v>
      </c>
      <c r="C373" s="2">
        <v>2</v>
      </c>
      <c r="D373" s="5">
        <v>3</v>
      </c>
      <c r="H373" s="3" t="s">
        <v>233</v>
      </c>
    </row>
    <row r="374" spans="1:8" x14ac:dyDescent="0.25">
      <c r="A374">
        <v>373</v>
      </c>
      <c r="B374" s="4">
        <v>1</v>
      </c>
      <c r="C374" s="2">
        <v>2</v>
      </c>
      <c r="D374" s="5">
        <v>3</v>
      </c>
      <c r="H374" s="3" t="s">
        <v>233</v>
      </c>
    </row>
    <row r="375" spans="1:8" x14ac:dyDescent="0.25">
      <c r="A375">
        <v>374</v>
      </c>
      <c r="B375" s="4">
        <v>1</v>
      </c>
      <c r="C375" s="2">
        <v>2</v>
      </c>
      <c r="D375" s="5">
        <v>3</v>
      </c>
      <c r="H375" s="3" t="s">
        <v>233</v>
      </c>
    </row>
    <row r="376" spans="1:8" x14ac:dyDescent="0.25">
      <c r="A376">
        <v>375</v>
      </c>
      <c r="B376" s="4">
        <v>1</v>
      </c>
      <c r="C376" s="2">
        <v>2</v>
      </c>
      <c r="D376" s="5">
        <v>3</v>
      </c>
      <c r="H376" s="3" t="s">
        <v>233</v>
      </c>
    </row>
    <row r="377" spans="1:8" x14ac:dyDescent="0.25">
      <c r="A377">
        <v>376</v>
      </c>
      <c r="B377" s="4">
        <v>1</v>
      </c>
      <c r="C377" s="2">
        <v>2</v>
      </c>
      <c r="D377" s="5">
        <v>3</v>
      </c>
      <c r="H377" s="3" t="s">
        <v>233</v>
      </c>
    </row>
    <row r="378" spans="1:8" x14ac:dyDescent="0.25">
      <c r="A378">
        <v>377</v>
      </c>
      <c r="B378" s="4">
        <v>1</v>
      </c>
      <c r="C378" s="2">
        <v>2</v>
      </c>
      <c r="D378" s="5">
        <v>3</v>
      </c>
    </row>
    <row r="379" spans="1:8" x14ac:dyDescent="0.25">
      <c r="A379">
        <v>378</v>
      </c>
      <c r="B379" s="4">
        <v>1</v>
      </c>
      <c r="C379" s="2">
        <v>2</v>
      </c>
      <c r="D379" s="5">
        <v>3</v>
      </c>
    </row>
    <row r="380" spans="1:8" x14ac:dyDescent="0.25">
      <c r="A380">
        <v>379</v>
      </c>
      <c r="B380" s="4">
        <v>1</v>
      </c>
      <c r="D380" s="5">
        <v>3</v>
      </c>
    </row>
    <row r="381" spans="1:8" x14ac:dyDescent="0.25">
      <c r="A381">
        <v>380</v>
      </c>
      <c r="B381" s="4">
        <v>1</v>
      </c>
      <c r="D381" s="5">
        <v>3</v>
      </c>
    </row>
    <row r="382" spans="1:8" x14ac:dyDescent="0.25">
      <c r="A382">
        <v>381</v>
      </c>
      <c r="B382" s="4">
        <v>1</v>
      </c>
      <c r="D382" s="5">
        <v>3</v>
      </c>
    </row>
    <row r="383" spans="1:8" x14ac:dyDescent="0.25">
      <c r="A383">
        <v>382</v>
      </c>
      <c r="B383" s="4">
        <v>1</v>
      </c>
      <c r="D383" s="5">
        <v>3</v>
      </c>
    </row>
    <row r="384" spans="1:8" x14ac:dyDescent="0.25">
      <c r="A384">
        <v>383</v>
      </c>
      <c r="B384" s="4">
        <v>1</v>
      </c>
      <c r="D384" s="5">
        <v>3</v>
      </c>
    </row>
    <row r="385" spans="1:5" x14ac:dyDescent="0.25">
      <c r="A385">
        <v>384</v>
      </c>
      <c r="B385" s="4">
        <v>1</v>
      </c>
      <c r="D385" s="5">
        <v>3</v>
      </c>
    </row>
    <row r="386" spans="1:5" x14ac:dyDescent="0.25">
      <c r="A386">
        <v>385</v>
      </c>
      <c r="B386" s="4">
        <v>1</v>
      </c>
      <c r="D386" s="5">
        <v>3</v>
      </c>
    </row>
    <row r="387" spans="1:5" x14ac:dyDescent="0.25">
      <c r="A387">
        <v>386</v>
      </c>
      <c r="B387" s="4">
        <v>1</v>
      </c>
      <c r="D387" s="5">
        <v>3</v>
      </c>
      <c r="E387" s="3">
        <v>4</v>
      </c>
    </row>
    <row r="388" spans="1:5" x14ac:dyDescent="0.25">
      <c r="A388">
        <v>387</v>
      </c>
      <c r="B388" s="4">
        <v>1</v>
      </c>
      <c r="D388" s="5">
        <v>3</v>
      </c>
      <c r="E388" s="3">
        <v>4</v>
      </c>
    </row>
    <row r="389" spans="1:5" x14ac:dyDescent="0.25">
      <c r="A389">
        <v>388</v>
      </c>
      <c r="B389" s="4">
        <v>1</v>
      </c>
      <c r="D389" s="5">
        <v>3</v>
      </c>
      <c r="E389" s="3">
        <v>4</v>
      </c>
    </row>
    <row r="390" spans="1:5" x14ac:dyDescent="0.25">
      <c r="A390">
        <v>389</v>
      </c>
      <c r="B390" s="4">
        <v>1</v>
      </c>
      <c r="D390" s="5">
        <v>3</v>
      </c>
      <c r="E390" s="3">
        <v>4</v>
      </c>
    </row>
    <row r="391" spans="1:5" x14ac:dyDescent="0.25">
      <c r="A391">
        <v>390</v>
      </c>
      <c r="B391" s="4">
        <v>1</v>
      </c>
      <c r="D391" s="5">
        <v>3</v>
      </c>
    </row>
    <row r="392" spans="1:5" x14ac:dyDescent="0.25">
      <c r="A392">
        <v>391</v>
      </c>
      <c r="B392" s="4">
        <v>1</v>
      </c>
      <c r="D392" s="5">
        <v>3</v>
      </c>
    </row>
    <row r="393" spans="1:5" x14ac:dyDescent="0.25">
      <c r="A393">
        <v>392</v>
      </c>
      <c r="B393" s="4">
        <v>1</v>
      </c>
      <c r="C393" s="2">
        <v>2</v>
      </c>
      <c r="D393" s="5">
        <v>3</v>
      </c>
    </row>
    <row r="394" spans="1:5" x14ac:dyDescent="0.25">
      <c r="A394">
        <v>393</v>
      </c>
      <c r="B394" s="4">
        <v>1</v>
      </c>
      <c r="C394" s="2">
        <v>2</v>
      </c>
      <c r="D394" s="5">
        <v>3</v>
      </c>
    </row>
    <row r="395" spans="1:5" x14ac:dyDescent="0.25">
      <c r="A395">
        <v>394</v>
      </c>
      <c r="B395" s="4">
        <v>1</v>
      </c>
      <c r="C395" s="2">
        <v>2</v>
      </c>
      <c r="D395" s="5">
        <v>3</v>
      </c>
      <c r="E395" s="3">
        <v>4</v>
      </c>
    </row>
    <row r="396" spans="1:5" x14ac:dyDescent="0.25">
      <c r="A396">
        <v>395</v>
      </c>
      <c r="B396" s="4">
        <v>1</v>
      </c>
      <c r="C396" s="2">
        <v>2</v>
      </c>
      <c r="D396" s="5">
        <v>3</v>
      </c>
      <c r="E396" s="3">
        <v>4</v>
      </c>
    </row>
    <row r="397" spans="1:5" x14ac:dyDescent="0.25">
      <c r="A397">
        <v>396</v>
      </c>
      <c r="B397" s="4">
        <v>1</v>
      </c>
      <c r="C397" s="2">
        <v>2</v>
      </c>
      <c r="D397" s="5">
        <v>3</v>
      </c>
      <c r="E397" s="3">
        <v>4</v>
      </c>
    </row>
    <row r="398" spans="1:5" x14ac:dyDescent="0.25">
      <c r="A398">
        <v>397</v>
      </c>
      <c r="B398" s="4">
        <v>1</v>
      </c>
      <c r="C398" s="2">
        <v>2</v>
      </c>
      <c r="D398" s="5">
        <v>3</v>
      </c>
      <c r="E398" s="3">
        <v>4</v>
      </c>
    </row>
    <row r="399" spans="1:5" x14ac:dyDescent="0.25">
      <c r="A399">
        <v>398</v>
      </c>
      <c r="B399" s="4">
        <v>1</v>
      </c>
      <c r="C399" s="2">
        <v>2</v>
      </c>
      <c r="D399" s="5">
        <v>3</v>
      </c>
      <c r="E399" s="3">
        <v>4</v>
      </c>
    </row>
    <row r="400" spans="1:5" x14ac:dyDescent="0.25">
      <c r="A400">
        <v>399</v>
      </c>
      <c r="B400" s="4">
        <v>1</v>
      </c>
      <c r="C400" s="2">
        <v>2</v>
      </c>
      <c r="D400" s="5">
        <v>3</v>
      </c>
    </row>
    <row r="401" spans="1:8" x14ac:dyDescent="0.25">
      <c r="A401">
        <v>400</v>
      </c>
      <c r="B401" s="4">
        <v>1</v>
      </c>
      <c r="C401" s="2">
        <v>2</v>
      </c>
      <c r="D401" s="5">
        <v>3</v>
      </c>
      <c r="H401" s="3" t="s">
        <v>233</v>
      </c>
    </row>
    <row r="402" spans="1:8" x14ac:dyDescent="0.25">
      <c r="A402">
        <v>401</v>
      </c>
      <c r="C402" s="2">
        <v>2</v>
      </c>
      <c r="D402" s="5">
        <v>3</v>
      </c>
      <c r="H402" s="3" t="s">
        <v>233</v>
      </c>
    </row>
    <row r="403" spans="1:8" x14ac:dyDescent="0.25">
      <c r="A403">
        <v>402</v>
      </c>
      <c r="C403" s="2">
        <v>2</v>
      </c>
      <c r="H403" s="3" t="s">
        <v>233</v>
      </c>
    </row>
    <row r="404" spans="1:8" x14ac:dyDescent="0.25">
      <c r="A404">
        <v>403</v>
      </c>
      <c r="C404" s="2">
        <v>2</v>
      </c>
      <c r="H404" s="3" t="s">
        <v>233</v>
      </c>
    </row>
    <row r="405" spans="1:8" x14ac:dyDescent="0.25">
      <c r="A405">
        <v>404</v>
      </c>
      <c r="C405" s="2">
        <v>2</v>
      </c>
      <c r="H405" s="3" t="s">
        <v>233</v>
      </c>
    </row>
    <row r="406" spans="1:8" x14ac:dyDescent="0.25">
      <c r="A406">
        <v>405</v>
      </c>
      <c r="C406" s="2">
        <v>2</v>
      </c>
      <c r="H406" s="3" t="s">
        <v>233</v>
      </c>
    </row>
    <row r="407" spans="1:8" x14ac:dyDescent="0.25">
      <c r="A407">
        <v>406</v>
      </c>
      <c r="C407" s="2">
        <v>2</v>
      </c>
      <c r="H407" s="3" t="s">
        <v>233</v>
      </c>
    </row>
    <row r="408" spans="1:8" x14ac:dyDescent="0.25">
      <c r="A408">
        <v>407</v>
      </c>
      <c r="C408" s="2">
        <v>2</v>
      </c>
      <c r="H408" s="3" t="s">
        <v>233</v>
      </c>
    </row>
    <row r="409" spans="1:8" x14ac:dyDescent="0.25">
      <c r="A409">
        <v>408</v>
      </c>
      <c r="C409" s="2">
        <v>2</v>
      </c>
    </row>
    <row r="410" spans="1:8" x14ac:dyDescent="0.25">
      <c r="A410">
        <v>409</v>
      </c>
      <c r="C410" s="2">
        <v>2</v>
      </c>
    </row>
    <row r="411" spans="1:8" x14ac:dyDescent="0.25">
      <c r="A411">
        <v>410</v>
      </c>
      <c r="C411" s="2">
        <v>2</v>
      </c>
    </row>
    <row r="412" spans="1:8" x14ac:dyDescent="0.25">
      <c r="A412">
        <v>411</v>
      </c>
      <c r="C412" s="2">
        <v>2</v>
      </c>
      <c r="G412" s="5" t="s">
        <v>234</v>
      </c>
    </row>
    <row r="413" spans="1:8" x14ac:dyDescent="0.25">
      <c r="A413">
        <v>412</v>
      </c>
      <c r="C413" s="2">
        <v>2</v>
      </c>
      <c r="G413" s="5" t="s">
        <v>234</v>
      </c>
    </row>
    <row r="414" spans="1:8" x14ac:dyDescent="0.25">
      <c r="A414">
        <v>413</v>
      </c>
      <c r="B414" s="4">
        <v>1</v>
      </c>
      <c r="C414" s="2">
        <v>2</v>
      </c>
      <c r="G414" s="5" t="s">
        <v>234</v>
      </c>
      <c r="H414" s="3" t="s">
        <v>233</v>
      </c>
    </row>
    <row r="415" spans="1:8" x14ac:dyDescent="0.25">
      <c r="A415">
        <v>414</v>
      </c>
      <c r="B415" s="4">
        <v>1</v>
      </c>
      <c r="C415" s="2">
        <v>2</v>
      </c>
      <c r="G415" s="5" t="s">
        <v>234</v>
      </c>
      <c r="H415" s="3" t="s">
        <v>233</v>
      </c>
    </row>
    <row r="416" spans="1:8" x14ac:dyDescent="0.25">
      <c r="A416">
        <v>415</v>
      </c>
      <c r="B416" s="4">
        <v>1</v>
      </c>
      <c r="C416" s="2">
        <v>2</v>
      </c>
      <c r="G416" s="5" t="s">
        <v>234</v>
      </c>
      <c r="H416" s="3" t="s">
        <v>233</v>
      </c>
    </row>
    <row r="417" spans="1:8" x14ac:dyDescent="0.25">
      <c r="A417">
        <v>416</v>
      </c>
      <c r="B417" s="4">
        <v>1</v>
      </c>
      <c r="C417" s="2">
        <v>2</v>
      </c>
      <c r="G417" s="5" t="s">
        <v>234</v>
      </c>
      <c r="H417" s="3" t="s">
        <v>233</v>
      </c>
    </row>
    <row r="418" spans="1:8" x14ac:dyDescent="0.25">
      <c r="A418">
        <v>417</v>
      </c>
      <c r="B418" s="4">
        <v>1</v>
      </c>
      <c r="C418" s="2">
        <v>2</v>
      </c>
      <c r="G418" s="5" t="s">
        <v>234</v>
      </c>
      <c r="H418" s="3" t="s">
        <v>233</v>
      </c>
    </row>
    <row r="419" spans="1:8" x14ac:dyDescent="0.25">
      <c r="A419">
        <v>418</v>
      </c>
      <c r="B419" s="4">
        <v>1</v>
      </c>
      <c r="C419" s="2">
        <v>2</v>
      </c>
      <c r="G419" s="5" t="s">
        <v>234</v>
      </c>
    </row>
    <row r="420" spans="1:8" x14ac:dyDescent="0.25">
      <c r="A420">
        <v>419</v>
      </c>
      <c r="B420" s="4">
        <v>1</v>
      </c>
      <c r="C420" s="2">
        <v>2</v>
      </c>
      <c r="G420" s="5" t="s">
        <v>234</v>
      </c>
    </row>
    <row r="421" spans="1:8" x14ac:dyDescent="0.25">
      <c r="A421">
        <v>420</v>
      </c>
      <c r="B421" s="4">
        <v>1</v>
      </c>
      <c r="C421" s="2">
        <v>2</v>
      </c>
      <c r="G421" s="5" t="s">
        <v>234</v>
      </c>
    </row>
    <row r="422" spans="1:8" x14ac:dyDescent="0.25">
      <c r="A422">
        <v>421</v>
      </c>
      <c r="B422" s="4">
        <v>1</v>
      </c>
      <c r="C422" s="2">
        <v>2</v>
      </c>
      <c r="G422" s="5" t="s">
        <v>234</v>
      </c>
    </row>
    <row r="423" spans="1:8" x14ac:dyDescent="0.25">
      <c r="A423">
        <v>422</v>
      </c>
      <c r="B423" s="4">
        <v>1</v>
      </c>
      <c r="C423" s="2">
        <v>2</v>
      </c>
      <c r="G423" s="5" t="s">
        <v>234</v>
      </c>
    </row>
    <row r="424" spans="1:8" x14ac:dyDescent="0.25">
      <c r="A424">
        <v>423</v>
      </c>
      <c r="B424" s="4">
        <v>1</v>
      </c>
      <c r="C424" s="2">
        <v>2</v>
      </c>
      <c r="G424" s="5" t="s">
        <v>234</v>
      </c>
    </row>
    <row r="425" spans="1:8" x14ac:dyDescent="0.25">
      <c r="A425">
        <v>424</v>
      </c>
      <c r="B425" s="4">
        <v>1</v>
      </c>
      <c r="G425" s="5" t="s">
        <v>234</v>
      </c>
    </row>
    <row r="426" spans="1:8" x14ac:dyDescent="0.25">
      <c r="A426">
        <v>425</v>
      </c>
      <c r="B426" s="4">
        <v>1</v>
      </c>
      <c r="G426" s="5" t="s">
        <v>234</v>
      </c>
    </row>
    <row r="427" spans="1:8" x14ac:dyDescent="0.25">
      <c r="A427">
        <v>426</v>
      </c>
      <c r="B427" s="4">
        <v>1</v>
      </c>
      <c r="G427" s="5" t="s">
        <v>234</v>
      </c>
    </row>
    <row r="428" spans="1:8" x14ac:dyDescent="0.25">
      <c r="A428">
        <v>427</v>
      </c>
      <c r="B428" s="4">
        <v>1</v>
      </c>
      <c r="G428" s="5" t="s">
        <v>234</v>
      </c>
    </row>
    <row r="429" spans="1:8" x14ac:dyDescent="0.25">
      <c r="A429">
        <v>428</v>
      </c>
      <c r="B429" s="4">
        <v>1</v>
      </c>
      <c r="E429" s="3">
        <v>4</v>
      </c>
      <c r="G429" s="5" t="s">
        <v>234</v>
      </c>
    </row>
    <row r="430" spans="1:8" x14ac:dyDescent="0.25">
      <c r="A430">
        <v>429</v>
      </c>
      <c r="B430" s="4">
        <v>1</v>
      </c>
      <c r="E430" s="3">
        <v>4</v>
      </c>
      <c r="G430" s="5" t="s">
        <v>234</v>
      </c>
    </row>
    <row r="431" spans="1:8" x14ac:dyDescent="0.25">
      <c r="A431">
        <v>430</v>
      </c>
      <c r="B431" s="4">
        <v>1</v>
      </c>
      <c r="E431" s="3">
        <v>4</v>
      </c>
      <c r="G431" s="5" t="s">
        <v>234</v>
      </c>
    </row>
    <row r="432" spans="1:8" x14ac:dyDescent="0.25">
      <c r="A432">
        <v>431</v>
      </c>
      <c r="B432" s="4">
        <v>1</v>
      </c>
      <c r="E432" s="3">
        <v>4</v>
      </c>
      <c r="G432" s="5" t="s">
        <v>234</v>
      </c>
    </row>
    <row r="433" spans="1:8" x14ac:dyDescent="0.25">
      <c r="A433">
        <v>432</v>
      </c>
      <c r="B433" s="4">
        <v>1</v>
      </c>
      <c r="E433" s="3">
        <v>4</v>
      </c>
      <c r="G433" s="5" t="s">
        <v>234</v>
      </c>
    </row>
    <row r="434" spans="1:8" x14ac:dyDescent="0.25">
      <c r="A434">
        <v>433</v>
      </c>
      <c r="B434" s="4">
        <v>1</v>
      </c>
      <c r="E434" s="3">
        <v>4</v>
      </c>
      <c r="G434" s="5" t="s">
        <v>234</v>
      </c>
    </row>
    <row r="435" spans="1:8" x14ac:dyDescent="0.25">
      <c r="A435">
        <v>434</v>
      </c>
      <c r="B435" s="4">
        <v>1</v>
      </c>
      <c r="E435" s="3">
        <v>4</v>
      </c>
      <c r="G435" s="5" t="s">
        <v>234</v>
      </c>
    </row>
    <row r="436" spans="1:8" x14ac:dyDescent="0.25">
      <c r="A436">
        <v>435</v>
      </c>
      <c r="B436" s="4">
        <v>1</v>
      </c>
      <c r="G436" s="5" t="s">
        <v>234</v>
      </c>
    </row>
    <row r="437" spans="1:8" x14ac:dyDescent="0.25">
      <c r="A437">
        <v>436</v>
      </c>
      <c r="B437" s="4">
        <v>1</v>
      </c>
      <c r="G437" s="5" t="s">
        <v>234</v>
      </c>
    </row>
    <row r="438" spans="1:8" x14ac:dyDescent="0.25">
      <c r="A438">
        <v>437</v>
      </c>
      <c r="B438" s="4">
        <v>1</v>
      </c>
      <c r="H438" s="3" t="s">
        <v>233</v>
      </c>
    </row>
    <row r="439" spans="1:8" x14ac:dyDescent="0.25">
      <c r="A439">
        <v>438</v>
      </c>
      <c r="B439" s="4">
        <v>1</v>
      </c>
      <c r="H439" s="3" t="s">
        <v>233</v>
      </c>
    </row>
    <row r="440" spans="1:8" x14ac:dyDescent="0.25">
      <c r="A440">
        <v>439</v>
      </c>
      <c r="B440" s="4">
        <v>1</v>
      </c>
      <c r="C440" s="2">
        <v>2</v>
      </c>
      <c r="H440" s="3" t="s">
        <v>233</v>
      </c>
    </row>
    <row r="441" spans="1:8" x14ac:dyDescent="0.25">
      <c r="A441">
        <v>440</v>
      </c>
      <c r="B441" s="4">
        <v>1</v>
      </c>
      <c r="C441" s="2">
        <v>2</v>
      </c>
      <c r="H441" s="3" t="s">
        <v>233</v>
      </c>
    </row>
    <row r="442" spans="1:8" x14ac:dyDescent="0.25">
      <c r="A442">
        <v>441</v>
      </c>
      <c r="B442" s="4">
        <v>1</v>
      </c>
      <c r="C442" s="2">
        <v>2</v>
      </c>
      <c r="H442" s="3" t="s">
        <v>233</v>
      </c>
    </row>
    <row r="443" spans="1:8" x14ac:dyDescent="0.25">
      <c r="A443">
        <v>442</v>
      </c>
      <c r="B443" s="4">
        <v>1</v>
      </c>
      <c r="C443" s="2">
        <v>2</v>
      </c>
    </row>
    <row r="444" spans="1:8" x14ac:dyDescent="0.25">
      <c r="A444">
        <v>443</v>
      </c>
      <c r="B444" s="4">
        <v>1</v>
      </c>
      <c r="C444" s="2">
        <v>2</v>
      </c>
    </row>
    <row r="445" spans="1:8" x14ac:dyDescent="0.25">
      <c r="A445">
        <v>444</v>
      </c>
      <c r="B445" s="4">
        <v>1</v>
      </c>
      <c r="C445" s="2">
        <v>2</v>
      </c>
    </row>
    <row r="446" spans="1:8" x14ac:dyDescent="0.25">
      <c r="A446">
        <v>445</v>
      </c>
      <c r="B446" s="4">
        <v>1</v>
      </c>
      <c r="C446" s="2">
        <v>2</v>
      </c>
      <c r="E446" s="3">
        <v>4</v>
      </c>
    </row>
    <row r="447" spans="1:8" x14ac:dyDescent="0.25">
      <c r="A447">
        <v>446</v>
      </c>
      <c r="C447" s="2">
        <v>2</v>
      </c>
      <c r="E447" s="3">
        <v>4</v>
      </c>
    </row>
    <row r="448" spans="1:8" x14ac:dyDescent="0.25">
      <c r="A448">
        <v>447</v>
      </c>
      <c r="C448" s="2">
        <v>2</v>
      </c>
      <c r="E448" s="3">
        <v>4</v>
      </c>
      <c r="F448" t="s">
        <v>22</v>
      </c>
    </row>
    <row r="449" spans="1:6" x14ac:dyDescent="0.25">
      <c r="A449">
        <v>448</v>
      </c>
    </row>
    <row r="450" spans="1:6" x14ac:dyDescent="0.25">
      <c r="A450">
        <v>449</v>
      </c>
      <c r="F450" t="s">
        <v>22</v>
      </c>
    </row>
    <row r="451" spans="1:6" x14ac:dyDescent="0.25">
      <c r="A451">
        <v>450</v>
      </c>
      <c r="B451" s="4">
        <v>1</v>
      </c>
    </row>
    <row r="452" spans="1:6" x14ac:dyDescent="0.25">
      <c r="A452">
        <v>451</v>
      </c>
      <c r="B452" s="4">
        <v>1</v>
      </c>
    </row>
    <row r="453" spans="1:6" x14ac:dyDescent="0.25">
      <c r="A453">
        <v>452</v>
      </c>
      <c r="B453" s="4">
        <v>1</v>
      </c>
    </row>
    <row r="454" spans="1:6" x14ac:dyDescent="0.25">
      <c r="A454">
        <v>453</v>
      </c>
      <c r="B454" s="4">
        <v>1</v>
      </c>
    </row>
    <row r="455" spans="1:6" x14ac:dyDescent="0.25">
      <c r="A455">
        <v>454</v>
      </c>
      <c r="B455" s="4">
        <v>1</v>
      </c>
    </row>
    <row r="456" spans="1:6" x14ac:dyDescent="0.25">
      <c r="A456">
        <v>455</v>
      </c>
      <c r="B456" s="4">
        <v>1</v>
      </c>
    </row>
    <row r="457" spans="1:6" x14ac:dyDescent="0.25">
      <c r="A457">
        <v>456</v>
      </c>
      <c r="B457" s="4">
        <v>1</v>
      </c>
    </row>
    <row r="458" spans="1:6" x14ac:dyDescent="0.25">
      <c r="A458">
        <v>457</v>
      </c>
      <c r="B458" s="4">
        <v>1</v>
      </c>
    </row>
    <row r="459" spans="1:6" x14ac:dyDescent="0.25">
      <c r="A459">
        <v>458</v>
      </c>
      <c r="B459" s="4">
        <v>1</v>
      </c>
    </row>
    <row r="460" spans="1:6" x14ac:dyDescent="0.25">
      <c r="A460">
        <v>459</v>
      </c>
      <c r="B460" s="4">
        <v>1</v>
      </c>
    </row>
    <row r="461" spans="1:6" x14ac:dyDescent="0.25">
      <c r="A461">
        <v>460</v>
      </c>
      <c r="B461" s="4">
        <v>1</v>
      </c>
    </row>
    <row r="462" spans="1:6" x14ac:dyDescent="0.25">
      <c r="A462">
        <v>461</v>
      </c>
      <c r="B462" s="4">
        <v>1</v>
      </c>
    </row>
    <row r="463" spans="1:6" x14ac:dyDescent="0.25">
      <c r="A463">
        <v>462</v>
      </c>
      <c r="B463" s="4">
        <v>1</v>
      </c>
      <c r="E463" s="3">
        <v>4</v>
      </c>
    </row>
    <row r="464" spans="1:6" x14ac:dyDescent="0.25">
      <c r="A464">
        <v>463</v>
      </c>
      <c r="B464" s="4">
        <v>1</v>
      </c>
      <c r="E464" s="3">
        <v>4</v>
      </c>
    </row>
    <row r="465" spans="1:5" x14ac:dyDescent="0.25">
      <c r="A465">
        <v>464</v>
      </c>
      <c r="B465" s="4">
        <v>1</v>
      </c>
      <c r="E465" s="3">
        <v>4</v>
      </c>
    </row>
    <row r="466" spans="1:5" x14ac:dyDescent="0.25">
      <c r="A466">
        <v>465</v>
      </c>
      <c r="B466" s="4">
        <v>1</v>
      </c>
      <c r="E466" s="3">
        <v>4</v>
      </c>
    </row>
    <row r="467" spans="1:5" x14ac:dyDescent="0.25">
      <c r="A467">
        <v>466</v>
      </c>
      <c r="B467" s="4">
        <v>1</v>
      </c>
      <c r="E467" s="3">
        <v>4</v>
      </c>
    </row>
    <row r="468" spans="1:5" x14ac:dyDescent="0.25">
      <c r="A468">
        <v>467</v>
      </c>
      <c r="B468" s="4">
        <v>1</v>
      </c>
      <c r="E468" s="3">
        <v>4</v>
      </c>
    </row>
    <row r="469" spans="1:5" x14ac:dyDescent="0.25">
      <c r="A469">
        <v>468</v>
      </c>
      <c r="B469" s="4">
        <v>1</v>
      </c>
      <c r="E469" s="3">
        <v>4</v>
      </c>
    </row>
    <row r="470" spans="1:5" x14ac:dyDescent="0.25">
      <c r="A470">
        <v>469</v>
      </c>
      <c r="B470" s="4">
        <v>1</v>
      </c>
      <c r="E470" s="3">
        <v>4</v>
      </c>
    </row>
    <row r="471" spans="1:5" x14ac:dyDescent="0.25">
      <c r="A471">
        <v>470</v>
      </c>
      <c r="B471" s="4">
        <v>1</v>
      </c>
      <c r="C471" s="2">
        <v>2</v>
      </c>
      <c r="E471" s="3">
        <v>4</v>
      </c>
    </row>
    <row r="472" spans="1:5" x14ac:dyDescent="0.25">
      <c r="A472">
        <v>471</v>
      </c>
      <c r="B472" s="4">
        <v>1</v>
      </c>
      <c r="C472" s="2">
        <v>2</v>
      </c>
      <c r="E472" s="3">
        <v>4</v>
      </c>
    </row>
    <row r="473" spans="1:5" x14ac:dyDescent="0.25">
      <c r="A473">
        <v>472</v>
      </c>
      <c r="B473" s="4">
        <v>1</v>
      </c>
      <c r="C473" s="2">
        <v>2</v>
      </c>
      <c r="E473" s="3">
        <v>4</v>
      </c>
    </row>
    <row r="474" spans="1:5" x14ac:dyDescent="0.25">
      <c r="A474">
        <v>473</v>
      </c>
      <c r="C474" s="2">
        <v>2</v>
      </c>
      <c r="E474" s="3">
        <v>4</v>
      </c>
    </row>
    <row r="475" spans="1:5" x14ac:dyDescent="0.25">
      <c r="A475">
        <v>474</v>
      </c>
      <c r="C475" s="2">
        <v>2</v>
      </c>
      <c r="E475" s="3">
        <v>4</v>
      </c>
    </row>
    <row r="476" spans="1:5" x14ac:dyDescent="0.25">
      <c r="A476">
        <v>475</v>
      </c>
      <c r="C476" s="2">
        <v>2</v>
      </c>
      <c r="E476" s="3">
        <v>4</v>
      </c>
    </row>
    <row r="477" spans="1:5" x14ac:dyDescent="0.25">
      <c r="A477">
        <v>476</v>
      </c>
      <c r="C477" s="2">
        <v>2</v>
      </c>
      <c r="E477" s="3">
        <v>4</v>
      </c>
    </row>
    <row r="478" spans="1:5" x14ac:dyDescent="0.25">
      <c r="A478">
        <v>477</v>
      </c>
      <c r="C478" s="2">
        <v>2</v>
      </c>
      <c r="E478" s="3">
        <v>4</v>
      </c>
    </row>
    <row r="479" spans="1:5" x14ac:dyDescent="0.25">
      <c r="A479">
        <v>478</v>
      </c>
      <c r="C479" s="2">
        <v>2</v>
      </c>
      <c r="E479" s="3">
        <v>4</v>
      </c>
    </row>
    <row r="480" spans="1:5" x14ac:dyDescent="0.25">
      <c r="A480">
        <v>479</v>
      </c>
      <c r="C480" s="2">
        <v>2</v>
      </c>
      <c r="D480" s="5">
        <v>3</v>
      </c>
      <c r="E480" s="3">
        <v>4</v>
      </c>
    </row>
    <row r="481" spans="1:5" x14ac:dyDescent="0.25">
      <c r="A481">
        <v>480</v>
      </c>
      <c r="C481" s="2">
        <v>2</v>
      </c>
      <c r="D481" s="5">
        <v>3</v>
      </c>
      <c r="E481" s="3">
        <v>4</v>
      </c>
    </row>
    <row r="482" spans="1:5" x14ac:dyDescent="0.25">
      <c r="A482">
        <v>481</v>
      </c>
      <c r="C482" s="2">
        <v>2</v>
      </c>
      <c r="D482" s="5">
        <v>3</v>
      </c>
      <c r="E482" s="3">
        <v>4</v>
      </c>
    </row>
    <row r="483" spans="1:5" x14ac:dyDescent="0.25">
      <c r="A483">
        <v>482</v>
      </c>
      <c r="C483" s="2">
        <v>2</v>
      </c>
      <c r="D483" s="5">
        <v>3</v>
      </c>
      <c r="E483" s="3">
        <v>4</v>
      </c>
    </row>
    <row r="484" spans="1:5" x14ac:dyDescent="0.25">
      <c r="A484">
        <v>483</v>
      </c>
      <c r="C484" s="2">
        <v>2</v>
      </c>
      <c r="D484" s="5">
        <v>3</v>
      </c>
      <c r="E484" s="3">
        <v>4</v>
      </c>
    </row>
    <row r="485" spans="1:5" x14ac:dyDescent="0.25">
      <c r="A485">
        <v>484</v>
      </c>
      <c r="C485" s="2">
        <v>2</v>
      </c>
      <c r="D485" s="5">
        <v>3</v>
      </c>
      <c r="E485" s="3">
        <v>4</v>
      </c>
    </row>
    <row r="486" spans="1:5" x14ac:dyDescent="0.25">
      <c r="A486">
        <v>485</v>
      </c>
      <c r="C486" s="2">
        <v>2</v>
      </c>
      <c r="D486" s="5">
        <v>3</v>
      </c>
      <c r="E486" s="3">
        <v>4</v>
      </c>
    </row>
    <row r="487" spans="1:5" x14ac:dyDescent="0.25">
      <c r="A487">
        <v>486</v>
      </c>
      <c r="C487" s="2">
        <v>2</v>
      </c>
      <c r="D487" s="5">
        <v>3</v>
      </c>
    </row>
    <row r="488" spans="1:5" x14ac:dyDescent="0.25">
      <c r="A488">
        <v>487</v>
      </c>
      <c r="C488" s="2">
        <v>2</v>
      </c>
      <c r="D488" s="5">
        <v>3</v>
      </c>
    </row>
    <row r="489" spans="1:5" x14ac:dyDescent="0.25">
      <c r="A489">
        <v>488</v>
      </c>
      <c r="C489" s="2">
        <v>2</v>
      </c>
      <c r="D489" s="5">
        <v>3</v>
      </c>
    </row>
    <row r="490" spans="1:5" x14ac:dyDescent="0.25">
      <c r="A490">
        <v>489</v>
      </c>
      <c r="B490" s="4">
        <v>1</v>
      </c>
      <c r="C490" s="2">
        <v>2</v>
      </c>
      <c r="D490" s="5">
        <v>3</v>
      </c>
    </row>
    <row r="491" spans="1:5" x14ac:dyDescent="0.25">
      <c r="A491">
        <v>490</v>
      </c>
      <c r="B491" s="4">
        <v>1</v>
      </c>
      <c r="C491" s="2">
        <v>2</v>
      </c>
      <c r="D491" s="5">
        <v>3</v>
      </c>
    </row>
    <row r="492" spans="1:5" x14ac:dyDescent="0.25">
      <c r="A492">
        <v>491</v>
      </c>
      <c r="B492" s="4">
        <v>1</v>
      </c>
      <c r="D492" s="5">
        <v>3</v>
      </c>
    </row>
    <row r="493" spans="1:5" x14ac:dyDescent="0.25">
      <c r="A493">
        <v>492</v>
      </c>
      <c r="B493" s="4">
        <v>1</v>
      </c>
      <c r="D493" s="5">
        <v>3</v>
      </c>
    </row>
    <row r="494" spans="1:5" x14ac:dyDescent="0.25">
      <c r="A494">
        <v>493</v>
      </c>
      <c r="B494" s="4">
        <v>1</v>
      </c>
      <c r="D494" s="5">
        <v>3</v>
      </c>
    </row>
    <row r="495" spans="1:5" x14ac:dyDescent="0.25">
      <c r="A495">
        <v>494</v>
      </c>
      <c r="B495" s="4">
        <v>1</v>
      </c>
      <c r="D495" s="5">
        <v>3</v>
      </c>
    </row>
    <row r="496" spans="1:5" x14ac:dyDescent="0.25">
      <c r="A496">
        <v>495</v>
      </c>
      <c r="B496" s="4">
        <v>1</v>
      </c>
      <c r="D496" s="5">
        <v>3</v>
      </c>
    </row>
    <row r="497" spans="1:5" x14ac:dyDescent="0.25">
      <c r="A497">
        <v>496</v>
      </c>
      <c r="B497" s="4">
        <v>1</v>
      </c>
      <c r="D497" s="5">
        <v>3</v>
      </c>
    </row>
    <row r="498" spans="1:5" x14ac:dyDescent="0.25">
      <c r="A498">
        <v>497</v>
      </c>
      <c r="B498" s="4">
        <v>1</v>
      </c>
      <c r="D498" s="5">
        <v>3</v>
      </c>
      <c r="E498" s="3">
        <v>4</v>
      </c>
    </row>
    <row r="499" spans="1:5" x14ac:dyDescent="0.25">
      <c r="A499">
        <v>498</v>
      </c>
      <c r="B499" s="4">
        <v>1</v>
      </c>
      <c r="D499" s="5">
        <v>3</v>
      </c>
      <c r="E499" s="3">
        <v>4</v>
      </c>
    </row>
    <row r="500" spans="1:5" x14ac:dyDescent="0.25">
      <c r="A500">
        <v>499</v>
      </c>
      <c r="B500" s="4">
        <v>1</v>
      </c>
      <c r="D500" s="5">
        <v>3</v>
      </c>
      <c r="E500" s="3">
        <v>4</v>
      </c>
    </row>
    <row r="501" spans="1:5" x14ac:dyDescent="0.25">
      <c r="A501">
        <v>500</v>
      </c>
      <c r="B501" s="4">
        <v>1</v>
      </c>
      <c r="D501" s="5">
        <v>3</v>
      </c>
      <c r="E501" s="3">
        <v>4</v>
      </c>
    </row>
    <row r="502" spans="1:5" x14ac:dyDescent="0.25">
      <c r="A502">
        <v>501</v>
      </c>
      <c r="B502" s="4">
        <v>1</v>
      </c>
      <c r="E502" s="3">
        <v>4</v>
      </c>
    </row>
    <row r="503" spans="1:5" x14ac:dyDescent="0.25">
      <c r="A503">
        <v>502</v>
      </c>
      <c r="B503" s="4">
        <v>1</v>
      </c>
      <c r="E503" s="3">
        <v>4</v>
      </c>
    </row>
    <row r="504" spans="1:5" x14ac:dyDescent="0.25">
      <c r="A504">
        <v>503</v>
      </c>
      <c r="B504" s="4">
        <v>1</v>
      </c>
      <c r="E504" s="3">
        <v>4</v>
      </c>
    </row>
    <row r="505" spans="1:5" x14ac:dyDescent="0.25">
      <c r="A505">
        <v>504</v>
      </c>
      <c r="B505" s="4">
        <v>1</v>
      </c>
      <c r="E505" s="3">
        <v>4</v>
      </c>
    </row>
    <row r="506" spans="1:5" x14ac:dyDescent="0.25">
      <c r="A506">
        <v>505</v>
      </c>
      <c r="B506" s="4">
        <v>1</v>
      </c>
      <c r="E506" s="3">
        <v>4</v>
      </c>
    </row>
    <row r="507" spans="1:5" x14ac:dyDescent="0.25">
      <c r="A507">
        <v>506</v>
      </c>
      <c r="B507" s="4">
        <v>1</v>
      </c>
      <c r="C507" s="2">
        <v>2</v>
      </c>
      <c r="E507" s="3">
        <v>4</v>
      </c>
    </row>
    <row r="508" spans="1:5" x14ac:dyDescent="0.25">
      <c r="A508">
        <v>507</v>
      </c>
      <c r="C508" s="2">
        <v>2</v>
      </c>
      <c r="E508" s="3">
        <v>4</v>
      </c>
    </row>
    <row r="509" spans="1:5" x14ac:dyDescent="0.25">
      <c r="A509">
        <v>508</v>
      </c>
      <c r="C509" s="2">
        <v>2</v>
      </c>
      <c r="E509" s="3">
        <v>4</v>
      </c>
    </row>
    <row r="510" spans="1:5" x14ac:dyDescent="0.25">
      <c r="A510">
        <v>509</v>
      </c>
      <c r="C510" s="2">
        <v>2</v>
      </c>
      <c r="E510" s="3">
        <v>4</v>
      </c>
    </row>
    <row r="511" spans="1:5" x14ac:dyDescent="0.25">
      <c r="A511">
        <v>510</v>
      </c>
      <c r="C511" s="2">
        <v>2</v>
      </c>
      <c r="E511" s="3">
        <v>4</v>
      </c>
    </row>
    <row r="512" spans="1:5" x14ac:dyDescent="0.25">
      <c r="A512">
        <v>511</v>
      </c>
      <c r="C512" s="2">
        <v>2</v>
      </c>
      <c r="E512" s="3">
        <v>4</v>
      </c>
    </row>
    <row r="513" spans="1:5" x14ac:dyDescent="0.25">
      <c r="A513">
        <v>512</v>
      </c>
      <c r="C513" s="2">
        <v>2</v>
      </c>
      <c r="D513" s="5">
        <v>3</v>
      </c>
      <c r="E513" s="3">
        <v>4</v>
      </c>
    </row>
    <row r="514" spans="1:5" x14ac:dyDescent="0.25">
      <c r="A514">
        <v>513</v>
      </c>
      <c r="C514" s="2">
        <v>2</v>
      </c>
      <c r="D514" s="5">
        <v>3</v>
      </c>
      <c r="E514" s="3">
        <v>4</v>
      </c>
    </row>
    <row r="515" spans="1:5" x14ac:dyDescent="0.25">
      <c r="A515">
        <v>514</v>
      </c>
      <c r="C515" s="2">
        <v>2</v>
      </c>
      <c r="D515" s="5">
        <v>3</v>
      </c>
      <c r="E515" s="3">
        <v>4</v>
      </c>
    </row>
    <row r="516" spans="1:5" x14ac:dyDescent="0.25">
      <c r="A516">
        <v>515</v>
      </c>
      <c r="C516" s="2">
        <v>2</v>
      </c>
      <c r="D516" s="5">
        <v>3</v>
      </c>
      <c r="E516" s="3">
        <v>4</v>
      </c>
    </row>
    <row r="517" spans="1:5" x14ac:dyDescent="0.25">
      <c r="A517">
        <v>516</v>
      </c>
      <c r="C517" s="2">
        <v>2</v>
      </c>
      <c r="D517" s="5">
        <v>3</v>
      </c>
    </row>
    <row r="518" spans="1:5" x14ac:dyDescent="0.25">
      <c r="A518">
        <v>517</v>
      </c>
      <c r="C518" s="2">
        <v>2</v>
      </c>
      <c r="D518" s="5">
        <v>3</v>
      </c>
    </row>
    <row r="519" spans="1:5" x14ac:dyDescent="0.25">
      <c r="A519">
        <v>518</v>
      </c>
      <c r="C519" s="2">
        <v>2</v>
      </c>
      <c r="D519" s="5">
        <v>3</v>
      </c>
    </row>
    <row r="520" spans="1:5" x14ac:dyDescent="0.25">
      <c r="A520">
        <v>519</v>
      </c>
      <c r="C520" s="2">
        <v>2</v>
      </c>
      <c r="D520" s="5">
        <v>3</v>
      </c>
    </row>
    <row r="521" spans="1:5" x14ac:dyDescent="0.25">
      <c r="A521">
        <v>520</v>
      </c>
      <c r="C521" s="2">
        <v>2</v>
      </c>
      <c r="D521" s="5">
        <v>3</v>
      </c>
    </row>
    <row r="522" spans="1:5" x14ac:dyDescent="0.25">
      <c r="A522">
        <v>521</v>
      </c>
      <c r="B522" s="4">
        <v>1</v>
      </c>
      <c r="C522" s="2">
        <v>2</v>
      </c>
      <c r="D522" s="5">
        <v>3</v>
      </c>
    </row>
    <row r="523" spans="1:5" x14ac:dyDescent="0.25">
      <c r="A523">
        <v>522</v>
      </c>
      <c r="B523" s="4">
        <v>1</v>
      </c>
      <c r="D523" s="5">
        <v>3</v>
      </c>
    </row>
    <row r="524" spans="1:5" x14ac:dyDescent="0.25">
      <c r="A524">
        <v>523</v>
      </c>
      <c r="B524" s="4">
        <v>1</v>
      </c>
      <c r="D524" s="5">
        <v>3</v>
      </c>
    </row>
    <row r="525" spans="1:5" x14ac:dyDescent="0.25">
      <c r="A525">
        <v>524</v>
      </c>
      <c r="B525" s="4">
        <v>1</v>
      </c>
      <c r="D525" s="5">
        <v>3</v>
      </c>
    </row>
    <row r="526" spans="1:5" x14ac:dyDescent="0.25">
      <c r="A526">
        <v>525</v>
      </c>
      <c r="B526" s="4">
        <v>1</v>
      </c>
      <c r="D526" s="5">
        <v>3</v>
      </c>
    </row>
    <row r="527" spans="1:5" x14ac:dyDescent="0.25">
      <c r="A527">
        <v>526</v>
      </c>
      <c r="B527" s="4">
        <v>1</v>
      </c>
      <c r="D527" s="5">
        <v>3</v>
      </c>
    </row>
    <row r="528" spans="1:5" x14ac:dyDescent="0.25">
      <c r="A528">
        <v>527</v>
      </c>
      <c r="B528" s="4">
        <v>1</v>
      </c>
      <c r="D528" s="5">
        <v>3</v>
      </c>
    </row>
    <row r="529" spans="1:5" x14ac:dyDescent="0.25">
      <c r="A529">
        <v>528</v>
      </c>
      <c r="B529" s="4">
        <v>1</v>
      </c>
      <c r="D529" s="5">
        <v>3</v>
      </c>
    </row>
    <row r="530" spans="1:5" x14ac:dyDescent="0.25">
      <c r="A530">
        <v>529</v>
      </c>
      <c r="B530" s="4">
        <v>1</v>
      </c>
      <c r="D530" s="5">
        <v>3</v>
      </c>
      <c r="E530" s="3">
        <v>4</v>
      </c>
    </row>
    <row r="531" spans="1:5" x14ac:dyDescent="0.25">
      <c r="A531">
        <v>530</v>
      </c>
      <c r="B531" s="4">
        <v>1</v>
      </c>
      <c r="E531" s="3">
        <v>4</v>
      </c>
    </row>
    <row r="532" spans="1:5" x14ac:dyDescent="0.25">
      <c r="A532">
        <v>531</v>
      </c>
      <c r="B532" s="4">
        <v>1</v>
      </c>
      <c r="E532" s="3">
        <v>4</v>
      </c>
    </row>
    <row r="533" spans="1:5" x14ac:dyDescent="0.25">
      <c r="A533">
        <v>532</v>
      </c>
      <c r="B533" s="4">
        <v>1</v>
      </c>
      <c r="E533" s="3">
        <v>4</v>
      </c>
    </row>
    <row r="534" spans="1:5" x14ac:dyDescent="0.25">
      <c r="A534">
        <v>533</v>
      </c>
      <c r="B534" s="4">
        <v>1</v>
      </c>
      <c r="E534" s="3">
        <v>4</v>
      </c>
    </row>
    <row r="535" spans="1:5" x14ac:dyDescent="0.25">
      <c r="A535">
        <v>534</v>
      </c>
      <c r="B535" s="4">
        <v>1</v>
      </c>
      <c r="E535" s="3">
        <v>4</v>
      </c>
    </row>
    <row r="536" spans="1:5" x14ac:dyDescent="0.25">
      <c r="A536">
        <v>535</v>
      </c>
      <c r="B536" s="4">
        <v>1</v>
      </c>
      <c r="E536" s="3">
        <v>4</v>
      </c>
    </row>
    <row r="537" spans="1:5" x14ac:dyDescent="0.25">
      <c r="A537">
        <v>536</v>
      </c>
      <c r="C537" s="2">
        <v>2</v>
      </c>
      <c r="E537" s="3">
        <v>4</v>
      </c>
    </row>
    <row r="538" spans="1:5" x14ac:dyDescent="0.25">
      <c r="A538">
        <v>537</v>
      </c>
      <c r="C538" s="2">
        <v>2</v>
      </c>
      <c r="E538" s="3">
        <v>4</v>
      </c>
    </row>
    <row r="539" spans="1:5" x14ac:dyDescent="0.25">
      <c r="A539">
        <v>538</v>
      </c>
      <c r="C539" s="2">
        <v>2</v>
      </c>
      <c r="E539" s="3">
        <v>4</v>
      </c>
    </row>
    <row r="540" spans="1:5" x14ac:dyDescent="0.25">
      <c r="A540">
        <v>539</v>
      </c>
      <c r="C540" s="2">
        <v>2</v>
      </c>
      <c r="E540" s="3">
        <v>4</v>
      </c>
    </row>
    <row r="541" spans="1:5" x14ac:dyDescent="0.25">
      <c r="A541">
        <v>540</v>
      </c>
      <c r="C541" s="2">
        <v>2</v>
      </c>
      <c r="E541" s="3">
        <v>4</v>
      </c>
    </row>
    <row r="542" spans="1:5" x14ac:dyDescent="0.25">
      <c r="A542">
        <v>541</v>
      </c>
      <c r="C542" s="2">
        <v>2</v>
      </c>
      <c r="E542" s="3">
        <v>4</v>
      </c>
    </row>
    <row r="543" spans="1:5" x14ac:dyDescent="0.25">
      <c r="A543">
        <v>542</v>
      </c>
      <c r="C543" s="2">
        <v>2</v>
      </c>
      <c r="D543" s="5">
        <v>3</v>
      </c>
      <c r="E543" s="3">
        <v>4</v>
      </c>
    </row>
    <row r="544" spans="1:5" x14ac:dyDescent="0.25">
      <c r="A544">
        <v>543</v>
      </c>
      <c r="C544" s="2">
        <v>2</v>
      </c>
      <c r="D544" s="5">
        <v>3</v>
      </c>
      <c r="E544" s="3">
        <v>4</v>
      </c>
    </row>
    <row r="545" spans="1:5" x14ac:dyDescent="0.25">
      <c r="A545">
        <v>544</v>
      </c>
      <c r="C545" s="2">
        <v>2</v>
      </c>
      <c r="D545" s="5">
        <v>3</v>
      </c>
      <c r="E545" s="3">
        <v>4</v>
      </c>
    </row>
    <row r="546" spans="1:5" x14ac:dyDescent="0.25">
      <c r="A546">
        <v>545</v>
      </c>
      <c r="C546" s="2">
        <v>2</v>
      </c>
      <c r="D546" s="5">
        <v>3</v>
      </c>
      <c r="E546" s="3">
        <v>4</v>
      </c>
    </row>
    <row r="547" spans="1:5" x14ac:dyDescent="0.25">
      <c r="A547">
        <v>546</v>
      </c>
      <c r="C547" s="2">
        <v>2</v>
      </c>
      <c r="D547" s="5">
        <v>3</v>
      </c>
    </row>
    <row r="548" spans="1:5" x14ac:dyDescent="0.25">
      <c r="A548">
        <v>547</v>
      </c>
      <c r="C548" s="2">
        <v>2</v>
      </c>
      <c r="D548" s="5">
        <v>3</v>
      </c>
    </row>
    <row r="549" spans="1:5" x14ac:dyDescent="0.25">
      <c r="A549">
        <v>548</v>
      </c>
      <c r="C549" s="2">
        <v>2</v>
      </c>
      <c r="D549" s="5">
        <v>3</v>
      </c>
    </row>
    <row r="550" spans="1:5" x14ac:dyDescent="0.25">
      <c r="A550">
        <v>549</v>
      </c>
      <c r="C550" s="2">
        <v>2</v>
      </c>
      <c r="D550" s="5">
        <v>3</v>
      </c>
    </row>
    <row r="551" spans="1:5" x14ac:dyDescent="0.25">
      <c r="A551">
        <v>550</v>
      </c>
      <c r="C551" s="2">
        <v>2</v>
      </c>
      <c r="D551" s="5">
        <v>3</v>
      </c>
    </row>
    <row r="552" spans="1:5" x14ac:dyDescent="0.25">
      <c r="A552">
        <v>551</v>
      </c>
      <c r="B552" s="4">
        <v>1</v>
      </c>
      <c r="D552" s="5">
        <v>3</v>
      </c>
    </row>
    <row r="553" spans="1:5" x14ac:dyDescent="0.25">
      <c r="A553">
        <v>552</v>
      </c>
      <c r="B553" s="4">
        <v>1</v>
      </c>
      <c r="D553" s="5">
        <v>3</v>
      </c>
    </row>
    <row r="554" spans="1:5" x14ac:dyDescent="0.25">
      <c r="A554">
        <v>553</v>
      </c>
      <c r="B554" s="4">
        <v>1</v>
      </c>
      <c r="D554" s="5">
        <v>3</v>
      </c>
    </row>
    <row r="555" spans="1:5" x14ac:dyDescent="0.25">
      <c r="A555">
        <v>554</v>
      </c>
      <c r="B555" s="4">
        <v>1</v>
      </c>
      <c r="D555" s="5">
        <v>3</v>
      </c>
    </row>
    <row r="556" spans="1:5" x14ac:dyDescent="0.25">
      <c r="A556">
        <v>555</v>
      </c>
      <c r="B556" s="4">
        <v>1</v>
      </c>
      <c r="D556" s="5">
        <v>3</v>
      </c>
    </row>
    <row r="557" spans="1:5" x14ac:dyDescent="0.25">
      <c r="A557">
        <v>556</v>
      </c>
      <c r="B557" s="4">
        <v>1</v>
      </c>
      <c r="D557" s="5">
        <v>3</v>
      </c>
    </row>
    <row r="558" spans="1:5" x14ac:dyDescent="0.25">
      <c r="A558">
        <v>557</v>
      </c>
      <c r="B558" s="4">
        <v>1</v>
      </c>
      <c r="D558" s="5">
        <v>3</v>
      </c>
    </row>
    <row r="559" spans="1:5" x14ac:dyDescent="0.25">
      <c r="A559">
        <v>558</v>
      </c>
      <c r="B559" s="4">
        <v>1</v>
      </c>
      <c r="D559" s="5">
        <v>3</v>
      </c>
    </row>
    <row r="560" spans="1:5" x14ac:dyDescent="0.25">
      <c r="A560">
        <v>559</v>
      </c>
      <c r="B560" s="4">
        <v>1</v>
      </c>
      <c r="D560" s="5">
        <v>3</v>
      </c>
      <c r="E560" s="3">
        <v>4</v>
      </c>
    </row>
    <row r="561" spans="1:5" x14ac:dyDescent="0.25">
      <c r="A561">
        <v>560</v>
      </c>
      <c r="B561" s="4">
        <v>1</v>
      </c>
      <c r="E561" s="3">
        <v>4</v>
      </c>
    </row>
    <row r="562" spans="1:5" x14ac:dyDescent="0.25">
      <c r="A562">
        <v>561</v>
      </c>
      <c r="B562" s="4">
        <v>1</v>
      </c>
      <c r="E562" s="3">
        <v>4</v>
      </c>
    </row>
    <row r="563" spans="1:5" x14ac:dyDescent="0.25">
      <c r="A563">
        <v>562</v>
      </c>
      <c r="B563" s="4">
        <v>1</v>
      </c>
      <c r="E563" s="3">
        <v>4</v>
      </c>
    </row>
    <row r="564" spans="1:5" x14ac:dyDescent="0.25">
      <c r="A564">
        <v>563</v>
      </c>
      <c r="B564" s="4">
        <v>1</v>
      </c>
      <c r="E564" s="3">
        <v>4</v>
      </c>
    </row>
    <row r="565" spans="1:5" x14ac:dyDescent="0.25">
      <c r="A565">
        <v>564</v>
      </c>
      <c r="B565" s="4">
        <v>1</v>
      </c>
      <c r="E565" s="3">
        <v>4</v>
      </c>
    </row>
    <row r="566" spans="1:5" x14ac:dyDescent="0.25">
      <c r="A566">
        <v>565</v>
      </c>
      <c r="B566" s="4">
        <v>1</v>
      </c>
      <c r="C566" s="2">
        <v>2</v>
      </c>
      <c r="E566" s="3">
        <v>4</v>
      </c>
    </row>
    <row r="567" spans="1:5" x14ac:dyDescent="0.25">
      <c r="A567">
        <v>566</v>
      </c>
      <c r="C567" s="2">
        <v>2</v>
      </c>
      <c r="E567" s="3">
        <v>4</v>
      </c>
    </row>
    <row r="568" spans="1:5" x14ac:dyDescent="0.25">
      <c r="A568">
        <v>567</v>
      </c>
      <c r="C568" s="2">
        <v>2</v>
      </c>
      <c r="E568" s="3">
        <v>4</v>
      </c>
    </row>
    <row r="569" spans="1:5" x14ac:dyDescent="0.25">
      <c r="A569">
        <v>568</v>
      </c>
      <c r="C569" s="2">
        <v>2</v>
      </c>
      <c r="E569" s="3">
        <v>4</v>
      </c>
    </row>
    <row r="570" spans="1:5" x14ac:dyDescent="0.25">
      <c r="A570">
        <v>569</v>
      </c>
      <c r="C570" s="2">
        <v>2</v>
      </c>
      <c r="E570" s="3">
        <v>4</v>
      </c>
    </row>
    <row r="571" spans="1:5" x14ac:dyDescent="0.25">
      <c r="A571">
        <v>570</v>
      </c>
      <c r="C571" s="2">
        <v>2</v>
      </c>
      <c r="E571" s="3">
        <v>4</v>
      </c>
    </row>
    <row r="572" spans="1:5" x14ac:dyDescent="0.25">
      <c r="A572">
        <v>571</v>
      </c>
      <c r="C572" s="2">
        <v>2</v>
      </c>
      <c r="E572" s="3">
        <v>4</v>
      </c>
    </row>
    <row r="573" spans="1:5" x14ac:dyDescent="0.25">
      <c r="A573">
        <v>572</v>
      </c>
      <c r="C573" s="2">
        <v>2</v>
      </c>
      <c r="D573" s="5">
        <v>3</v>
      </c>
      <c r="E573" s="3">
        <v>4</v>
      </c>
    </row>
    <row r="574" spans="1:5" x14ac:dyDescent="0.25">
      <c r="A574">
        <v>573</v>
      </c>
      <c r="C574" s="2">
        <v>2</v>
      </c>
      <c r="D574" s="5">
        <v>3</v>
      </c>
      <c r="E574" s="3">
        <v>4</v>
      </c>
    </row>
    <row r="575" spans="1:5" x14ac:dyDescent="0.25">
      <c r="A575">
        <v>574</v>
      </c>
      <c r="C575" s="2">
        <v>2</v>
      </c>
      <c r="D575" s="5">
        <v>3</v>
      </c>
      <c r="E575" s="3">
        <v>4</v>
      </c>
    </row>
    <row r="576" spans="1:5" x14ac:dyDescent="0.25">
      <c r="A576">
        <v>575</v>
      </c>
      <c r="C576" s="2">
        <v>2</v>
      </c>
      <c r="D576" s="5">
        <v>3</v>
      </c>
      <c r="E576" s="3">
        <v>4</v>
      </c>
    </row>
    <row r="577" spans="1:8" x14ac:dyDescent="0.25">
      <c r="A577">
        <v>576</v>
      </c>
      <c r="C577" s="2">
        <v>2</v>
      </c>
      <c r="D577" s="5">
        <v>3</v>
      </c>
    </row>
    <row r="578" spans="1:8" x14ac:dyDescent="0.25">
      <c r="A578">
        <v>577</v>
      </c>
      <c r="C578" s="2">
        <v>2</v>
      </c>
      <c r="D578" s="5">
        <v>3</v>
      </c>
    </row>
    <row r="579" spans="1:8" x14ac:dyDescent="0.25">
      <c r="A579">
        <v>578</v>
      </c>
      <c r="C579" s="2">
        <v>2</v>
      </c>
      <c r="D579" s="5">
        <v>3</v>
      </c>
    </row>
    <row r="580" spans="1:8" x14ac:dyDescent="0.25">
      <c r="A580">
        <v>579</v>
      </c>
      <c r="C580" s="2">
        <v>2</v>
      </c>
      <c r="D580" s="5">
        <v>3</v>
      </c>
    </row>
    <row r="581" spans="1:8" x14ac:dyDescent="0.25">
      <c r="A581">
        <v>580</v>
      </c>
      <c r="B581" s="4">
        <v>1</v>
      </c>
      <c r="D581" s="5">
        <v>3</v>
      </c>
    </row>
    <row r="582" spans="1:8" x14ac:dyDescent="0.25">
      <c r="A582">
        <v>581</v>
      </c>
      <c r="B582" s="4">
        <v>1</v>
      </c>
      <c r="D582" s="5">
        <v>3</v>
      </c>
    </row>
    <row r="583" spans="1:8" x14ac:dyDescent="0.25">
      <c r="A583">
        <v>582</v>
      </c>
      <c r="B583" s="4">
        <v>1</v>
      </c>
      <c r="D583" s="5">
        <v>3</v>
      </c>
    </row>
    <row r="584" spans="1:8" x14ac:dyDescent="0.25">
      <c r="A584">
        <v>583</v>
      </c>
      <c r="B584" s="4">
        <v>1</v>
      </c>
      <c r="D584" s="5">
        <v>3</v>
      </c>
    </row>
    <row r="585" spans="1:8" x14ac:dyDescent="0.25">
      <c r="A585">
        <v>584</v>
      </c>
      <c r="B585" s="4">
        <v>1</v>
      </c>
      <c r="D585" s="5">
        <v>3</v>
      </c>
    </row>
    <row r="586" spans="1:8" x14ac:dyDescent="0.25">
      <c r="A586">
        <v>585</v>
      </c>
      <c r="B586" s="4">
        <v>1</v>
      </c>
      <c r="D586" s="5">
        <v>3</v>
      </c>
    </row>
    <row r="587" spans="1:8" x14ac:dyDescent="0.25">
      <c r="A587">
        <v>586</v>
      </c>
      <c r="B587" s="4">
        <v>1</v>
      </c>
      <c r="D587" s="5">
        <v>3</v>
      </c>
    </row>
    <row r="588" spans="1:8" x14ac:dyDescent="0.25">
      <c r="A588">
        <v>587</v>
      </c>
      <c r="B588" s="4">
        <v>1</v>
      </c>
      <c r="D588" s="5">
        <v>3</v>
      </c>
    </row>
    <row r="589" spans="1:8" x14ac:dyDescent="0.25">
      <c r="A589">
        <v>588</v>
      </c>
      <c r="B589" s="4">
        <v>1</v>
      </c>
      <c r="D589" s="5">
        <v>3</v>
      </c>
    </row>
    <row r="590" spans="1:8" x14ac:dyDescent="0.25">
      <c r="A590">
        <v>589</v>
      </c>
      <c r="B590" s="4">
        <v>1</v>
      </c>
      <c r="D590" s="5">
        <v>3</v>
      </c>
    </row>
    <row r="591" spans="1:8" x14ac:dyDescent="0.25">
      <c r="A591">
        <v>590</v>
      </c>
      <c r="B591" s="4">
        <v>1</v>
      </c>
      <c r="D591" s="5">
        <v>3</v>
      </c>
      <c r="H591" s="3" t="s">
        <v>233</v>
      </c>
    </row>
    <row r="592" spans="1:8" x14ac:dyDescent="0.25">
      <c r="A592">
        <v>591</v>
      </c>
      <c r="B592" s="4">
        <v>1</v>
      </c>
      <c r="H592" s="3" t="s">
        <v>233</v>
      </c>
    </row>
    <row r="593" spans="1:8" x14ac:dyDescent="0.25">
      <c r="A593">
        <v>592</v>
      </c>
      <c r="B593" s="4">
        <v>1</v>
      </c>
      <c r="H593" s="3" t="s">
        <v>233</v>
      </c>
    </row>
    <row r="594" spans="1:8" x14ac:dyDescent="0.25">
      <c r="A594">
        <v>593</v>
      </c>
      <c r="B594" s="4">
        <v>1</v>
      </c>
      <c r="H594" s="3" t="s">
        <v>233</v>
      </c>
    </row>
    <row r="595" spans="1:8" x14ac:dyDescent="0.25">
      <c r="A595">
        <v>594</v>
      </c>
      <c r="B595" s="4">
        <v>1</v>
      </c>
      <c r="C595" s="2">
        <v>2</v>
      </c>
      <c r="H595" s="3" t="s">
        <v>233</v>
      </c>
    </row>
    <row r="596" spans="1:8" x14ac:dyDescent="0.25">
      <c r="A596">
        <v>595</v>
      </c>
      <c r="B596" s="4">
        <v>1</v>
      </c>
      <c r="C596" s="2">
        <v>2</v>
      </c>
      <c r="H596" s="3" t="s">
        <v>233</v>
      </c>
    </row>
    <row r="597" spans="1:8" x14ac:dyDescent="0.25">
      <c r="A597">
        <v>596</v>
      </c>
      <c r="B597" s="4">
        <v>1</v>
      </c>
      <c r="C597" s="2">
        <v>2</v>
      </c>
      <c r="H597" s="3" t="s">
        <v>233</v>
      </c>
    </row>
    <row r="598" spans="1:8" x14ac:dyDescent="0.25">
      <c r="A598">
        <v>597</v>
      </c>
      <c r="B598" s="4">
        <v>1</v>
      </c>
      <c r="C598" s="2">
        <v>2</v>
      </c>
      <c r="H598" s="3" t="s">
        <v>233</v>
      </c>
    </row>
    <row r="599" spans="1:8" x14ac:dyDescent="0.25">
      <c r="A599">
        <v>598</v>
      </c>
      <c r="C599" s="2">
        <v>2</v>
      </c>
      <c r="H599" s="3" t="s">
        <v>233</v>
      </c>
    </row>
    <row r="600" spans="1:8" x14ac:dyDescent="0.25">
      <c r="A600">
        <v>599</v>
      </c>
      <c r="C600" s="2">
        <v>2</v>
      </c>
      <c r="H600" s="3" t="s">
        <v>233</v>
      </c>
    </row>
    <row r="601" spans="1:8" x14ac:dyDescent="0.25">
      <c r="A601">
        <v>600</v>
      </c>
      <c r="C601" s="2">
        <v>2</v>
      </c>
      <c r="D601" s="5">
        <v>3</v>
      </c>
      <c r="H601" s="3" t="s">
        <v>233</v>
      </c>
    </row>
    <row r="602" spans="1:8" x14ac:dyDescent="0.25">
      <c r="A602">
        <v>601</v>
      </c>
      <c r="C602" s="2">
        <v>2</v>
      </c>
      <c r="D602" s="5">
        <v>3</v>
      </c>
      <c r="H602" s="3" t="s">
        <v>233</v>
      </c>
    </row>
    <row r="603" spans="1:8" x14ac:dyDescent="0.25">
      <c r="A603">
        <v>602</v>
      </c>
      <c r="C603" s="2">
        <v>2</v>
      </c>
      <c r="D603" s="5">
        <v>3</v>
      </c>
      <c r="H603" s="3" t="s">
        <v>233</v>
      </c>
    </row>
    <row r="604" spans="1:8" x14ac:dyDescent="0.25">
      <c r="A604">
        <v>603</v>
      </c>
      <c r="C604" s="2">
        <v>2</v>
      </c>
      <c r="D604" s="5">
        <v>3</v>
      </c>
      <c r="H604" s="3" t="s">
        <v>233</v>
      </c>
    </row>
    <row r="605" spans="1:8" x14ac:dyDescent="0.25">
      <c r="A605">
        <v>604</v>
      </c>
      <c r="C605" s="2">
        <v>2</v>
      </c>
      <c r="D605" s="5">
        <v>3</v>
      </c>
      <c r="H605" s="3" t="s">
        <v>233</v>
      </c>
    </row>
    <row r="606" spans="1:8" x14ac:dyDescent="0.25">
      <c r="A606">
        <v>605</v>
      </c>
      <c r="C606" s="2">
        <v>2</v>
      </c>
      <c r="D606" s="5">
        <v>3</v>
      </c>
      <c r="H606" s="3" t="s">
        <v>233</v>
      </c>
    </row>
    <row r="607" spans="1:8" x14ac:dyDescent="0.25">
      <c r="A607">
        <v>606</v>
      </c>
      <c r="C607" s="2">
        <v>2</v>
      </c>
      <c r="D607" s="5">
        <v>3</v>
      </c>
      <c r="H607" s="3" t="s">
        <v>233</v>
      </c>
    </row>
    <row r="608" spans="1:8" x14ac:dyDescent="0.25">
      <c r="A608">
        <v>607</v>
      </c>
      <c r="C608" s="2">
        <v>2</v>
      </c>
      <c r="D608" s="5">
        <v>3</v>
      </c>
      <c r="H608" s="3" t="s">
        <v>233</v>
      </c>
    </row>
    <row r="609" spans="1:8" x14ac:dyDescent="0.25">
      <c r="A609">
        <v>608</v>
      </c>
      <c r="C609" s="2">
        <v>2</v>
      </c>
      <c r="D609" s="5">
        <v>3</v>
      </c>
      <c r="H609" s="3" t="s">
        <v>233</v>
      </c>
    </row>
    <row r="610" spans="1:8" x14ac:dyDescent="0.25">
      <c r="A610">
        <v>609</v>
      </c>
      <c r="C610" s="2">
        <v>2</v>
      </c>
      <c r="D610" s="5">
        <v>3</v>
      </c>
      <c r="H610" s="3" t="s">
        <v>233</v>
      </c>
    </row>
    <row r="611" spans="1:8" x14ac:dyDescent="0.25">
      <c r="A611">
        <v>610</v>
      </c>
      <c r="C611" s="2">
        <v>2</v>
      </c>
      <c r="D611" s="5">
        <v>3</v>
      </c>
    </row>
    <row r="612" spans="1:8" x14ac:dyDescent="0.25">
      <c r="A612">
        <v>611</v>
      </c>
      <c r="C612" s="2">
        <v>2</v>
      </c>
      <c r="D612" s="5">
        <v>3</v>
      </c>
    </row>
    <row r="613" spans="1:8" x14ac:dyDescent="0.25">
      <c r="A613">
        <v>612</v>
      </c>
      <c r="B613" s="4">
        <v>1</v>
      </c>
      <c r="C613" s="2">
        <v>2</v>
      </c>
      <c r="D613" s="5">
        <v>3</v>
      </c>
    </row>
    <row r="614" spans="1:8" x14ac:dyDescent="0.25">
      <c r="A614">
        <v>613</v>
      </c>
      <c r="B614" s="4">
        <v>1</v>
      </c>
      <c r="C614" s="2">
        <v>2</v>
      </c>
      <c r="D614" s="5">
        <v>3</v>
      </c>
    </row>
    <row r="615" spans="1:8" x14ac:dyDescent="0.25">
      <c r="A615">
        <v>614</v>
      </c>
      <c r="B615" s="4">
        <v>1</v>
      </c>
      <c r="C615" s="2">
        <v>2</v>
      </c>
      <c r="D615" s="5">
        <v>3</v>
      </c>
    </row>
    <row r="616" spans="1:8" x14ac:dyDescent="0.25">
      <c r="A616">
        <v>615</v>
      </c>
      <c r="B616" s="4">
        <v>1</v>
      </c>
      <c r="D616" s="5">
        <v>3</v>
      </c>
    </row>
    <row r="617" spans="1:8" x14ac:dyDescent="0.25">
      <c r="A617">
        <v>616</v>
      </c>
      <c r="B617" s="4">
        <v>1</v>
      </c>
      <c r="D617" s="5">
        <v>3</v>
      </c>
    </row>
    <row r="618" spans="1:8" x14ac:dyDescent="0.25">
      <c r="A618">
        <v>617</v>
      </c>
      <c r="B618" s="4">
        <v>1</v>
      </c>
      <c r="D618" s="5">
        <v>3</v>
      </c>
    </row>
    <row r="619" spans="1:8" x14ac:dyDescent="0.25">
      <c r="A619">
        <v>618</v>
      </c>
      <c r="B619" s="4">
        <v>1</v>
      </c>
      <c r="D619" s="5">
        <v>3</v>
      </c>
    </row>
    <row r="620" spans="1:8" x14ac:dyDescent="0.25">
      <c r="A620">
        <v>619</v>
      </c>
      <c r="B620" s="4">
        <v>1</v>
      </c>
      <c r="D620" s="5">
        <v>3</v>
      </c>
    </row>
    <row r="621" spans="1:8" x14ac:dyDescent="0.25">
      <c r="A621">
        <v>620</v>
      </c>
      <c r="B621" s="4">
        <v>1</v>
      </c>
      <c r="D621" s="5">
        <v>3</v>
      </c>
    </row>
    <row r="622" spans="1:8" x14ac:dyDescent="0.25">
      <c r="A622">
        <v>621</v>
      </c>
      <c r="B622" s="4">
        <v>1</v>
      </c>
      <c r="D622" s="5">
        <v>3</v>
      </c>
    </row>
    <row r="623" spans="1:8" x14ac:dyDescent="0.25">
      <c r="A623">
        <v>622</v>
      </c>
      <c r="B623" s="4">
        <v>1</v>
      </c>
      <c r="D623" s="5">
        <v>3</v>
      </c>
      <c r="E623" s="3">
        <v>4</v>
      </c>
    </row>
    <row r="624" spans="1:8" x14ac:dyDescent="0.25">
      <c r="A624">
        <v>623</v>
      </c>
      <c r="B624" s="4">
        <v>1</v>
      </c>
      <c r="D624" s="5">
        <v>3</v>
      </c>
      <c r="E624" s="3">
        <v>4</v>
      </c>
    </row>
    <row r="625" spans="1:5" x14ac:dyDescent="0.25">
      <c r="A625">
        <v>624</v>
      </c>
      <c r="B625" s="4">
        <v>1</v>
      </c>
      <c r="D625" s="5">
        <v>3</v>
      </c>
      <c r="E625" s="3">
        <v>4</v>
      </c>
    </row>
    <row r="626" spans="1:5" x14ac:dyDescent="0.25">
      <c r="A626">
        <v>625</v>
      </c>
      <c r="B626" s="4">
        <v>1</v>
      </c>
      <c r="E626" s="3">
        <v>4</v>
      </c>
    </row>
    <row r="627" spans="1:5" x14ac:dyDescent="0.25">
      <c r="A627">
        <v>626</v>
      </c>
      <c r="B627" s="4">
        <v>1</v>
      </c>
      <c r="E627" s="3">
        <v>4</v>
      </c>
    </row>
    <row r="628" spans="1:5" x14ac:dyDescent="0.25">
      <c r="A628">
        <v>627</v>
      </c>
      <c r="B628" s="4">
        <v>1</v>
      </c>
      <c r="E628" s="3">
        <v>4</v>
      </c>
    </row>
    <row r="629" spans="1:5" x14ac:dyDescent="0.25">
      <c r="A629">
        <v>628</v>
      </c>
      <c r="B629" s="4">
        <v>1</v>
      </c>
      <c r="E629" s="3">
        <v>4</v>
      </c>
    </row>
    <row r="630" spans="1:5" x14ac:dyDescent="0.25">
      <c r="A630">
        <v>629</v>
      </c>
      <c r="B630" s="4">
        <v>1</v>
      </c>
      <c r="E630" s="3">
        <v>4</v>
      </c>
    </row>
    <row r="631" spans="1:5" x14ac:dyDescent="0.25">
      <c r="A631">
        <v>630</v>
      </c>
      <c r="B631" s="4">
        <v>1</v>
      </c>
      <c r="E631" s="3">
        <v>4</v>
      </c>
    </row>
    <row r="632" spans="1:5" x14ac:dyDescent="0.25">
      <c r="A632">
        <v>631</v>
      </c>
      <c r="B632" s="4">
        <v>1</v>
      </c>
      <c r="C632" s="2">
        <v>2</v>
      </c>
      <c r="E632" s="3">
        <v>4</v>
      </c>
    </row>
    <row r="633" spans="1:5" x14ac:dyDescent="0.25">
      <c r="A633">
        <v>632</v>
      </c>
      <c r="B633" s="4">
        <v>1</v>
      </c>
      <c r="C633" s="2">
        <v>2</v>
      </c>
      <c r="E633" s="3">
        <v>4</v>
      </c>
    </row>
    <row r="634" spans="1:5" x14ac:dyDescent="0.25">
      <c r="A634">
        <v>633</v>
      </c>
      <c r="B634" s="4">
        <v>1</v>
      </c>
      <c r="C634" s="2">
        <v>2</v>
      </c>
      <c r="E634" s="3">
        <v>4</v>
      </c>
    </row>
    <row r="635" spans="1:5" x14ac:dyDescent="0.25">
      <c r="A635">
        <v>634</v>
      </c>
      <c r="B635" s="4">
        <v>1</v>
      </c>
      <c r="C635" s="2">
        <v>2</v>
      </c>
      <c r="E635" s="3">
        <v>4</v>
      </c>
    </row>
    <row r="636" spans="1:5" x14ac:dyDescent="0.25">
      <c r="A636">
        <v>635</v>
      </c>
      <c r="B636" s="4">
        <v>1</v>
      </c>
      <c r="C636" s="2">
        <v>2</v>
      </c>
      <c r="E636" s="3">
        <v>4</v>
      </c>
    </row>
    <row r="637" spans="1:5" x14ac:dyDescent="0.25">
      <c r="A637">
        <v>636</v>
      </c>
      <c r="C637" s="2">
        <v>2</v>
      </c>
      <c r="E637" s="3">
        <v>4</v>
      </c>
    </row>
    <row r="638" spans="1:5" x14ac:dyDescent="0.25">
      <c r="A638">
        <v>637</v>
      </c>
      <c r="C638" s="2">
        <v>2</v>
      </c>
      <c r="E638" s="3">
        <v>4</v>
      </c>
    </row>
    <row r="639" spans="1:5" x14ac:dyDescent="0.25">
      <c r="A639">
        <v>638</v>
      </c>
      <c r="C639" s="2">
        <v>2</v>
      </c>
      <c r="E639" s="3">
        <v>4</v>
      </c>
    </row>
    <row r="640" spans="1:5" x14ac:dyDescent="0.25">
      <c r="A640">
        <v>639</v>
      </c>
      <c r="C640" s="2">
        <v>2</v>
      </c>
      <c r="E640" s="3">
        <v>4</v>
      </c>
    </row>
    <row r="641" spans="1:5" x14ac:dyDescent="0.25">
      <c r="A641">
        <v>640</v>
      </c>
      <c r="C641" s="2">
        <v>2</v>
      </c>
      <c r="D641" s="5">
        <v>3</v>
      </c>
      <c r="E641" s="3">
        <v>4</v>
      </c>
    </row>
    <row r="642" spans="1:5" x14ac:dyDescent="0.25">
      <c r="A642">
        <v>641</v>
      </c>
      <c r="C642" s="2">
        <v>2</v>
      </c>
      <c r="D642" s="5">
        <v>3</v>
      </c>
      <c r="E642" s="3">
        <v>4</v>
      </c>
    </row>
    <row r="643" spans="1:5" x14ac:dyDescent="0.25">
      <c r="A643">
        <v>642</v>
      </c>
      <c r="C643" s="2">
        <v>2</v>
      </c>
      <c r="D643" s="5">
        <v>3</v>
      </c>
      <c r="E643" s="3">
        <v>4</v>
      </c>
    </row>
    <row r="644" spans="1:5" x14ac:dyDescent="0.25">
      <c r="A644">
        <v>643</v>
      </c>
      <c r="C644" s="2">
        <v>2</v>
      </c>
      <c r="D644" s="5">
        <v>3</v>
      </c>
      <c r="E644" s="3">
        <v>4</v>
      </c>
    </row>
    <row r="645" spans="1:5" x14ac:dyDescent="0.25">
      <c r="A645">
        <v>644</v>
      </c>
      <c r="C645" s="2">
        <v>2</v>
      </c>
      <c r="D645" s="5">
        <v>3</v>
      </c>
      <c r="E645" s="3">
        <v>4</v>
      </c>
    </row>
    <row r="646" spans="1:5" x14ac:dyDescent="0.25">
      <c r="A646">
        <v>645</v>
      </c>
      <c r="C646" s="2">
        <v>2</v>
      </c>
      <c r="D646" s="5">
        <v>3</v>
      </c>
      <c r="E646" s="3">
        <v>4</v>
      </c>
    </row>
    <row r="647" spans="1:5" x14ac:dyDescent="0.25">
      <c r="A647">
        <v>646</v>
      </c>
      <c r="C647" s="2">
        <v>2</v>
      </c>
      <c r="D647" s="5">
        <v>3</v>
      </c>
      <c r="E647" s="3">
        <v>4</v>
      </c>
    </row>
    <row r="648" spans="1:5" x14ac:dyDescent="0.25">
      <c r="A648">
        <v>647</v>
      </c>
      <c r="C648" s="2">
        <v>2</v>
      </c>
      <c r="D648" s="5">
        <v>3</v>
      </c>
      <c r="E648" s="3">
        <v>4</v>
      </c>
    </row>
    <row r="649" spans="1:5" x14ac:dyDescent="0.25">
      <c r="A649">
        <v>648</v>
      </c>
      <c r="C649" s="2">
        <v>2</v>
      </c>
      <c r="D649" s="5">
        <v>3</v>
      </c>
      <c r="E649" s="3">
        <v>4</v>
      </c>
    </row>
    <row r="650" spans="1:5" x14ac:dyDescent="0.25">
      <c r="A650">
        <v>649</v>
      </c>
      <c r="C650" s="2">
        <v>2</v>
      </c>
      <c r="D650" s="5">
        <v>3</v>
      </c>
      <c r="E650" s="3">
        <v>4</v>
      </c>
    </row>
    <row r="651" spans="1:5" x14ac:dyDescent="0.25">
      <c r="A651">
        <v>650</v>
      </c>
      <c r="C651" s="2">
        <v>2</v>
      </c>
      <c r="D651" s="5">
        <v>3</v>
      </c>
    </row>
    <row r="652" spans="1:5" x14ac:dyDescent="0.25">
      <c r="A652">
        <v>651</v>
      </c>
      <c r="C652" s="2">
        <v>2</v>
      </c>
      <c r="D652" s="5">
        <v>3</v>
      </c>
    </row>
    <row r="653" spans="1:5" x14ac:dyDescent="0.25">
      <c r="A653">
        <v>652</v>
      </c>
      <c r="B653" s="4">
        <v>1</v>
      </c>
      <c r="C653" s="2">
        <v>2</v>
      </c>
      <c r="D653" s="5">
        <v>3</v>
      </c>
    </row>
    <row r="654" spans="1:5" x14ac:dyDescent="0.25">
      <c r="A654">
        <v>653</v>
      </c>
      <c r="B654" s="4">
        <v>1</v>
      </c>
      <c r="C654" s="2">
        <v>2</v>
      </c>
      <c r="D654" s="5">
        <v>3</v>
      </c>
    </row>
    <row r="655" spans="1:5" x14ac:dyDescent="0.25">
      <c r="A655">
        <v>654</v>
      </c>
      <c r="B655" s="4">
        <v>1</v>
      </c>
      <c r="D655" s="5">
        <v>3</v>
      </c>
    </row>
    <row r="656" spans="1:5" x14ac:dyDescent="0.25">
      <c r="A656">
        <v>655</v>
      </c>
      <c r="B656" s="4">
        <v>1</v>
      </c>
      <c r="D656" s="5">
        <v>3</v>
      </c>
    </row>
    <row r="657" spans="1:5" x14ac:dyDescent="0.25">
      <c r="A657">
        <v>656</v>
      </c>
      <c r="B657" s="4">
        <v>1</v>
      </c>
      <c r="D657" s="5">
        <v>3</v>
      </c>
    </row>
    <row r="658" spans="1:5" x14ac:dyDescent="0.25">
      <c r="A658">
        <v>657</v>
      </c>
      <c r="B658" s="4">
        <v>1</v>
      </c>
      <c r="D658" s="5">
        <v>3</v>
      </c>
    </row>
    <row r="659" spans="1:5" x14ac:dyDescent="0.25">
      <c r="A659">
        <v>658</v>
      </c>
      <c r="B659" s="4">
        <v>1</v>
      </c>
      <c r="D659" s="5">
        <v>3</v>
      </c>
    </row>
    <row r="660" spans="1:5" x14ac:dyDescent="0.25">
      <c r="A660">
        <v>659</v>
      </c>
      <c r="B660" s="4">
        <v>1</v>
      </c>
      <c r="D660" s="5">
        <v>3</v>
      </c>
    </row>
    <row r="661" spans="1:5" x14ac:dyDescent="0.25">
      <c r="A661">
        <v>660</v>
      </c>
      <c r="B661" s="4">
        <v>1</v>
      </c>
      <c r="D661" s="5">
        <v>3</v>
      </c>
    </row>
    <row r="662" spans="1:5" x14ac:dyDescent="0.25">
      <c r="A662">
        <v>661</v>
      </c>
      <c r="B662" s="4">
        <v>1</v>
      </c>
      <c r="D662" s="5">
        <v>3</v>
      </c>
    </row>
    <row r="663" spans="1:5" x14ac:dyDescent="0.25">
      <c r="A663">
        <v>662</v>
      </c>
      <c r="B663" s="4">
        <v>1</v>
      </c>
      <c r="D663" s="5">
        <v>3</v>
      </c>
    </row>
    <row r="664" spans="1:5" x14ac:dyDescent="0.25">
      <c r="A664">
        <v>663</v>
      </c>
      <c r="B664" s="4">
        <v>1</v>
      </c>
      <c r="E664" s="3">
        <v>4</v>
      </c>
    </row>
    <row r="665" spans="1:5" x14ac:dyDescent="0.25">
      <c r="A665">
        <v>664</v>
      </c>
      <c r="B665" s="4">
        <v>1</v>
      </c>
      <c r="E665" s="3">
        <v>4</v>
      </c>
    </row>
    <row r="666" spans="1:5" x14ac:dyDescent="0.25">
      <c r="A666">
        <v>665</v>
      </c>
      <c r="B666" s="4">
        <v>1</v>
      </c>
      <c r="E666" s="3">
        <v>4</v>
      </c>
    </row>
    <row r="667" spans="1:5" x14ac:dyDescent="0.25">
      <c r="A667">
        <v>666</v>
      </c>
      <c r="B667" s="4">
        <v>1</v>
      </c>
      <c r="E667" s="3">
        <v>4</v>
      </c>
    </row>
    <row r="668" spans="1:5" x14ac:dyDescent="0.25">
      <c r="A668">
        <v>667</v>
      </c>
      <c r="B668" s="4">
        <v>1</v>
      </c>
      <c r="E668" s="3">
        <v>4</v>
      </c>
    </row>
    <row r="669" spans="1:5" x14ac:dyDescent="0.25">
      <c r="A669">
        <v>668</v>
      </c>
      <c r="B669" s="4">
        <v>1</v>
      </c>
      <c r="E669" s="3">
        <v>4</v>
      </c>
    </row>
    <row r="670" spans="1:5" x14ac:dyDescent="0.25">
      <c r="A670">
        <v>669</v>
      </c>
      <c r="B670" s="4">
        <v>1</v>
      </c>
      <c r="E670" s="3">
        <v>4</v>
      </c>
    </row>
    <row r="671" spans="1:5" x14ac:dyDescent="0.25">
      <c r="A671">
        <v>670</v>
      </c>
      <c r="B671" s="4">
        <v>1</v>
      </c>
      <c r="E671" s="3">
        <v>4</v>
      </c>
    </row>
    <row r="672" spans="1:5" x14ac:dyDescent="0.25">
      <c r="A672">
        <v>671</v>
      </c>
      <c r="B672" s="4">
        <v>1</v>
      </c>
      <c r="E672" s="3">
        <v>4</v>
      </c>
    </row>
    <row r="673" spans="1:5" x14ac:dyDescent="0.25">
      <c r="A673">
        <v>672</v>
      </c>
      <c r="C673" s="2">
        <v>2</v>
      </c>
      <c r="E673" s="3">
        <v>4</v>
      </c>
    </row>
    <row r="674" spans="1:5" x14ac:dyDescent="0.25">
      <c r="A674">
        <v>673</v>
      </c>
      <c r="C674" s="2">
        <v>2</v>
      </c>
      <c r="E674" s="3">
        <v>4</v>
      </c>
    </row>
    <row r="675" spans="1:5" x14ac:dyDescent="0.25">
      <c r="A675">
        <v>674</v>
      </c>
      <c r="C675" s="2">
        <v>2</v>
      </c>
      <c r="E675" s="3">
        <v>4</v>
      </c>
    </row>
    <row r="676" spans="1:5" x14ac:dyDescent="0.25">
      <c r="A676">
        <v>675</v>
      </c>
      <c r="C676" s="2">
        <v>2</v>
      </c>
      <c r="D676" s="5">
        <v>3</v>
      </c>
      <c r="E676" s="3">
        <v>4</v>
      </c>
    </row>
    <row r="677" spans="1:5" x14ac:dyDescent="0.25">
      <c r="A677">
        <v>676</v>
      </c>
      <c r="C677" s="2">
        <v>2</v>
      </c>
      <c r="D677" s="5">
        <v>3</v>
      </c>
      <c r="E677" s="3">
        <v>4</v>
      </c>
    </row>
    <row r="678" spans="1:5" x14ac:dyDescent="0.25">
      <c r="A678">
        <v>677</v>
      </c>
      <c r="C678" s="2">
        <v>2</v>
      </c>
      <c r="D678" s="5">
        <v>3</v>
      </c>
      <c r="E678" s="3">
        <v>4</v>
      </c>
    </row>
    <row r="679" spans="1:5" x14ac:dyDescent="0.25">
      <c r="A679">
        <v>678</v>
      </c>
      <c r="C679" s="2">
        <v>2</v>
      </c>
      <c r="D679" s="5">
        <v>3</v>
      </c>
      <c r="E679" s="3">
        <v>4</v>
      </c>
    </row>
    <row r="680" spans="1:5" x14ac:dyDescent="0.25">
      <c r="A680">
        <v>679</v>
      </c>
      <c r="C680" s="2">
        <v>2</v>
      </c>
      <c r="D680" s="5">
        <v>3</v>
      </c>
      <c r="E680" s="3">
        <v>4</v>
      </c>
    </row>
    <row r="681" spans="1:5" x14ac:dyDescent="0.25">
      <c r="A681">
        <v>680</v>
      </c>
      <c r="C681" s="2">
        <v>2</v>
      </c>
      <c r="D681" s="5">
        <v>3</v>
      </c>
      <c r="E681" s="3">
        <v>4</v>
      </c>
    </row>
    <row r="682" spans="1:5" x14ac:dyDescent="0.25">
      <c r="A682">
        <v>681</v>
      </c>
      <c r="C682" s="2">
        <v>2</v>
      </c>
      <c r="D682" s="5">
        <v>3</v>
      </c>
      <c r="E682" s="3">
        <v>4</v>
      </c>
    </row>
    <row r="683" spans="1:5" x14ac:dyDescent="0.25">
      <c r="A683">
        <v>682</v>
      </c>
      <c r="C683" s="2">
        <v>2</v>
      </c>
      <c r="D683" s="5">
        <v>3</v>
      </c>
      <c r="E683" s="3">
        <v>4</v>
      </c>
    </row>
    <row r="684" spans="1:5" x14ac:dyDescent="0.25">
      <c r="A684">
        <v>683</v>
      </c>
      <c r="C684" s="2">
        <v>2</v>
      </c>
      <c r="D684" s="5">
        <v>3</v>
      </c>
    </row>
    <row r="685" spans="1:5" x14ac:dyDescent="0.25">
      <c r="A685">
        <v>684</v>
      </c>
      <c r="C685" s="2">
        <v>2</v>
      </c>
      <c r="D685" s="5">
        <v>3</v>
      </c>
    </row>
    <row r="686" spans="1:5" x14ac:dyDescent="0.25">
      <c r="A686">
        <v>685</v>
      </c>
      <c r="C686" s="2">
        <v>2</v>
      </c>
      <c r="D686" s="5">
        <v>3</v>
      </c>
    </row>
    <row r="687" spans="1:5" x14ac:dyDescent="0.25">
      <c r="A687">
        <v>686</v>
      </c>
      <c r="C687" s="2">
        <v>2</v>
      </c>
      <c r="D687" s="5">
        <v>3</v>
      </c>
    </row>
    <row r="688" spans="1:5" x14ac:dyDescent="0.25">
      <c r="A688">
        <v>687</v>
      </c>
      <c r="C688" s="2">
        <v>2</v>
      </c>
      <c r="D688" s="5">
        <v>3</v>
      </c>
    </row>
    <row r="689" spans="1:5" x14ac:dyDescent="0.25">
      <c r="A689">
        <v>688</v>
      </c>
      <c r="B689" s="4">
        <v>1</v>
      </c>
      <c r="C689" s="2">
        <v>2</v>
      </c>
      <c r="D689" s="5">
        <v>3</v>
      </c>
    </row>
    <row r="690" spans="1:5" x14ac:dyDescent="0.25">
      <c r="A690">
        <v>689</v>
      </c>
      <c r="B690" s="4">
        <v>1</v>
      </c>
      <c r="D690" s="5">
        <v>3</v>
      </c>
    </row>
    <row r="691" spans="1:5" x14ac:dyDescent="0.25">
      <c r="A691">
        <v>690</v>
      </c>
      <c r="B691" s="4">
        <v>1</v>
      </c>
      <c r="D691" s="5">
        <v>3</v>
      </c>
    </row>
    <row r="692" spans="1:5" x14ac:dyDescent="0.25">
      <c r="A692">
        <v>691</v>
      </c>
      <c r="B692" s="4">
        <v>1</v>
      </c>
      <c r="D692" s="5">
        <v>3</v>
      </c>
    </row>
    <row r="693" spans="1:5" x14ac:dyDescent="0.25">
      <c r="A693">
        <v>692</v>
      </c>
      <c r="B693" s="4">
        <v>1</v>
      </c>
      <c r="D693" s="5">
        <v>3</v>
      </c>
    </row>
    <row r="694" spans="1:5" x14ac:dyDescent="0.25">
      <c r="A694">
        <v>693</v>
      </c>
      <c r="B694" s="4">
        <v>1</v>
      </c>
      <c r="D694" s="5">
        <v>3</v>
      </c>
    </row>
    <row r="695" spans="1:5" x14ac:dyDescent="0.25">
      <c r="A695">
        <v>694</v>
      </c>
      <c r="B695" s="4">
        <v>1</v>
      </c>
    </row>
    <row r="696" spans="1:5" x14ac:dyDescent="0.25">
      <c r="A696">
        <v>695</v>
      </c>
      <c r="B696" s="4">
        <v>1</v>
      </c>
    </row>
    <row r="697" spans="1:5" x14ac:dyDescent="0.25">
      <c r="A697">
        <v>696</v>
      </c>
      <c r="B697" s="4">
        <v>1</v>
      </c>
      <c r="E697" s="3">
        <v>4</v>
      </c>
    </row>
    <row r="698" spans="1:5" x14ac:dyDescent="0.25">
      <c r="A698">
        <v>697</v>
      </c>
      <c r="B698" s="4">
        <v>1</v>
      </c>
      <c r="E698" s="3">
        <v>4</v>
      </c>
    </row>
    <row r="699" spans="1:5" x14ac:dyDescent="0.25">
      <c r="A699">
        <v>698</v>
      </c>
      <c r="B699" s="4">
        <v>1</v>
      </c>
      <c r="E699" s="3">
        <v>4</v>
      </c>
    </row>
    <row r="700" spans="1:5" x14ac:dyDescent="0.25">
      <c r="A700">
        <v>699</v>
      </c>
      <c r="B700" s="4">
        <v>1</v>
      </c>
      <c r="E700" s="3">
        <v>4</v>
      </c>
    </row>
    <row r="701" spans="1:5" x14ac:dyDescent="0.25">
      <c r="A701">
        <v>700</v>
      </c>
      <c r="B701" s="4">
        <v>1</v>
      </c>
      <c r="E701" s="3">
        <v>4</v>
      </c>
    </row>
    <row r="702" spans="1:5" x14ac:dyDescent="0.25">
      <c r="A702">
        <v>701</v>
      </c>
      <c r="B702" s="4">
        <v>1</v>
      </c>
      <c r="E702" s="3">
        <v>4</v>
      </c>
    </row>
    <row r="703" spans="1:5" x14ac:dyDescent="0.25">
      <c r="A703">
        <v>702</v>
      </c>
      <c r="B703" s="4">
        <v>1</v>
      </c>
      <c r="E703" s="3">
        <v>4</v>
      </c>
    </row>
    <row r="704" spans="1:5" x14ac:dyDescent="0.25">
      <c r="A704">
        <v>703</v>
      </c>
      <c r="B704" s="4">
        <v>1</v>
      </c>
      <c r="E704" s="3">
        <v>4</v>
      </c>
    </row>
    <row r="705" spans="1:5" x14ac:dyDescent="0.25">
      <c r="A705">
        <v>704</v>
      </c>
      <c r="E705" s="3">
        <v>4</v>
      </c>
    </row>
    <row r="706" spans="1:5" x14ac:dyDescent="0.25">
      <c r="A706">
        <v>705</v>
      </c>
      <c r="C706" s="2">
        <v>2</v>
      </c>
      <c r="E706" s="3">
        <v>4</v>
      </c>
    </row>
    <row r="707" spans="1:5" x14ac:dyDescent="0.25">
      <c r="A707">
        <v>706</v>
      </c>
      <c r="C707" s="2">
        <v>2</v>
      </c>
      <c r="D707" s="5">
        <v>3</v>
      </c>
      <c r="E707" s="3">
        <v>4</v>
      </c>
    </row>
    <row r="708" spans="1:5" x14ac:dyDescent="0.25">
      <c r="A708">
        <v>707</v>
      </c>
      <c r="C708" s="2">
        <v>2</v>
      </c>
      <c r="D708" s="5">
        <v>3</v>
      </c>
      <c r="E708" s="3">
        <v>4</v>
      </c>
    </row>
    <row r="709" spans="1:5" x14ac:dyDescent="0.25">
      <c r="A709">
        <v>708</v>
      </c>
      <c r="C709" s="2">
        <v>2</v>
      </c>
      <c r="D709" s="5">
        <v>3</v>
      </c>
      <c r="E709" s="3">
        <v>4</v>
      </c>
    </row>
    <row r="710" spans="1:5" x14ac:dyDescent="0.25">
      <c r="A710">
        <v>709</v>
      </c>
      <c r="C710" s="2">
        <v>2</v>
      </c>
      <c r="D710" s="5">
        <v>3</v>
      </c>
      <c r="E710" s="3">
        <v>4</v>
      </c>
    </row>
    <row r="711" spans="1:5" x14ac:dyDescent="0.25">
      <c r="A711">
        <v>710</v>
      </c>
      <c r="C711" s="2">
        <v>2</v>
      </c>
      <c r="D711" s="5">
        <v>3</v>
      </c>
      <c r="E711" s="3">
        <v>4</v>
      </c>
    </row>
    <row r="712" spans="1:5" x14ac:dyDescent="0.25">
      <c r="A712">
        <v>711</v>
      </c>
      <c r="C712" s="2">
        <v>2</v>
      </c>
      <c r="D712" s="5">
        <v>3</v>
      </c>
      <c r="E712" s="3">
        <v>4</v>
      </c>
    </row>
    <row r="713" spans="1:5" x14ac:dyDescent="0.25">
      <c r="A713">
        <v>712</v>
      </c>
      <c r="C713" s="2">
        <v>2</v>
      </c>
      <c r="D713" s="5">
        <v>3</v>
      </c>
      <c r="E713" s="3">
        <v>4</v>
      </c>
    </row>
    <row r="714" spans="1:5" x14ac:dyDescent="0.25">
      <c r="A714">
        <v>713</v>
      </c>
      <c r="C714" s="2">
        <v>2</v>
      </c>
      <c r="D714" s="5">
        <v>3</v>
      </c>
      <c r="E714" s="3">
        <v>4</v>
      </c>
    </row>
    <row r="715" spans="1:5" x14ac:dyDescent="0.25">
      <c r="A715">
        <v>714</v>
      </c>
      <c r="C715" s="2">
        <v>2</v>
      </c>
      <c r="D715" s="5">
        <v>3</v>
      </c>
    </row>
    <row r="716" spans="1:5" x14ac:dyDescent="0.25">
      <c r="A716">
        <v>715</v>
      </c>
      <c r="C716" s="2">
        <v>2</v>
      </c>
      <c r="D716" s="5">
        <v>3</v>
      </c>
    </row>
    <row r="717" spans="1:5" x14ac:dyDescent="0.25">
      <c r="A717">
        <v>716</v>
      </c>
      <c r="C717" s="2">
        <v>2</v>
      </c>
      <c r="D717" s="5">
        <v>3</v>
      </c>
    </row>
    <row r="718" spans="1:5" x14ac:dyDescent="0.25">
      <c r="A718">
        <v>717</v>
      </c>
      <c r="C718" s="2">
        <v>2</v>
      </c>
      <c r="D718" s="5">
        <v>3</v>
      </c>
    </row>
    <row r="719" spans="1:5" x14ac:dyDescent="0.25">
      <c r="A719">
        <v>718</v>
      </c>
      <c r="C719" s="2">
        <v>2</v>
      </c>
      <c r="D719" s="5">
        <v>3</v>
      </c>
    </row>
    <row r="720" spans="1:5" x14ac:dyDescent="0.25">
      <c r="A720">
        <v>719</v>
      </c>
      <c r="B720" s="4">
        <v>1</v>
      </c>
      <c r="C720" s="2">
        <v>2</v>
      </c>
      <c r="D720" s="5">
        <v>3</v>
      </c>
    </row>
    <row r="721" spans="1:8" x14ac:dyDescent="0.25">
      <c r="A721">
        <v>720</v>
      </c>
      <c r="B721" s="4">
        <v>1</v>
      </c>
      <c r="D721" s="5">
        <v>3</v>
      </c>
    </row>
    <row r="722" spans="1:8" x14ac:dyDescent="0.25">
      <c r="A722">
        <v>721</v>
      </c>
      <c r="B722" s="4">
        <v>1</v>
      </c>
      <c r="D722" s="5">
        <v>3</v>
      </c>
    </row>
    <row r="723" spans="1:8" x14ac:dyDescent="0.25">
      <c r="A723">
        <v>722</v>
      </c>
      <c r="B723" s="4">
        <v>1</v>
      </c>
      <c r="D723" s="5">
        <v>3</v>
      </c>
    </row>
    <row r="724" spans="1:8" x14ac:dyDescent="0.25">
      <c r="A724">
        <v>723</v>
      </c>
      <c r="B724" s="4">
        <v>1</v>
      </c>
    </row>
    <row r="725" spans="1:8" x14ac:dyDescent="0.25">
      <c r="A725">
        <v>724</v>
      </c>
      <c r="B725" s="4">
        <v>1</v>
      </c>
    </row>
    <row r="726" spans="1:8" x14ac:dyDescent="0.25">
      <c r="A726">
        <v>725</v>
      </c>
      <c r="B726" s="4">
        <v>1</v>
      </c>
      <c r="H726" s="3" t="s">
        <v>233</v>
      </c>
    </row>
    <row r="727" spans="1:8" x14ac:dyDescent="0.25">
      <c r="A727">
        <v>726</v>
      </c>
      <c r="B727" s="4">
        <v>1</v>
      </c>
      <c r="H727" s="3" t="s">
        <v>233</v>
      </c>
    </row>
    <row r="728" spans="1:8" x14ac:dyDescent="0.25">
      <c r="A728">
        <v>727</v>
      </c>
      <c r="B728" s="4">
        <v>1</v>
      </c>
      <c r="H728" s="3" t="s">
        <v>233</v>
      </c>
    </row>
    <row r="729" spans="1:8" x14ac:dyDescent="0.25">
      <c r="A729">
        <v>728</v>
      </c>
      <c r="B729" s="4">
        <v>1</v>
      </c>
      <c r="H729" s="3" t="s">
        <v>233</v>
      </c>
    </row>
    <row r="730" spans="1:8" x14ac:dyDescent="0.25">
      <c r="A730">
        <v>729</v>
      </c>
      <c r="B730" s="4">
        <v>1</v>
      </c>
      <c r="H730" s="3" t="s">
        <v>233</v>
      </c>
    </row>
    <row r="731" spans="1:8" x14ac:dyDescent="0.25">
      <c r="A731">
        <v>730</v>
      </c>
      <c r="B731" s="4">
        <v>1</v>
      </c>
      <c r="H731" s="3" t="s">
        <v>233</v>
      </c>
    </row>
    <row r="732" spans="1:8" x14ac:dyDescent="0.25">
      <c r="A732">
        <v>731</v>
      </c>
      <c r="B732" s="4">
        <v>1</v>
      </c>
      <c r="H732" s="3" t="s">
        <v>233</v>
      </c>
    </row>
    <row r="733" spans="1:8" x14ac:dyDescent="0.25">
      <c r="A733">
        <v>732</v>
      </c>
      <c r="B733" s="4">
        <v>1</v>
      </c>
      <c r="H733" s="3" t="s">
        <v>233</v>
      </c>
    </row>
    <row r="734" spans="1:8" x14ac:dyDescent="0.25">
      <c r="A734">
        <v>733</v>
      </c>
      <c r="B734" s="4">
        <v>1</v>
      </c>
      <c r="H734" s="3" t="s">
        <v>233</v>
      </c>
    </row>
    <row r="735" spans="1:8" x14ac:dyDescent="0.25">
      <c r="A735">
        <v>734</v>
      </c>
      <c r="B735" s="4">
        <v>1</v>
      </c>
      <c r="C735" s="2">
        <v>2</v>
      </c>
      <c r="H735" s="3" t="s">
        <v>233</v>
      </c>
    </row>
    <row r="736" spans="1:8" x14ac:dyDescent="0.25">
      <c r="A736">
        <v>735</v>
      </c>
      <c r="C736" s="2">
        <v>2</v>
      </c>
      <c r="H736" s="3" t="s">
        <v>233</v>
      </c>
    </row>
    <row r="737" spans="1:8" x14ac:dyDescent="0.25">
      <c r="A737">
        <v>736</v>
      </c>
      <c r="C737" s="2">
        <v>2</v>
      </c>
      <c r="D737" s="5">
        <v>3</v>
      </c>
      <c r="H737" s="3" t="s">
        <v>233</v>
      </c>
    </row>
    <row r="738" spans="1:8" x14ac:dyDescent="0.25">
      <c r="A738">
        <v>737</v>
      </c>
      <c r="C738" s="2">
        <v>2</v>
      </c>
      <c r="D738" s="5">
        <v>3</v>
      </c>
      <c r="H738" s="3" t="s">
        <v>233</v>
      </c>
    </row>
    <row r="739" spans="1:8" x14ac:dyDescent="0.25">
      <c r="A739">
        <v>738</v>
      </c>
      <c r="C739" s="2">
        <v>2</v>
      </c>
      <c r="D739" s="5">
        <v>3</v>
      </c>
      <c r="H739" s="3" t="s">
        <v>233</v>
      </c>
    </row>
    <row r="740" spans="1:8" x14ac:dyDescent="0.25">
      <c r="A740">
        <v>739</v>
      </c>
      <c r="C740" s="2">
        <v>2</v>
      </c>
      <c r="D740" s="5">
        <v>3</v>
      </c>
    </row>
    <row r="741" spans="1:8" x14ac:dyDescent="0.25">
      <c r="A741">
        <v>740</v>
      </c>
      <c r="C741" s="2">
        <v>2</v>
      </c>
      <c r="D741" s="5">
        <v>3</v>
      </c>
    </row>
    <row r="742" spans="1:8" x14ac:dyDescent="0.25">
      <c r="A742">
        <v>741</v>
      </c>
      <c r="C742" s="2">
        <v>2</v>
      </c>
      <c r="D742" s="5">
        <v>3</v>
      </c>
    </row>
    <row r="743" spans="1:8" x14ac:dyDescent="0.25">
      <c r="A743">
        <v>742</v>
      </c>
      <c r="C743" s="2">
        <v>2</v>
      </c>
      <c r="D743" s="5">
        <v>3</v>
      </c>
    </row>
    <row r="744" spans="1:8" x14ac:dyDescent="0.25">
      <c r="A744">
        <v>743</v>
      </c>
      <c r="C744" s="2">
        <v>2</v>
      </c>
      <c r="D744" s="5">
        <v>3</v>
      </c>
    </row>
    <row r="745" spans="1:8" x14ac:dyDescent="0.25">
      <c r="A745">
        <v>744</v>
      </c>
      <c r="C745" s="2">
        <v>2</v>
      </c>
      <c r="D745" s="5">
        <v>3</v>
      </c>
    </row>
    <row r="746" spans="1:8" x14ac:dyDescent="0.25">
      <c r="A746">
        <v>745</v>
      </c>
      <c r="C746" s="2">
        <v>2</v>
      </c>
      <c r="D746" s="5">
        <v>3</v>
      </c>
    </row>
    <row r="747" spans="1:8" x14ac:dyDescent="0.25">
      <c r="A747">
        <v>746</v>
      </c>
      <c r="C747" s="2">
        <v>2</v>
      </c>
      <c r="D747" s="5">
        <v>3</v>
      </c>
    </row>
    <row r="748" spans="1:8" x14ac:dyDescent="0.25">
      <c r="A748">
        <v>747</v>
      </c>
      <c r="C748" s="2">
        <v>2</v>
      </c>
      <c r="D748" s="5">
        <v>3</v>
      </c>
    </row>
    <row r="749" spans="1:8" x14ac:dyDescent="0.25">
      <c r="A749">
        <v>748</v>
      </c>
      <c r="C749" s="2">
        <v>2</v>
      </c>
      <c r="D749" s="5">
        <v>3</v>
      </c>
    </row>
    <row r="750" spans="1:8" x14ac:dyDescent="0.25">
      <c r="A750">
        <v>749</v>
      </c>
      <c r="C750" s="2">
        <v>2</v>
      </c>
      <c r="D750" s="5">
        <v>3</v>
      </c>
    </row>
    <row r="751" spans="1:8" x14ac:dyDescent="0.25">
      <c r="A751">
        <v>750</v>
      </c>
      <c r="B751" s="4">
        <v>1</v>
      </c>
      <c r="D751" s="5">
        <v>3</v>
      </c>
    </row>
    <row r="752" spans="1:8" x14ac:dyDescent="0.25">
      <c r="A752">
        <v>751</v>
      </c>
      <c r="B752" s="4">
        <v>1</v>
      </c>
      <c r="D752" s="5">
        <v>3</v>
      </c>
    </row>
    <row r="753" spans="1:5" x14ac:dyDescent="0.25">
      <c r="A753">
        <v>752</v>
      </c>
      <c r="B753" s="4">
        <v>1</v>
      </c>
      <c r="D753" s="5">
        <v>3</v>
      </c>
    </row>
    <row r="754" spans="1:5" x14ac:dyDescent="0.25">
      <c r="A754">
        <v>753</v>
      </c>
      <c r="B754" s="4">
        <v>1</v>
      </c>
      <c r="D754" s="5">
        <v>3</v>
      </c>
    </row>
    <row r="755" spans="1:5" x14ac:dyDescent="0.25">
      <c r="A755">
        <v>754</v>
      </c>
      <c r="B755" s="4">
        <v>1</v>
      </c>
    </row>
    <row r="756" spans="1:5" x14ac:dyDescent="0.25">
      <c r="A756">
        <v>755</v>
      </c>
      <c r="B756" s="4">
        <v>1</v>
      </c>
      <c r="E756" s="3">
        <v>4</v>
      </c>
    </row>
    <row r="757" spans="1:5" x14ac:dyDescent="0.25">
      <c r="A757">
        <v>756</v>
      </c>
      <c r="B757" s="4">
        <v>1</v>
      </c>
      <c r="E757" s="3">
        <v>4</v>
      </c>
    </row>
    <row r="758" spans="1:5" x14ac:dyDescent="0.25">
      <c r="A758">
        <v>757</v>
      </c>
      <c r="B758" s="4">
        <v>1</v>
      </c>
      <c r="E758" s="3">
        <v>4</v>
      </c>
    </row>
    <row r="759" spans="1:5" x14ac:dyDescent="0.25">
      <c r="A759">
        <v>758</v>
      </c>
      <c r="B759" s="4">
        <v>1</v>
      </c>
      <c r="E759" s="3">
        <v>4</v>
      </c>
    </row>
    <row r="760" spans="1:5" x14ac:dyDescent="0.25">
      <c r="A760">
        <v>759</v>
      </c>
      <c r="B760" s="4">
        <v>1</v>
      </c>
      <c r="E760" s="3">
        <v>4</v>
      </c>
    </row>
    <row r="761" spans="1:5" x14ac:dyDescent="0.25">
      <c r="A761">
        <v>760</v>
      </c>
      <c r="B761" s="4">
        <v>1</v>
      </c>
      <c r="E761" s="3">
        <v>4</v>
      </c>
    </row>
    <row r="762" spans="1:5" x14ac:dyDescent="0.25">
      <c r="A762">
        <v>761</v>
      </c>
      <c r="B762" s="4">
        <v>1</v>
      </c>
      <c r="E762" s="3">
        <v>4</v>
      </c>
    </row>
    <row r="763" spans="1:5" x14ac:dyDescent="0.25">
      <c r="A763">
        <v>762</v>
      </c>
      <c r="B763" s="4">
        <v>1</v>
      </c>
      <c r="E763" s="3">
        <v>4</v>
      </c>
    </row>
    <row r="764" spans="1:5" x14ac:dyDescent="0.25">
      <c r="A764">
        <v>763</v>
      </c>
      <c r="B764" s="4">
        <v>1</v>
      </c>
      <c r="E764" s="3">
        <v>4</v>
      </c>
    </row>
    <row r="765" spans="1:5" x14ac:dyDescent="0.25">
      <c r="A765">
        <v>764</v>
      </c>
      <c r="B765" s="4">
        <v>1</v>
      </c>
      <c r="E765" s="3">
        <v>4</v>
      </c>
    </row>
    <row r="766" spans="1:5" x14ac:dyDescent="0.25">
      <c r="A766">
        <v>765</v>
      </c>
      <c r="B766" s="4">
        <v>1</v>
      </c>
      <c r="C766" s="2">
        <v>2</v>
      </c>
      <c r="E766" s="3">
        <v>4</v>
      </c>
    </row>
    <row r="767" spans="1:5" x14ac:dyDescent="0.25">
      <c r="A767">
        <v>766</v>
      </c>
      <c r="B767" s="4">
        <v>1</v>
      </c>
      <c r="C767" s="2">
        <v>2</v>
      </c>
      <c r="E767" s="3">
        <v>4</v>
      </c>
    </row>
    <row r="768" spans="1:5" x14ac:dyDescent="0.25">
      <c r="A768">
        <v>767</v>
      </c>
      <c r="C768" s="2">
        <v>2</v>
      </c>
      <c r="D768" s="5">
        <v>3</v>
      </c>
      <c r="E768" s="3">
        <v>4</v>
      </c>
    </row>
    <row r="769" spans="1:5" x14ac:dyDescent="0.25">
      <c r="A769">
        <v>768</v>
      </c>
      <c r="C769" s="2">
        <v>2</v>
      </c>
      <c r="D769" s="5">
        <v>3</v>
      </c>
      <c r="E769" s="3">
        <v>4</v>
      </c>
    </row>
    <row r="770" spans="1:5" x14ac:dyDescent="0.25">
      <c r="A770">
        <v>769</v>
      </c>
      <c r="C770" s="2">
        <v>2</v>
      </c>
      <c r="D770" s="5">
        <v>3</v>
      </c>
      <c r="E770" s="3">
        <v>4</v>
      </c>
    </row>
    <row r="771" spans="1:5" x14ac:dyDescent="0.25">
      <c r="A771">
        <v>770</v>
      </c>
      <c r="C771" s="2">
        <v>2</v>
      </c>
      <c r="D771" s="5">
        <v>3</v>
      </c>
      <c r="E771" s="3">
        <v>4</v>
      </c>
    </row>
    <row r="772" spans="1:5" x14ac:dyDescent="0.25">
      <c r="A772">
        <v>771</v>
      </c>
      <c r="C772" s="2">
        <v>2</v>
      </c>
      <c r="D772" s="5">
        <v>3</v>
      </c>
      <c r="E772" s="3">
        <v>4</v>
      </c>
    </row>
    <row r="773" spans="1:5" x14ac:dyDescent="0.25">
      <c r="A773">
        <v>772</v>
      </c>
      <c r="C773" s="2">
        <v>2</v>
      </c>
      <c r="D773" s="5">
        <v>3</v>
      </c>
      <c r="E773" s="3">
        <v>4</v>
      </c>
    </row>
    <row r="774" spans="1:5" x14ac:dyDescent="0.25">
      <c r="A774">
        <v>773</v>
      </c>
      <c r="C774" s="2">
        <v>2</v>
      </c>
      <c r="D774" s="5">
        <v>3</v>
      </c>
      <c r="E774" s="3">
        <v>4</v>
      </c>
    </row>
    <row r="775" spans="1:5" x14ac:dyDescent="0.25">
      <c r="A775">
        <v>774</v>
      </c>
      <c r="C775" s="2">
        <v>2</v>
      </c>
      <c r="D775" s="5">
        <v>3</v>
      </c>
      <c r="E775" s="3">
        <v>4</v>
      </c>
    </row>
    <row r="776" spans="1:5" x14ac:dyDescent="0.25">
      <c r="A776">
        <v>775</v>
      </c>
      <c r="C776" s="2">
        <v>2</v>
      </c>
      <c r="D776" s="5">
        <v>3</v>
      </c>
    </row>
    <row r="777" spans="1:5" x14ac:dyDescent="0.25">
      <c r="A777">
        <v>776</v>
      </c>
      <c r="C777" s="2">
        <v>2</v>
      </c>
      <c r="D777" s="5">
        <v>3</v>
      </c>
    </row>
    <row r="778" spans="1:5" x14ac:dyDescent="0.25">
      <c r="A778">
        <v>777</v>
      </c>
      <c r="C778" s="2">
        <v>2</v>
      </c>
      <c r="D778" s="5">
        <v>3</v>
      </c>
    </row>
    <row r="779" spans="1:5" x14ac:dyDescent="0.25">
      <c r="A779">
        <v>778</v>
      </c>
      <c r="C779" s="2">
        <v>2</v>
      </c>
      <c r="D779" s="5">
        <v>3</v>
      </c>
    </row>
    <row r="780" spans="1:5" x14ac:dyDescent="0.25">
      <c r="A780">
        <v>779</v>
      </c>
      <c r="C780" s="2">
        <v>2</v>
      </c>
      <c r="D780" s="5">
        <v>3</v>
      </c>
    </row>
    <row r="781" spans="1:5" x14ac:dyDescent="0.25">
      <c r="A781">
        <v>780</v>
      </c>
      <c r="C781" s="2">
        <v>2</v>
      </c>
      <c r="D781" s="5">
        <v>3</v>
      </c>
    </row>
    <row r="782" spans="1:5" x14ac:dyDescent="0.25">
      <c r="A782">
        <v>781</v>
      </c>
      <c r="B782" s="4">
        <v>1</v>
      </c>
      <c r="D782" s="5">
        <v>3</v>
      </c>
    </row>
    <row r="783" spans="1:5" x14ac:dyDescent="0.25">
      <c r="A783">
        <v>782</v>
      </c>
      <c r="B783" s="4">
        <v>1</v>
      </c>
      <c r="D783" s="5">
        <v>3</v>
      </c>
    </row>
    <row r="784" spans="1:5" x14ac:dyDescent="0.25">
      <c r="A784">
        <v>783</v>
      </c>
      <c r="B784" s="4">
        <v>1</v>
      </c>
      <c r="D784" s="5">
        <v>3</v>
      </c>
    </row>
    <row r="785" spans="1:8" x14ac:dyDescent="0.25">
      <c r="A785">
        <v>784</v>
      </c>
      <c r="B785" s="4">
        <v>1</v>
      </c>
      <c r="D785" s="5">
        <v>3</v>
      </c>
    </row>
    <row r="786" spans="1:8" x14ac:dyDescent="0.25">
      <c r="A786">
        <v>785</v>
      </c>
      <c r="B786" s="4">
        <v>1</v>
      </c>
    </row>
    <row r="787" spans="1:8" x14ac:dyDescent="0.25">
      <c r="A787">
        <v>786</v>
      </c>
      <c r="B787" s="4">
        <v>1</v>
      </c>
      <c r="H787" s="3" t="s">
        <v>233</v>
      </c>
    </row>
    <row r="788" spans="1:8" x14ac:dyDescent="0.25">
      <c r="A788">
        <v>787</v>
      </c>
      <c r="B788" s="4">
        <v>1</v>
      </c>
      <c r="H788" s="3" t="s">
        <v>233</v>
      </c>
    </row>
    <row r="789" spans="1:8" x14ac:dyDescent="0.25">
      <c r="A789">
        <v>788</v>
      </c>
      <c r="B789" s="4">
        <v>1</v>
      </c>
      <c r="H789" s="3" t="s">
        <v>233</v>
      </c>
    </row>
    <row r="790" spans="1:8" x14ac:dyDescent="0.25">
      <c r="A790">
        <v>789</v>
      </c>
      <c r="B790" s="4">
        <v>1</v>
      </c>
      <c r="H790" s="3" t="s">
        <v>233</v>
      </c>
    </row>
    <row r="791" spans="1:8" x14ac:dyDescent="0.25">
      <c r="A791">
        <v>790</v>
      </c>
      <c r="B791" s="4">
        <v>1</v>
      </c>
      <c r="H791" s="3" t="s">
        <v>233</v>
      </c>
    </row>
    <row r="792" spans="1:8" x14ac:dyDescent="0.25">
      <c r="A792">
        <v>791</v>
      </c>
      <c r="B792" s="4">
        <v>1</v>
      </c>
      <c r="H792" s="3" t="s">
        <v>233</v>
      </c>
    </row>
    <row r="793" spans="1:8" x14ac:dyDescent="0.25">
      <c r="A793">
        <v>792</v>
      </c>
      <c r="B793" s="4">
        <v>1</v>
      </c>
      <c r="H793" s="3" t="s">
        <v>233</v>
      </c>
    </row>
    <row r="794" spans="1:8" x14ac:dyDescent="0.25">
      <c r="A794">
        <v>793</v>
      </c>
      <c r="B794" s="4">
        <v>1</v>
      </c>
      <c r="H794" s="3" t="s">
        <v>233</v>
      </c>
    </row>
    <row r="795" spans="1:8" x14ac:dyDescent="0.25">
      <c r="A795">
        <v>794</v>
      </c>
      <c r="B795" s="4">
        <v>1</v>
      </c>
      <c r="H795" s="3" t="s">
        <v>233</v>
      </c>
    </row>
    <row r="796" spans="1:8" x14ac:dyDescent="0.25">
      <c r="A796">
        <v>795</v>
      </c>
      <c r="B796" s="4">
        <v>1</v>
      </c>
      <c r="H796" s="3" t="s">
        <v>233</v>
      </c>
    </row>
    <row r="797" spans="1:8" x14ac:dyDescent="0.25">
      <c r="A797">
        <v>796</v>
      </c>
      <c r="B797" s="4">
        <v>1</v>
      </c>
      <c r="C797" s="2">
        <v>2</v>
      </c>
      <c r="D797" s="5">
        <v>3</v>
      </c>
      <c r="H797" s="3" t="s">
        <v>233</v>
      </c>
    </row>
    <row r="798" spans="1:8" x14ac:dyDescent="0.25">
      <c r="A798">
        <v>797</v>
      </c>
      <c r="B798" s="4">
        <v>1</v>
      </c>
      <c r="C798" s="2">
        <v>2</v>
      </c>
      <c r="D798" s="5">
        <v>3</v>
      </c>
      <c r="H798" s="3" t="s">
        <v>233</v>
      </c>
    </row>
    <row r="799" spans="1:8" x14ac:dyDescent="0.25">
      <c r="A799">
        <v>798</v>
      </c>
      <c r="C799" s="2">
        <v>2</v>
      </c>
      <c r="D799" s="5">
        <v>3</v>
      </c>
      <c r="H799" s="3" t="s">
        <v>233</v>
      </c>
    </row>
    <row r="800" spans="1:8" x14ac:dyDescent="0.25">
      <c r="A800">
        <v>799</v>
      </c>
      <c r="C800" s="2">
        <v>2</v>
      </c>
      <c r="D800" s="5">
        <v>3</v>
      </c>
      <c r="H800" s="3" t="s">
        <v>233</v>
      </c>
    </row>
    <row r="801" spans="1:8" x14ac:dyDescent="0.25">
      <c r="A801">
        <v>800</v>
      </c>
      <c r="C801" s="2">
        <v>2</v>
      </c>
      <c r="D801" s="5">
        <v>3</v>
      </c>
      <c r="H801" s="3" t="s">
        <v>233</v>
      </c>
    </row>
    <row r="802" spans="1:8" x14ac:dyDescent="0.25">
      <c r="A802">
        <v>801</v>
      </c>
      <c r="C802" s="2">
        <v>2</v>
      </c>
      <c r="D802" s="5">
        <v>3</v>
      </c>
      <c r="H802" s="3" t="s">
        <v>233</v>
      </c>
    </row>
    <row r="803" spans="1:8" x14ac:dyDescent="0.25">
      <c r="A803">
        <v>802</v>
      </c>
      <c r="C803" s="2">
        <v>2</v>
      </c>
      <c r="D803" s="5">
        <v>3</v>
      </c>
      <c r="H803" s="3" t="s">
        <v>233</v>
      </c>
    </row>
    <row r="804" spans="1:8" x14ac:dyDescent="0.25">
      <c r="A804">
        <v>803</v>
      </c>
      <c r="C804" s="2">
        <v>2</v>
      </c>
      <c r="D804" s="5">
        <v>3</v>
      </c>
    </row>
    <row r="805" spans="1:8" x14ac:dyDescent="0.25">
      <c r="A805">
        <v>804</v>
      </c>
      <c r="C805" s="2">
        <v>2</v>
      </c>
      <c r="D805" s="5">
        <v>3</v>
      </c>
    </row>
    <row r="806" spans="1:8" x14ac:dyDescent="0.25">
      <c r="A806">
        <v>805</v>
      </c>
      <c r="C806" s="2">
        <v>2</v>
      </c>
      <c r="D806" s="5">
        <v>3</v>
      </c>
    </row>
    <row r="807" spans="1:8" x14ac:dyDescent="0.25">
      <c r="A807">
        <v>806</v>
      </c>
      <c r="C807" s="2">
        <v>2</v>
      </c>
      <c r="D807" s="5">
        <v>3</v>
      </c>
    </row>
    <row r="808" spans="1:8" x14ac:dyDescent="0.25">
      <c r="A808">
        <v>807</v>
      </c>
      <c r="C808" s="2">
        <v>2</v>
      </c>
      <c r="D808" s="5">
        <v>3</v>
      </c>
    </row>
    <row r="809" spans="1:8" x14ac:dyDescent="0.25">
      <c r="A809">
        <v>808</v>
      </c>
      <c r="C809" s="2">
        <v>2</v>
      </c>
      <c r="D809" s="5">
        <v>3</v>
      </c>
    </row>
    <row r="810" spans="1:8" x14ac:dyDescent="0.25">
      <c r="A810">
        <v>809</v>
      </c>
      <c r="C810" s="2">
        <v>2</v>
      </c>
      <c r="D810" s="5">
        <v>3</v>
      </c>
    </row>
    <row r="811" spans="1:8" x14ac:dyDescent="0.25">
      <c r="A811">
        <v>810</v>
      </c>
      <c r="C811" s="2">
        <v>2</v>
      </c>
      <c r="D811" s="5">
        <v>3</v>
      </c>
    </row>
    <row r="812" spans="1:8" x14ac:dyDescent="0.25">
      <c r="A812">
        <v>811</v>
      </c>
      <c r="C812" s="2">
        <v>2</v>
      </c>
      <c r="D812" s="5">
        <v>3</v>
      </c>
    </row>
    <row r="813" spans="1:8" x14ac:dyDescent="0.25">
      <c r="A813">
        <v>812</v>
      </c>
      <c r="B813" s="4">
        <v>1</v>
      </c>
      <c r="C813" s="2">
        <v>2</v>
      </c>
      <c r="D813" s="5">
        <v>3</v>
      </c>
    </row>
    <row r="814" spans="1:8" x14ac:dyDescent="0.25">
      <c r="A814">
        <v>813</v>
      </c>
      <c r="B814" s="4">
        <v>1</v>
      </c>
      <c r="D814" s="5">
        <v>3</v>
      </c>
    </row>
    <row r="815" spans="1:8" x14ac:dyDescent="0.25">
      <c r="A815">
        <v>814</v>
      </c>
      <c r="B815" s="4">
        <v>1</v>
      </c>
      <c r="D815" s="5">
        <v>3</v>
      </c>
    </row>
    <row r="816" spans="1:8" x14ac:dyDescent="0.25">
      <c r="A816">
        <v>815</v>
      </c>
      <c r="B816" s="4">
        <v>1</v>
      </c>
      <c r="D816" s="5">
        <v>3</v>
      </c>
    </row>
    <row r="817" spans="1:7" x14ac:dyDescent="0.25">
      <c r="A817">
        <v>816</v>
      </c>
      <c r="B817" s="4">
        <v>1</v>
      </c>
      <c r="D817" s="5">
        <v>3</v>
      </c>
    </row>
    <row r="818" spans="1:7" x14ac:dyDescent="0.25">
      <c r="A818">
        <v>817</v>
      </c>
      <c r="B818" s="4">
        <v>1</v>
      </c>
      <c r="D818" s="5">
        <v>3</v>
      </c>
    </row>
    <row r="819" spans="1:7" x14ac:dyDescent="0.25">
      <c r="A819">
        <v>818</v>
      </c>
      <c r="B819" s="4">
        <v>1</v>
      </c>
    </row>
    <row r="820" spans="1:7" x14ac:dyDescent="0.25">
      <c r="A820">
        <v>819</v>
      </c>
      <c r="B820" s="4">
        <v>1</v>
      </c>
    </row>
    <row r="821" spans="1:7" x14ac:dyDescent="0.25">
      <c r="A821">
        <v>820</v>
      </c>
      <c r="B821" s="4">
        <v>1</v>
      </c>
      <c r="E821" s="3">
        <v>4</v>
      </c>
    </row>
    <row r="822" spans="1:7" x14ac:dyDescent="0.25">
      <c r="A822">
        <v>821</v>
      </c>
      <c r="B822" s="4">
        <v>1</v>
      </c>
      <c r="E822" s="3">
        <v>4</v>
      </c>
    </row>
    <row r="823" spans="1:7" x14ac:dyDescent="0.25">
      <c r="A823">
        <v>822</v>
      </c>
      <c r="B823" s="4">
        <v>1</v>
      </c>
      <c r="E823" s="3">
        <v>4</v>
      </c>
    </row>
    <row r="824" spans="1:7" x14ac:dyDescent="0.25">
      <c r="A824">
        <v>823</v>
      </c>
      <c r="B824" s="4">
        <v>1</v>
      </c>
      <c r="E824" s="3">
        <v>4</v>
      </c>
    </row>
    <row r="825" spans="1:7" x14ac:dyDescent="0.25">
      <c r="A825">
        <v>824</v>
      </c>
      <c r="B825" s="4">
        <v>1</v>
      </c>
      <c r="E825" s="3">
        <v>4</v>
      </c>
    </row>
    <row r="826" spans="1:7" x14ac:dyDescent="0.25">
      <c r="A826">
        <v>825</v>
      </c>
      <c r="B826" s="4">
        <v>1</v>
      </c>
      <c r="E826" s="3">
        <v>4</v>
      </c>
    </row>
    <row r="827" spans="1:7" x14ac:dyDescent="0.25">
      <c r="A827">
        <v>826</v>
      </c>
      <c r="B827" s="4">
        <v>1</v>
      </c>
      <c r="E827" s="3">
        <v>4</v>
      </c>
    </row>
    <row r="828" spans="1:7" x14ac:dyDescent="0.25">
      <c r="A828">
        <v>827</v>
      </c>
      <c r="B828" s="4">
        <v>1</v>
      </c>
      <c r="E828" s="3">
        <v>4</v>
      </c>
    </row>
    <row r="829" spans="1:7" x14ac:dyDescent="0.25">
      <c r="A829">
        <v>828</v>
      </c>
      <c r="B829" s="4">
        <v>1</v>
      </c>
      <c r="E829" s="3">
        <v>4</v>
      </c>
    </row>
    <row r="830" spans="1:7" x14ac:dyDescent="0.25">
      <c r="A830">
        <v>829</v>
      </c>
      <c r="B830" s="4">
        <v>1</v>
      </c>
      <c r="E830" s="3">
        <v>4</v>
      </c>
    </row>
    <row r="831" spans="1:7" x14ac:dyDescent="0.25">
      <c r="A831">
        <v>830</v>
      </c>
      <c r="B831" s="4">
        <v>1</v>
      </c>
      <c r="E831" s="3">
        <v>4</v>
      </c>
    </row>
    <row r="832" spans="1:7" x14ac:dyDescent="0.25">
      <c r="A832">
        <v>831</v>
      </c>
      <c r="B832" s="4">
        <v>1</v>
      </c>
      <c r="C832" s="2">
        <v>2</v>
      </c>
      <c r="E832" s="3">
        <v>4</v>
      </c>
      <c r="G832" s="5" t="s">
        <v>234</v>
      </c>
    </row>
    <row r="833" spans="1:7" x14ac:dyDescent="0.25">
      <c r="A833">
        <v>832</v>
      </c>
      <c r="B833" s="4">
        <v>1</v>
      </c>
      <c r="C833" s="2">
        <v>2</v>
      </c>
      <c r="E833" s="3">
        <v>4</v>
      </c>
      <c r="G833" s="5" t="s">
        <v>234</v>
      </c>
    </row>
    <row r="834" spans="1:7" x14ac:dyDescent="0.25">
      <c r="A834">
        <v>833</v>
      </c>
      <c r="B834" s="4">
        <v>1</v>
      </c>
      <c r="C834" s="2">
        <v>2</v>
      </c>
      <c r="E834" s="3">
        <v>4</v>
      </c>
      <c r="G834" s="5" t="s">
        <v>234</v>
      </c>
    </row>
    <row r="835" spans="1:7" x14ac:dyDescent="0.25">
      <c r="A835">
        <v>834</v>
      </c>
      <c r="C835" s="2">
        <v>2</v>
      </c>
      <c r="E835" s="3">
        <v>4</v>
      </c>
      <c r="G835" s="5" t="s">
        <v>234</v>
      </c>
    </row>
    <row r="836" spans="1:7" x14ac:dyDescent="0.25">
      <c r="A836">
        <v>835</v>
      </c>
      <c r="C836" s="2">
        <v>2</v>
      </c>
      <c r="E836" s="3">
        <v>4</v>
      </c>
      <c r="G836" s="5" t="s">
        <v>234</v>
      </c>
    </row>
    <row r="837" spans="1:7" x14ac:dyDescent="0.25">
      <c r="A837">
        <v>836</v>
      </c>
      <c r="C837" s="2">
        <v>2</v>
      </c>
      <c r="E837" s="3">
        <v>4</v>
      </c>
      <c r="G837" s="5" t="s">
        <v>234</v>
      </c>
    </row>
    <row r="838" spans="1:7" x14ac:dyDescent="0.25">
      <c r="A838">
        <v>837</v>
      </c>
      <c r="C838" s="2">
        <v>2</v>
      </c>
      <c r="E838" s="3">
        <v>4</v>
      </c>
      <c r="G838" s="5" t="s">
        <v>234</v>
      </c>
    </row>
    <row r="839" spans="1:7" x14ac:dyDescent="0.25">
      <c r="A839">
        <v>838</v>
      </c>
      <c r="C839" s="2">
        <v>2</v>
      </c>
      <c r="E839" s="3">
        <v>4</v>
      </c>
      <c r="G839" s="5" t="s">
        <v>234</v>
      </c>
    </row>
    <row r="840" spans="1:7" x14ac:dyDescent="0.25">
      <c r="A840">
        <v>839</v>
      </c>
      <c r="C840" s="2">
        <v>2</v>
      </c>
      <c r="E840" s="3">
        <v>4</v>
      </c>
      <c r="G840" s="5" t="s">
        <v>234</v>
      </c>
    </row>
    <row r="841" spans="1:7" x14ac:dyDescent="0.25">
      <c r="A841">
        <v>840</v>
      </c>
      <c r="C841" s="2">
        <v>2</v>
      </c>
      <c r="E841" s="3">
        <v>4</v>
      </c>
      <c r="G841" s="5" t="s">
        <v>234</v>
      </c>
    </row>
    <row r="842" spans="1:7" x14ac:dyDescent="0.25">
      <c r="A842">
        <v>841</v>
      </c>
      <c r="C842" s="2">
        <v>2</v>
      </c>
      <c r="E842" s="3">
        <v>4</v>
      </c>
      <c r="G842" s="5" t="s">
        <v>234</v>
      </c>
    </row>
    <row r="843" spans="1:7" x14ac:dyDescent="0.25">
      <c r="A843">
        <v>842</v>
      </c>
      <c r="C843" s="2">
        <v>2</v>
      </c>
      <c r="E843" s="3">
        <v>4</v>
      </c>
      <c r="G843" s="5" t="s">
        <v>234</v>
      </c>
    </row>
    <row r="844" spans="1:7" x14ac:dyDescent="0.25">
      <c r="A844">
        <v>843</v>
      </c>
      <c r="C844" s="2">
        <v>2</v>
      </c>
      <c r="E844" s="3">
        <v>4</v>
      </c>
      <c r="G844" s="5" t="s">
        <v>234</v>
      </c>
    </row>
    <row r="845" spans="1:7" x14ac:dyDescent="0.25">
      <c r="A845">
        <v>844</v>
      </c>
      <c r="C845" s="2">
        <v>2</v>
      </c>
      <c r="E845" s="3">
        <v>4</v>
      </c>
      <c r="G845" s="5" t="s">
        <v>234</v>
      </c>
    </row>
    <row r="846" spans="1:7" x14ac:dyDescent="0.25">
      <c r="A846">
        <v>845</v>
      </c>
      <c r="C846" s="2">
        <v>2</v>
      </c>
      <c r="E846" s="3">
        <v>4</v>
      </c>
      <c r="G846" s="5" t="s">
        <v>234</v>
      </c>
    </row>
    <row r="847" spans="1:7" x14ac:dyDescent="0.25">
      <c r="A847">
        <v>846</v>
      </c>
      <c r="C847" s="2">
        <v>2</v>
      </c>
      <c r="E847" s="3">
        <v>4</v>
      </c>
      <c r="G847" s="5" t="s">
        <v>234</v>
      </c>
    </row>
    <row r="848" spans="1:7" x14ac:dyDescent="0.25">
      <c r="A848">
        <v>847</v>
      </c>
      <c r="C848" s="2">
        <v>2</v>
      </c>
      <c r="E848" s="3">
        <v>4</v>
      </c>
      <c r="G848" s="5" t="s">
        <v>234</v>
      </c>
    </row>
    <row r="849" spans="1:8" x14ac:dyDescent="0.25">
      <c r="A849">
        <v>848</v>
      </c>
      <c r="B849" s="4">
        <v>1</v>
      </c>
      <c r="C849" s="2">
        <v>2</v>
      </c>
      <c r="E849" s="3">
        <v>4</v>
      </c>
      <c r="G849" s="5" t="s">
        <v>234</v>
      </c>
    </row>
    <row r="850" spans="1:8" x14ac:dyDescent="0.25">
      <c r="A850">
        <v>849</v>
      </c>
      <c r="B850" s="4">
        <v>1</v>
      </c>
      <c r="C850" s="2">
        <v>2</v>
      </c>
      <c r="G850" s="5" t="s">
        <v>234</v>
      </c>
    </row>
    <row r="851" spans="1:8" x14ac:dyDescent="0.25">
      <c r="A851">
        <v>850</v>
      </c>
      <c r="B851" s="4">
        <v>1</v>
      </c>
      <c r="C851" s="2">
        <v>2</v>
      </c>
      <c r="G851" s="5" t="s">
        <v>234</v>
      </c>
    </row>
    <row r="852" spans="1:8" x14ac:dyDescent="0.25">
      <c r="A852">
        <v>851</v>
      </c>
      <c r="B852" s="4">
        <v>1</v>
      </c>
      <c r="C852" s="2">
        <v>2</v>
      </c>
      <c r="G852" s="5" t="s">
        <v>234</v>
      </c>
    </row>
    <row r="853" spans="1:8" x14ac:dyDescent="0.25">
      <c r="A853">
        <v>852</v>
      </c>
      <c r="B853" s="4">
        <v>1</v>
      </c>
      <c r="C853" s="2">
        <v>2</v>
      </c>
      <c r="G853" s="5" t="s">
        <v>234</v>
      </c>
    </row>
    <row r="854" spans="1:8" x14ac:dyDescent="0.25">
      <c r="A854">
        <v>853</v>
      </c>
      <c r="B854" s="4">
        <v>1</v>
      </c>
      <c r="C854" s="2">
        <v>2</v>
      </c>
      <c r="G854" s="5" t="s">
        <v>234</v>
      </c>
    </row>
    <row r="855" spans="1:8" x14ac:dyDescent="0.25">
      <c r="A855">
        <v>854</v>
      </c>
      <c r="B855" s="4">
        <v>1</v>
      </c>
      <c r="G855" s="5" t="s">
        <v>234</v>
      </c>
    </row>
    <row r="856" spans="1:8" x14ac:dyDescent="0.25">
      <c r="A856">
        <v>855</v>
      </c>
      <c r="B856" s="4">
        <v>1</v>
      </c>
      <c r="F856" t="s">
        <v>22</v>
      </c>
      <c r="G856" s="5" t="s">
        <v>234</v>
      </c>
    </row>
    <row r="857" spans="1:8" x14ac:dyDescent="0.25">
      <c r="A857">
        <v>856</v>
      </c>
    </row>
    <row r="858" spans="1:8" x14ac:dyDescent="0.25">
      <c r="A858">
        <v>857</v>
      </c>
      <c r="F858" t="s">
        <v>22</v>
      </c>
    </row>
    <row r="859" spans="1:8" x14ac:dyDescent="0.25">
      <c r="A859">
        <v>858</v>
      </c>
      <c r="B859" s="4">
        <v>1</v>
      </c>
    </row>
    <row r="860" spans="1:8" x14ac:dyDescent="0.25">
      <c r="A860">
        <v>859</v>
      </c>
      <c r="B860" s="4">
        <v>1</v>
      </c>
    </row>
    <row r="861" spans="1:8" x14ac:dyDescent="0.25">
      <c r="A861">
        <v>860</v>
      </c>
      <c r="B861" s="4">
        <v>1</v>
      </c>
    </row>
    <row r="862" spans="1:8" x14ac:dyDescent="0.25">
      <c r="A862">
        <v>861</v>
      </c>
      <c r="B862" s="4">
        <v>1</v>
      </c>
      <c r="H862" s="3" t="s">
        <v>233</v>
      </c>
    </row>
    <row r="863" spans="1:8" x14ac:dyDescent="0.25">
      <c r="A863">
        <v>862</v>
      </c>
      <c r="B863" s="4">
        <v>1</v>
      </c>
      <c r="H863" s="3" t="s">
        <v>233</v>
      </c>
    </row>
    <row r="864" spans="1:8" x14ac:dyDescent="0.25">
      <c r="A864">
        <v>863</v>
      </c>
      <c r="B864" s="4">
        <v>1</v>
      </c>
      <c r="H864" s="3" t="s">
        <v>233</v>
      </c>
    </row>
    <row r="865" spans="1:8" x14ac:dyDescent="0.25">
      <c r="A865">
        <v>864</v>
      </c>
      <c r="B865" s="4">
        <v>1</v>
      </c>
      <c r="H865" s="3" t="s">
        <v>233</v>
      </c>
    </row>
    <row r="866" spans="1:8" x14ac:dyDescent="0.25">
      <c r="A866">
        <v>865</v>
      </c>
      <c r="B866" s="4">
        <v>1</v>
      </c>
      <c r="H866" s="3" t="s">
        <v>233</v>
      </c>
    </row>
    <row r="867" spans="1:8" x14ac:dyDescent="0.25">
      <c r="A867">
        <v>866</v>
      </c>
      <c r="B867" s="4">
        <v>1</v>
      </c>
      <c r="H867" s="3" t="s">
        <v>233</v>
      </c>
    </row>
    <row r="868" spans="1:8" x14ac:dyDescent="0.25">
      <c r="A868">
        <v>867</v>
      </c>
      <c r="B868" s="4">
        <v>1</v>
      </c>
      <c r="H868" s="3" t="s">
        <v>233</v>
      </c>
    </row>
    <row r="869" spans="1:8" x14ac:dyDescent="0.25">
      <c r="A869">
        <v>868</v>
      </c>
      <c r="B869" s="4">
        <v>1</v>
      </c>
      <c r="H869" s="3" t="s">
        <v>233</v>
      </c>
    </row>
    <row r="870" spans="1:8" x14ac:dyDescent="0.25">
      <c r="A870">
        <v>869</v>
      </c>
      <c r="B870" s="4">
        <v>1</v>
      </c>
      <c r="H870" s="3" t="s">
        <v>233</v>
      </c>
    </row>
    <row r="871" spans="1:8" x14ac:dyDescent="0.25">
      <c r="A871">
        <v>870</v>
      </c>
      <c r="B871" s="4">
        <v>1</v>
      </c>
      <c r="H871" s="3" t="s">
        <v>233</v>
      </c>
    </row>
    <row r="872" spans="1:8" x14ac:dyDescent="0.25">
      <c r="A872">
        <v>871</v>
      </c>
      <c r="B872" s="4">
        <v>1</v>
      </c>
      <c r="H872" s="3" t="s">
        <v>233</v>
      </c>
    </row>
    <row r="873" spans="1:8" x14ac:dyDescent="0.25">
      <c r="A873">
        <v>872</v>
      </c>
      <c r="B873" s="4">
        <v>1</v>
      </c>
      <c r="H873" s="3" t="s">
        <v>233</v>
      </c>
    </row>
    <row r="874" spans="1:8" x14ac:dyDescent="0.25">
      <c r="A874">
        <v>873</v>
      </c>
      <c r="B874" s="4">
        <v>1</v>
      </c>
      <c r="C874" s="2">
        <v>2</v>
      </c>
      <c r="H874" s="3" t="s">
        <v>233</v>
      </c>
    </row>
    <row r="875" spans="1:8" x14ac:dyDescent="0.25">
      <c r="A875">
        <v>874</v>
      </c>
      <c r="B875" s="4">
        <v>1</v>
      </c>
      <c r="C875" s="2">
        <v>2</v>
      </c>
      <c r="H875" s="3" t="s">
        <v>233</v>
      </c>
    </row>
    <row r="876" spans="1:8" x14ac:dyDescent="0.25">
      <c r="A876">
        <v>875</v>
      </c>
      <c r="B876" s="4">
        <v>1</v>
      </c>
      <c r="C876" s="2">
        <v>2</v>
      </c>
      <c r="H876" s="3" t="s">
        <v>233</v>
      </c>
    </row>
    <row r="877" spans="1:8" x14ac:dyDescent="0.25">
      <c r="A877">
        <v>876</v>
      </c>
      <c r="B877" s="4">
        <v>1</v>
      </c>
      <c r="C877" s="2">
        <v>2</v>
      </c>
      <c r="H877" s="3" t="s">
        <v>233</v>
      </c>
    </row>
    <row r="878" spans="1:8" x14ac:dyDescent="0.25">
      <c r="A878">
        <v>877</v>
      </c>
      <c r="B878" s="4">
        <v>1</v>
      </c>
      <c r="C878" s="2">
        <v>2</v>
      </c>
      <c r="H878" s="3" t="s">
        <v>233</v>
      </c>
    </row>
    <row r="879" spans="1:8" x14ac:dyDescent="0.25">
      <c r="A879">
        <v>878</v>
      </c>
      <c r="C879" s="2">
        <v>2</v>
      </c>
      <c r="H879" s="3" t="s">
        <v>233</v>
      </c>
    </row>
    <row r="880" spans="1:8" x14ac:dyDescent="0.25">
      <c r="A880">
        <v>879</v>
      </c>
      <c r="C880" s="2">
        <v>2</v>
      </c>
      <c r="G880" s="5" t="s">
        <v>234</v>
      </c>
      <c r="H880" s="3" t="s">
        <v>233</v>
      </c>
    </row>
    <row r="881" spans="1:7" x14ac:dyDescent="0.25">
      <c r="A881">
        <v>880</v>
      </c>
      <c r="C881" s="2">
        <v>2</v>
      </c>
      <c r="G881" s="5" t="s">
        <v>234</v>
      </c>
    </row>
    <row r="882" spans="1:7" x14ac:dyDescent="0.25">
      <c r="A882">
        <v>881</v>
      </c>
      <c r="C882" s="2">
        <v>2</v>
      </c>
      <c r="G882" s="5" t="s">
        <v>234</v>
      </c>
    </row>
    <row r="883" spans="1:7" x14ac:dyDescent="0.25">
      <c r="A883">
        <v>882</v>
      </c>
      <c r="C883" s="2">
        <v>2</v>
      </c>
      <c r="G883" s="5" t="s">
        <v>234</v>
      </c>
    </row>
    <row r="884" spans="1:7" x14ac:dyDescent="0.25">
      <c r="A884">
        <v>883</v>
      </c>
      <c r="C884" s="2">
        <v>2</v>
      </c>
      <c r="G884" s="5" t="s">
        <v>234</v>
      </c>
    </row>
    <row r="885" spans="1:7" x14ac:dyDescent="0.25">
      <c r="A885">
        <v>884</v>
      </c>
      <c r="C885" s="2">
        <v>2</v>
      </c>
      <c r="G885" s="5" t="s">
        <v>234</v>
      </c>
    </row>
    <row r="886" spans="1:7" x14ac:dyDescent="0.25">
      <c r="A886">
        <v>885</v>
      </c>
      <c r="C886" s="2">
        <v>2</v>
      </c>
      <c r="G886" s="5" t="s">
        <v>234</v>
      </c>
    </row>
    <row r="887" spans="1:7" x14ac:dyDescent="0.25">
      <c r="A887">
        <v>886</v>
      </c>
      <c r="C887" s="2">
        <v>2</v>
      </c>
      <c r="G887" s="5" t="s">
        <v>234</v>
      </c>
    </row>
    <row r="888" spans="1:7" x14ac:dyDescent="0.25">
      <c r="A888">
        <v>887</v>
      </c>
      <c r="C888" s="2">
        <v>2</v>
      </c>
      <c r="G888" s="5" t="s">
        <v>234</v>
      </c>
    </row>
    <row r="889" spans="1:7" x14ac:dyDescent="0.25">
      <c r="A889">
        <v>888</v>
      </c>
      <c r="C889" s="2">
        <v>2</v>
      </c>
      <c r="G889" s="5" t="s">
        <v>234</v>
      </c>
    </row>
    <row r="890" spans="1:7" x14ac:dyDescent="0.25">
      <c r="A890">
        <v>889</v>
      </c>
      <c r="B890" s="4">
        <v>1</v>
      </c>
      <c r="C890" s="2">
        <v>2</v>
      </c>
      <c r="G890" s="5" t="s">
        <v>234</v>
      </c>
    </row>
    <row r="891" spans="1:7" x14ac:dyDescent="0.25">
      <c r="A891">
        <v>890</v>
      </c>
      <c r="B891" s="4">
        <v>1</v>
      </c>
      <c r="C891" s="2">
        <v>2</v>
      </c>
      <c r="G891" s="5" t="s">
        <v>234</v>
      </c>
    </row>
    <row r="892" spans="1:7" x14ac:dyDescent="0.25">
      <c r="A892">
        <v>891</v>
      </c>
      <c r="B892" s="4">
        <v>1</v>
      </c>
      <c r="C892" s="2">
        <v>2</v>
      </c>
      <c r="G892" s="5" t="s">
        <v>234</v>
      </c>
    </row>
    <row r="893" spans="1:7" x14ac:dyDescent="0.25">
      <c r="A893">
        <v>892</v>
      </c>
      <c r="B893" s="4">
        <v>1</v>
      </c>
      <c r="G893" s="5" t="s">
        <v>234</v>
      </c>
    </row>
    <row r="894" spans="1:7" x14ac:dyDescent="0.25">
      <c r="A894">
        <v>893</v>
      </c>
      <c r="B894" s="4">
        <v>1</v>
      </c>
      <c r="G894" s="5" t="s">
        <v>234</v>
      </c>
    </row>
    <row r="895" spans="1:7" x14ac:dyDescent="0.25">
      <c r="A895">
        <v>894</v>
      </c>
      <c r="B895" s="4">
        <v>1</v>
      </c>
      <c r="G895" s="5" t="s">
        <v>234</v>
      </c>
    </row>
    <row r="896" spans="1:7" x14ac:dyDescent="0.25">
      <c r="A896">
        <v>895</v>
      </c>
      <c r="B896" s="4">
        <v>1</v>
      </c>
      <c r="E896" s="3">
        <v>4</v>
      </c>
      <c r="G896" s="5" t="s">
        <v>234</v>
      </c>
    </row>
    <row r="897" spans="1:7" x14ac:dyDescent="0.25">
      <c r="A897">
        <v>896</v>
      </c>
      <c r="B897" s="4">
        <v>1</v>
      </c>
      <c r="E897" s="3">
        <v>4</v>
      </c>
      <c r="G897" s="5" t="s">
        <v>234</v>
      </c>
    </row>
    <row r="898" spans="1:7" x14ac:dyDescent="0.25">
      <c r="A898">
        <v>897</v>
      </c>
      <c r="B898" s="4">
        <v>1</v>
      </c>
      <c r="E898" s="3">
        <v>4</v>
      </c>
      <c r="G898" s="5" t="s">
        <v>234</v>
      </c>
    </row>
    <row r="899" spans="1:7" x14ac:dyDescent="0.25">
      <c r="A899">
        <v>898</v>
      </c>
      <c r="B899" s="4">
        <v>1</v>
      </c>
      <c r="E899" s="3">
        <v>4</v>
      </c>
      <c r="G899" s="5" t="s">
        <v>234</v>
      </c>
    </row>
    <row r="900" spans="1:7" x14ac:dyDescent="0.25">
      <c r="A900">
        <v>899</v>
      </c>
      <c r="B900" s="4">
        <v>1</v>
      </c>
      <c r="E900" s="3">
        <v>4</v>
      </c>
      <c r="G900" s="5" t="s">
        <v>234</v>
      </c>
    </row>
    <row r="901" spans="1:7" x14ac:dyDescent="0.25">
      <c r="A901">
        <v>900</v>
      </c>
      <c r="B901" s="4">
        <v>1</v>
      </c>
      <c r="E901" s="3">
        <v>4</v>
      </c>
    </row>
    <row r="902" spans="1:7" x14ac:dyDescent="0.25">
      <c r="A902">
        <v>901</v>
      </c>
      <c r="B902" s="4">
        <v>1</v>
      </c>
      <c r="E902" s="3">
        <v>4</v>
      </c>
    </row>
    <row r="903" spans="1:7" x14ac:dyDescent="0.25">
      <c r="A903">
        <v>902</v>
      </c>
      <c r="B903" s="4">
        <v>1</v>
      </c>
      <c r="E903" s="3">
        <v>4</v>
      </c>
    </row>
    <row r="904" spans="1:7" x14ac:dyDescent="0.25">
      <c r="A904">
        <v>903</v>
      </c>
      <c r="B904" s="4">
        <v>1</v>
      </c>
      <c r="E904" s="3">
        <v>4</v>
      </c>
    </row>
    <row r="905" spans="1:7" x14ac:dyDescent="0.25">
      <c r="A905">
        <v>904</v>
      </c>
      <c r="B905" s="4">
        <v>1</v>
      </c>
      <c r="C905" s="2">
        <v>2</v>
      </c>
      <c r="E905" s="3">
        <v>4</v>
      </c>
    </row>
    <row r="906" spans="1:7" x14ac:dyDescent="0.25">
      <c r="A906">
        <v>905</v>
      </c>
      <c r="B906" s="4">
        <v>1</v>
      </c>
      <c r="C906" s="2">
        <v>2</v>
      </c>
      <c r="E906" s="3">
        <v>4</v>
      </c>
    </row>
    <row r="907" spans="1:7" x14ac:dyDescent="0.25">
      <c r="A907">
        <v>906</v>
      </c>
      <c r="B907" s="4">
        <v>1</v>
      </c>
      <c r="C907" s="2">
        <v>2</v>
      </c>
      <c r="E907" s="3">
        <v>4</v>
      </c>
    </row>
    <row r="908" spans="1:7" x14ac:dyDescent="0.25">
      <c r="A908">
        <v>907</v>
      </c>
      <c r="B908" s="4">
        <v>1</v>
      </c>
      <c r="C908" s="2">
        <v>2</v>
      </c>
      <c r="E908" s="3">
        <v>4</v>
      </c>
    </row>
    <row r="909" spans="1:7" x14ac:dyDescent="0.25">
      <c r="A909">
        <v>908</v>
      </c>
      <c r="B909" s="4">
        <v>1</v>
      </c>
      <c r="C909" s="2">
        <v>2</v>
      </c>
      <c r="E909" s="3">
        <v>4</v>
      </c>
    </row>
    <row r="910" spans="1:7" x14ac:dyDescent="0.25">
      <c r="A910">
        <v>909</v>
      </c>
      <c r="C910" s="2">
        <v>2</v>
      </c>
      <c r="E910" s="3">
        <v>4</v>
      </c>
    </row>
    <row r="911" spans="1:7" x14ac:dyDescent="0.25">
      <c r="A911">
        <v>910</v>
      </c>
      <c r="C911" s="2">
        <v>2</v>
      </c>
      <c r="E911" s="3">
        <v>4</v>
      </c>
    </row>
    <row r="912" spans="1:7" x14ac:dyDescent="0.25">
      <c r="A912">
        <v>911</v>
      </c>
      <c r="C912" s="2">
        <v>2</v>
      </c>
      <c r="E912" s="3">
        <v>4</v>
      </c>
    </row>
    <row r="913" spans="1:8" x14ac:dyDescent="0.25">
      <c r="A913">
        <v>912</v>
      </c>
      <c r="C913" s="2">
        <v>2</v>
      </c>
      <c r="D913" s="5">
        <v>3</v>
      </c>
      <c r="E913" s="3">
        <v>4</v>
      </c>
    </row>
    <row r="914" spans="1:8" x14ac:dyDescent="0.25">
      <c r="A914">
        <v>913</v>
      </c>
      <c r="C914" s="2">
        <v>2</v>
      </c>
      <c r="D914" s="5">
        <v>3</v>
      </c>
      <c r="E914" s="3">
        <v>4</v>
      </c>
    </row>
    <row r="915" spans="1:8" x14ac:dyDescent="0.25">
      <c r="A915">
        <v>914</v>
      </c>
      <c r="C915" s="2">
        <v>2</v>
      </c>
      <c r="D915" s="5">
        <v>3</v>
      </c>
      <c r="E915" s="3">
        <v>4</v>
      </c>
    </row>
    <row r="916" spans="1:8" x14ac:dyDescent="0.25">
      <c r="A916">
        <v>915</v>
      </c>
      <c r="C916" s="2">
        <v>2</v>
      </c>
      <c r="D916" s="5">
        <v>3</v>
      </c>
    </row>
    <row r="917" spans="1:8" x14ac:dyDescent="0.25">
      <c r="A917">
        <v>916</v>
      </c>
      <c r="C917" s="2">
        <v>2</v>
      </c>
      <c r="D917" s="5">
        <v>3</v>
      </c>
    </row>
    <row r="918" spans="1:8" x14ac:dyDescent="0.25">
      <c r="A918">
        <v>917</v>
      </c>
      <c r="C918" s="2">
        <v>2</v>
      </c>
      <c r="D918" s="5">
        <v>3</v>
      </c>
    </row>
    <row r="919" spans="1:8" x14ac:dyDescent="0.25">
      <c r="A919">
        <v>918</v>
      </c>
      <c r="C919" s="2">
        <v>2</v>
      </c>
      <c r="D919" s="5">
        <v>3</v>
      </c>
    </row>
    <row r="920" spans="1:8" x14ac:dyDescent="0.25">
      <c r="A920">
        <v>919</v>
      </c>
      <c r="C920" s="2">
        <v>2</v>
      </c>
      <c r="D920" s="5">
        <v>3</v>
      </c>
    </row>
    <row r="921" spans="1:8" x14ac:dyDescent="0.25">
      <c r="A921">
        <v>920</v>
      </c>
      <c r="B921" s="4">
        <v>1</v>
      </c>
      <c r="D921" s="5">
        <v>3</v>
      </c>
    </row>
    <row r="922" spans="1:8" x14ac:dyDescent="0.25">
      <c r="A922">
        <v>921</v>
      </c>
      <c r="B922" s="4">
        <v>1</v>
      </c>
      <c r="D922" s="5">
        <v>3</v>
      </c>
    </row>
    <row r="923" spans="1:8" x14ac:dyDescent="0.25">
      <c r="A923">
        <v>922</v>
      </c>
      <c r="B923" s="4">
        <v>1</v>
      </c>
      <c r="D923" s="5">
        <v>3</v>
      </c>
    </row>
    <row r="924" spans="1:8" x14ac:dyDescent="0.25">
      <c r="A924">
        <v>923</v>
      </c>
      <c r="B924" s="4">
        <v>1</v>
      </c>
      <c r="D924" s="5">
        <v>3</v>
      </c>
    </row>
    <row r="925" spans="1:8" x14ac:dyDescent="0.25">
      <c r="A925">
        <v>924</v>
      </c>
      <c r="B925" s="4">
        <v>1</v>
      </c>
      <c r="D925" s="5">
        <v>3</v>
      </c>
    </row>
    <row r="926" spans="1:8" x14ac:dyDescent="0.25">
      <c r="A926">
        <v>925</v>
      </c>
      <c r="B926" s="4">
        <v>1</v>
      </c>
      <c r="D926" s="5">
        <v>3</v>
      </c>
    </row>
    <row r="927" spans="1:8" x14ac:dyDescent="0.25">
      <c r="A927">
        <v>926</v>
      </c>
      <c r="B927" s="4">
        <v>1</v>
      </c>
      <c r="D927" s="5">
        <v>3</v>
      </c>
    </row>
    <row r="928" spans="1:8" x14ac:dyDescent="0.25">
      <c r="A928">
        <v>927</v>
      </c>
      <c r="B928" s="4">
        <v>1</v>
      </c>
      <c r="D928" s="5">
        <v>3</v>
      </c>
      <c r="H928" s="3" t="s">
        <v>233</v>
      </c>
    </row>
    <row r="929" spans="1:8" x14ac:dyDescent="0.25">
      <c r="A929">
        <v>928</v>
      </c>
      <c r="B929" s="4">
        <v>1</v>
      </c>
      <c r="D929" s="5">
        <v>3</v>
      </c>
      <c r="H929" s="3" t="s">
        <v>233</v>
      </c>
    </row>
    <row r="930" spans="1:8" x14ac:dyDescent="0.25">
      <c r="A930">
        <v>929</v>
      </c>
      <c r="B930" s="4">
        <v>1</v>
      </c>
      <c r="D930" s="5">
        <v>3</v>
      </c>
      <c r="H930" s="3" t="s">
        <v>233</v>
      </c>
    </row>
    <row r="931" spans="1:8" x14ac:dyDescent="0.25">
      <c r="A931">
        <v>930</v>
      </c>
      <c r="B931" s="4">
        <v>1</v>
      </c>
      <c r="C931" s="2">
        <v>2</v>
      </c>
      <c r="H931" s="3" t="s">
        <v>233</v>
      </c>
    </row>
    <row r="932" spans="1:8" x14ac:dyDescent="0.25">
      <c r="A932">
        <v>931</v>
      </c>
      <c r="B932" s="4">
        <v>1</v>
      </c>
      <c r="C932" s="2">
        <v>2</v>
      </c>
      <c r="H932" s="3" t="s">
        <v>233</v>
      </c>
    </row>
    <row r="933" spans="1:8" x14ac:dyDescent="0.25">
      <c r="A933">
        <v>932</v>
      </c>
      <c r="B933" s="4">
        <v>1</v>
      </c>
      <c r="C933" s="2">
        <v>2</v>
      </c>
      <c r="H933" s="3" t="s">
        <v>233</v>
      </c>
    </row>
    <row r="934" spans="1:8" x14ac:dyDescent="0.25">
      <c r="A934">
        <v>933</v>
      </c>
      <c r="B934" s="4">
        <v>1</v>
      </c>
      <c r="C934" s="2">
        <v>2</v>
      </c>
      <c r="H934" s="3" t="s">
        <v>233</v>
      </c>
    </row>
    <row r="935" spans="1:8" x14ac:dyDescent="0.25">
      <c r="A935">
        <v>934</v>
      </c>
      <c r="B935" s="4">
        <v>1</v>
      </c>
      <c r="C935" s="2">
        <v>2</v>
      </c>
      <c r="H935" s="3" t="s">
        <v>233</v>
      </c>
    </row>
    <row r="936" spans="1:8" x14ac:dyDescent="0.25">
      <c r="A936">
        <v>935</v>
      </c>
      <c r="C936" s="2">
        <v>2</v>
      </c>
      <c r="H936" s="3" t="s">
        <v>233</v>
      </c>
    </row>
    <row r="937" spans="1:8" x14ac:dyDescent="0.25">
      <c r="A937">
        <v>936</v>
      </c>
      <c r="C937" s="2">
        <v>2</v>
      </c>
      <c r="H937" s="3" t="s">
        <v>233</v>
      </c>
    </row>
    <row r="938" spans="1:8" x14ac:dyDescent="0.25">
      <c r="A938">
        <v>937</v>
      </c>
      <c r="C938" s="2">
        <v>2</v>
      </c>
      <c r="H938" s="3" t="s">
        <v>233</v>
      </c>
    </row>
    <row r="939" spans="1:8" x14ac:dyDescent="0.25">
      <c r="A939">
        <v>938</v>
      </c>
      <c r="C939" s="2">
        <v>2</v>
      </c>
      <c r="H939" s="3" t="s">
        <v>233</v>
      </c>
    </row>
    <row r="940" spans="1:8" x14ac:dyDescent="0.25">
      <c r="A940">
        <v>939</v>
      </c>
      <c r="C940" s="2">
        <v>2</v>
      </c>
      <c r="H940" s="3" t="s">
        <v>233</v>
      </c>
    </row>
    <row r="941" spans="1:8" x14ac:dyDescent="0.25">
      <c r="A941">
        <v>940</v>
      </c>
      <c r="C941" s="2">
        <v>2</v>
      </c>
      <c r="H941" s="3" t="s">
        <v>233</v>
      </c>
    </row>
    <row r="942" spans="1:8" x14ac:dyDescent="0.25">
      <c r="A942">
        <v>941</v>
      </c>
      <c r="C942" s="2">
        <v>2</v>
      </c>
      <c r="D942" s="5">
        <v>3</v>
      </c>
      <c r="H942" s="3" t="s">
        <v>233</v>
      </c>
    </row>
    <row r="943" spans="1:8" x14ac:dyDescent="0.25">
      <c r="A943">
        <v>942</v>
      </c>
      <c r="C943" s="2">
        <v>2</v>
      </c>
      <c r="D943" s="5">
        <v>3</v>
      </c>
    </row>
    <row r="944" spans="1:8" x14ac:dyDescent="0.25">
      <c r="A944">
        <v>943</v>
      </c>
      <c r="C944" s="2">
        <v>2</v>
      </c>
      <c r="D944" s="5">
        <v>3</v>
      </c>
    </row>
    <row r="945" spans="1:5" x14ac:dyDescent="0.25">
      <c r="A945">
        <v>944</v>
      </c>
      <c r="C945" s="2">
        <v>2</v>
      </c>
      <c r="D945" s="5">
        <v>3</v>
      </c>
    </row>
    <row r="946" spans="1:5" x14ac:dyDescent="0.25">
      <c r="A946">
        <v>945</v>
      </c>
      <c r="D946" s="5">
        <v>3</v>
      </c>
    </row>
    <row r="947" spans="1:5" x14ac:dyDescent="0.25">
      <c r="A947">
        <v>946</v>
      </c>
      <c r="D947" s="5">
        <v>3</v>
      </c>
    </row>
    <row r="948" spans="1:5" x14ac:dyDescent="0.25">
      <c r="A948">
        <v>947</v>
      </c>
      <c r="B948" s="4">
        <v>1</v>
      </c>
      <c r="D948" s="5">
        <v>3</v>
      </c>
    </row>
    <row r="949" spans="1:5" x14ac:dyDescent="0.25">
      <c r="A949">
        <v>948</v>
      </c>
      <c r="B949" s="4">
        <v>1</v>
      </c>
      <c r="D949" s="5">
        <v>3</v>
      </c>
    </row>
    <row r="950" spans="1:5" x14ac:dyDescent="0.25">
      <c r="A950">
        <v>949</v>
      </c>
      <c r="B950" s="4">
        <v>1</v>
      </c>
      <c r="D950" s="5">
        <v>3</v>
      </c>
    </row>
    <row r="951" spans="1:5" x14ac:dyDescent="0.25">
      <c r="A951">
        <v>950</v>
      </c>
      <c r="B951" s="4">
        <v>1</v>
      </c>
      <c r="D951" s="5">
        <v>3</v>
      </c>
    </row>
    <row r="952" spans="1:5" x14ac:dyDescent="0.25">
      <c r="A952">
        <v>951</v>
      </c>
      <c r="B952" s="4">
        <v>1</v>
      </c>
      <c r="D952" s="5">
        <v>3</v>
      </c>
    </row>
    <row r="953" spans="1:5" x14ac:dyDescent="0.25">
      <c r="A953">
        <v>952</v>
      </c>
      <c r="B953" s="4">
        <v>1</v>
      </c>
      <c r="D953" s="5">
        <v>3</v>
      </c>
    </row>
    <row r="954" spans="1:5" x14ac:dyDescent="0.25">
      <c r="A954">
        <v>953</v>
      </c>
      <c r="B954" s="4">
        <v>1</v>
      </c>
      <c r="D954" s="5">
        <v>3</v>
      </c>
    </row>
    <row r="955" spans="1:5" x14ac:dyDescent="0.25">
      <c r="A955">
        <v>954</v>
      </c>
      <c r="B955" s="4">
        <v>1</v>
      </c>
      <c r="D955" s="5">
        <v>3</v>
      </c>
    </row>
    <row r="956" spans="1:5" x14ac:dyDescent="0.25">
      <c r="A956">
        <v>955</v>
      </c>
      <c r="B956" s="4">
        <v>1</v>
      </c>
      <c r="D956" s="5">
        <v>3</v>
      </c>
    </row>
    <row r="957" spans="1:5" x14ac:dyDescent="0.25">
      <c r="A957">
        <v>956</v>
      </c>
      <c r="B957" s="4">
        <v>1</v>
      </c>
      <c r="D957" s="5">
        <v>3</v>
      </c>
      <c r="E957" s="3">
        <v>4</v>
      </c>
    </row>
    <row r="958" spans="1:5" x14ac:dyDescent="0.25">
      <c r="A958">
        <v>957</v>
      </c>
      <c r="B958" s="4">
        <v>1</v>
      </c>
      <c r="C958" s="2">
        <v>2</v>
      </c>
      <c r="D958" s="5">
        <v>3</v>
      </c>
      <c r="E958" s="3">
        <v>4</v>
      </c>
    </row>
    <row r="959" spans="1:5" x14ac:dyDescent="0.25">
      <c r="A959">
        <v>958</v>
      </c>
      <c r="B959" s="4">
        <v>1</v>
      </c>
      <c r="C959" s="2">
        <v>2</v>
      </c>
      <c r="E959" s="3">
        <v>4</v>
      </c>
    </row>
    <row r="960" spans="1:5" x14ac:dyDescent="0.25">
      <c r="A960">
        <v>959</v>
      </c>
      <c r="B960" s="4">
        <v>1</v>
      </c>
      <c r="C960" s="2">
        <v>2</v>
      </c>
      <c r="E960" s="3">
        <v>4</v>
      </c>
    </row>
    <row r="961" spans="1:5" x14ac:dyDescent="0.25">
      <c r="A961">
        <v>960</v>
      </c>
      <c r="B961" s="4">
        <v>1</v>
      </c>
      <c r="C961" s="2">
        <v>2</v>
      </c>
      <c r="E961" s="3">
        <v>4</v>
      </c>
    </row>
    <row r="962" spans="1:5" x14ac:dyDescent="0.25">
      <c r="A962">
        <v>961</v>
      </c>
      <c r="B962" s="4">
        <v>1</v>
      </c>
      <c r="C962" s="2">
        <v>2</v>
      </c>
      <c r="E962" s="3">
        <v>4</v>
      </c>
    </row>
    <row r="963" spans="1:5" x14ac:dyDescent="0.25">
      <c r="A963">
        <v>962</v>
      </c>
      <c r="C963" s="2">
        <v>2</v>
      </c>
      <c r="E963" s="3">
        <v>4</v>
      </c>
    </row>
    <row r="964" spans="1:5" x14ac:dyDescent="0.25">
      <c r="A964">
        <v>963</v>
      </c>
      <c r="C964" s="2">
        <v>2</v>
      </c>
      <c r="E964" s="3">
        <v>4</v>
      </c>
    </row>
    <row r="965" spans="1:5" x14ac:dyDescent="0.25">
      <c r="A965">
        <v>964</v>
      </c>
      <c r="C965" s="2">
        <v>2</v>
      </c>
      <c r="E965" s="3">
        <v>4</v>
      </c>
    </row>
    <row r="966" spans="1:5" x14ac:dyDescent="0.25">
      <c r="A966">
        <v>965</v>
      </c>
      <c r="C966" s="2">
        <v>2</v>
      </c>
      <c r="E966" s="3">
        <v>4</v>
      </c>
    </row>
    <row r="967" spans="1:5" x14ac:dyDescent="0.25">
      <c r="A967">
        <v>966</v>
      </c>
      <c r="C967" s="2">
        <v>2</v>
      </c>
      <c r="E967" s="3">
        <v>4</v>
      </c>
    </row>
    <row r="968" spans="1:5" x14ac:dyDescent="0.25">
      <c r="A968">
        <v>967</v>
      </c>
      <c r="C968" s="2">
        <v>2</v>
      </c>
      <c r="E968" s="3">
        <v>4</v>
      </c>
    </row>
    <row r="969" spans="1:5" x14ac:dyDescent="0.25">
      <c r="A969">
        <v>968</v>
      </c>
      <c r="C969" s="2">
        <v>2</v>
      </c>
      <c r="E969" s="3">
        <v>4</v>
      </c>
    </row>
    <row r="970" spans="1:5" x14ac:dyDescent="0.25">
      <c r="A970">
        <v>969</v>
      </c>
      <c r="C970" s="2">
        <v>2</v>
      </c>
      <c r="E970" s="3">
        <v>4</v>
      </c>
    </row>
    <row r="971" spans="1:5" x14ac:dyDescent="0.25">
      <c r="A971">
        <v>970</v>
      </c>
      <c r="C971" s="2">
        <v>2</v>
      </c>
      <c r="E971" s="3">
        <v>4</v>
      </c>
    </row>
    <row r="972" spans="1:5" x14ac:dyDescent="0.25">
      <c r="A972">
        <v>971</v>
      </c>
      <c r="C972" s="2">
        <v>2</v>
      </c>
      <c r="E972" s="3">
        <v>4</v>
      </c>
    </row>
    <row r="973" spans="1:5" x14ac:dyDescent="0.25">
      <c r="A973">
        <v>972</v>
      </c>
      <c r="C973" s="2">
        <v>2</v>
      </c>
      <c r="D973" s="5">
        <v>3</v>
      </c>
    </row>
    <row r="974" spans="1:5" x14ac:dyDescent="0.25">
      <c r="A974">
        <v>973</v>
      </c>
      <c r="B974" s="4">
        <v>1</v>
      </c>
      <c r="D974" s="5">
        <v>3</v>
      </c>
    </row>
    <row r="975" spans="1:5" x14ac:dyDescent="0.25">
      <c r="A975">
        <v>974</v>
      </c>
      <c r="B975" s="4">
        <v>1</v>
      </c>
      <c r="D975" s="5">
        <v>3</v>
      </c>
    </row>
    <row r="976" spans="1:5" x14ac:dyDescent="0.25">
      <c r="A976">
        <v>975</v>
      </c>
      <c r="B976" s="4">
        <v>1</v>
      </c>
      <c r="D976" s="5">
        <v>3</v>
      </c>
    </row>
    <row r="977" spans="1:5" x14ac:dyDescent="0.25">
      <c r="A977">
        <v>976</v>
      </c>
      <c r="B977" s="4">
        <v>1</v>
      </c>
      <c r="D977" s="5">
        <v>3</v>
      </c>
    </row>
    <row r="978" spans="1:5" x14ac:dyDescent="0.25">
      <c r="A978">
        <v>977</v>
      </c>
      <c r="B978" s="4">
        <v>1</v>
      </c>
      <c r="D978" s="5">
        <v>3</v>
      </c>
    </row>
    <row r="979" spans="1:5" x14ac:dyDescent="0.25">
      <c r="A979">
        <v>978</v>
      </c>
      <c r="B979" s="4">
        <v>1</v>
      </c>
      <c r="D979" s="5">
        <v>3</v>
      </c>
    </row>
    <row r="980" spans="1:5" x14ac:dyDescent="0.25">
      <c r="A980">
        <v>979</v>
      </c>
      <c r="B980" s="4">
        <v>1</v>
      </c>
      <c r="D980" s="5">
        <v>3</v>
      </c>
    </row>
    <row r="981" spans="1:5" x14ac:dyDescent="0.25">
      <c r="A981">
        <v>980</v>
      </c>
      <c r="B981" s="4">
        <v>1</v>
      </c>
      <c r="D981" s="5">
        <v>3</v>
      </c>
    </row>
    <row r="982" spans="1:5" x14ac:dyDescent="0.25">
      <c r="A982">
        <v>981</v>
      </c>
      <c r="B982" s="4">
        <v>1</v>
      </c>
      <c r="D982" s="5">
        <v>3</v>
      </c>
    </row>
    <row r="983" spans="1:5" x14ac:dyDescent="0.25">
      <c r="A983">
        <v>982</v>
      </c>
      <c r="B983" s="4">
        <v>1</v>
      </c>
      <c r="D983" s="5">
        <v>3</v>
      </c>
    </row>
    <row r="984" spans="1:5" x14ac:dyDescent="0.25">
      <c r="A984">
        <v>983</v>
      </c>
      <c r="B984" s="4">
        <v>1</v>
      </c>
      <c r="D984" s="5">
        <v>3</v>
      </c>
    </row>
    <row r="985" spans="1:5" x14ac:dyDescent="0.25">
      <c r="A985">
        <v>984</v>
      </c>
      <c r="B985" s="4">
        <v>1</v>
      </c>
      <c r="D985" s="5">
        <v>3</v>
      </c>
    </row>
    <row r="986" spans="1:5" x14ac:dyDescent="0.25">
      <c r="A986">
        <v>985</v>
      </c>
      <c r="B986" s="4">
        <v>1</v>
      </c>
      <c r="C986" s="2">
        <v>2</v>
      </c>
      <c r="D986" s="5">
        <v>3</v>
      </c>
    </row>
    <row r="987" spans="1:5" x14ac:dyDescent="0.25">
      <c r="A987">
        <v>986</v>
      </c>
      <c r="B987" s="4">
        <v>1</v>
      </c>
      <c r="C987" s="2">
        <v>2</v>
      </c>
      <c r="D987" s="5">
        <v>3</v>
      </c>
    </row>
    <row r="988" spans="1:5" x14ac:dyDescent="0.25">
      <c r="A988">
        <v>987</v>
      </c>
      <c r="B988" s="4">
        <v>1</v>
      </c>
      <c r="C988" s="2">
        <v>2</v>
      </c>
      <c r="D988" s="5">
        <v>3</v>
      </c>
    </row>
    <row r="989" spans="1:5" x14ac:dyDescent="0.25">
      <c r="A989">
        <v>988</v>
      </c>
      <c r="B989" s="4">
        <v>1</v>
      </c>
      <c r="C989" s="2">
        <v>2</v>
      </c>
      <c r="D989" s="5">
        <v>3</v>
      </c>
      <c r="E989" s="3">
        <v>4</v>
      </c>
    </row>
    <row r="990" spans="1:5" x14ac:dyDescent="0.25">
      <c r="A990">
        <v>989</v>
      </c>
      <c r="C990" s="2">
        <v>2</v>
      </c>
      <c r="D990" s="5">
        <v>3</v>
      </c>
      <c r="E990" s="3">
        <v>4</v>
      </c>
    </row>
    <row r="991" spans="1:5" x14ac:dyDescent="0.25">
      <c r="A991">
        <v>990</v>
      </c>
      <c r="C991" s="2">
        <v>2</v>
      </c>
      <c r="E991" s="3">
        <v>4</v>
      </c>
    </row>
    <row r="992" spans="1:5" x14ac:dyDescent="0.25">
      <c r="A992">
        <v>991</v>
      </c>
      <c r="C992" s="2">
        <v>2</v>
      </c>
      <c r="E992" s="3">
        <v>4</v>
      </c>
    </row>
    <row r="993" spans="1:5" x14ac:dyDescent="0.25">
      <c r="A993">
        <v>992</v>
      </c>
      <c r="C993" s="2">
        <v>2</v>
      </c>
      <c r="E993" s="3">
        <v>4</v>
      </c>
    </row>
    <row r="994" spans="1:5" x14ac:dyDescent="0.25">
      <c r="A994">
        <v>993</v>
      </c>
      <c r="C994" s="2">
        <v>2</v>
      </c>
      <c r="E994" s="3">
        <v>4</v>
      </c>
    </row>
    <row r="995" spans="1:5" x14ac:dyDescent="0.25">
      <c r="A995">
        <v>994</v>
      </c>
      <c r="C995" s="2">
        <v>2</v>
      </c>
      <c r="E995" s="3">
        <v>4</v>
      </c>
    </row>
    <row r="996" spans="1:5" x14ac:dyDescent="0.25">
      <c r="A996">
        <v>995</v>
      </c>
      <c r="C996" s="2">
        <v>2</v>
      </c>
      <c r="E996" s="3">
        <v>4</v>
      </c>
    </row>
    <row r="997" spans="1:5" x14ac:dyDescent="0.25">
      <c r="A997">
        <v>996</v>
      </c>
      <c r="C997" s="2">
        <v>2</v>
      </c>
      <c r="E997" s="3">
        <v>4</v>
      </c>
    </row>
    <row r="998" spans="1:5" x14ac:dyDescent="0.25">
      <c r="A998">
        <v>997</v>
      </c>
      <c r="C998" s="2">
        <v>2</v>
      </c>
      <c r="E998" s="3">
        <v>4</v>
      </c>
    </row>
    <row r="999" spans="1:5" x14ac:dyDescent="0.25">
      <c r="A999">
        <v>998</v>
      </c>
      <c r="C999" s="2">
        <v>2</v>
      </c>
      <c r="E999" s="3">
        <v>4</v>
      </c>
    </row>
    <row r="1000" spans="1:5" x14ac:dyDescent="0.25">
      <c r="A1000">
        <v>999</v>
      </c>
      <c r="C1000" s="2">
        <v>2</v>
      </c>
      <c r="E1000" s="3">
        <v>4</v>
      </c>
    </row>
    <row r="1001" spans="1:5" x14ac:dyDescent="0.25">
      <c r="A1001">
        <v>1000</v>
      </c>
      <c r="C1001" s="2">
        <v>2</v>
      </c>
      <c r="E1001" s="3">
        <v>4</v>
      </c>
    </row>
    <row r="1002" spans="1:5" x14ac:dyDescent="0.25">
      <c r="A1002">
        <v>1001</v>
      </c>
      <c r="B1002" s="4">
        <v>1</v>
      </c>
      <c r="E1002" s="3">
        <v>4</v>
      </c>
    </row>
    <row r="1003" spans="1:5" x14ac:dyDescent="0.25">
      <c r="A1003">
        <v>1002</v>
      </c>
      <c r="B1003" s="4">
        <v>1</v>
      </c>
      <c r="E1003" s="3">
        <v>4</v>
      </c>
    </row>
    <row r="1004" spans="1:5" x14ac:dyDescent="0.25">
      <c r="A1004">
        <v>1003</v>
      </c>
      <c r="B1004" s="4">
        <v>1</v>
      </c>
      <c r="E1004" s="3">
        <v>4</v>
      </c>
    </row>
    <row r="1005" spans="1:5" x14ac:dyDescent="0.25">
      <c r="A1005">
        <v>1004</v>
      </c>
      <c r="B1005" s="4">
        <v>1</v>
      </c>
      <c r="E1005" s="3">
        <v>4</v>
      </c>
    </row>
    <row r="1006" spans="1:5" x14ac:dyDescent="0.25">
      <c r="A1006">
        <v>1005</v>
      </c>
      <c r="B1006" s="4">
        <v>1</v>
      </c>
      <c r="E1006" s="3">
        <v>4</v>
      </c>
    </row>
    <row r="1007" spans="1:5" x14ac:dyDescent="0.25">
      <c r="A1007">
        <v>1006</v>
      </c>
      <c r="B1007" s="4">
        <v>1</v>
      </c>
      <c r="D1007" s="5">
        <v>3</v>
      </c>
    </row>
    <row r="1008" spans="1:5" x14ac:dyDescent="0.25">
      <c r="A1008">
        <v>1007</v>
      </c>
      <c r="B1008" s="4">
        <v>1</v>
      </c>
      <c r="D1008" s="5">
        <v>3</v>
      </c>
    </row>
    <row r="1009" spans="1:5" x14ac:dyDescent="0.25">
      <c r="A1009">
        <v>1008</v>
      </c>
      <c r="B1009" s="4">
        <v>1</v>
      </c>
      <c r="D1009" s="5">
        <v>3</v>
      </c>
    </row>
    <row r="1010" spans="1:5" x14ac:dyDescent="0.25">
      <c r="A1010">
        <v>1009</v>
      </c>
      <c r="B1010" s="4">
        <v>1</v>
      </c>
      <c r="D1010" s="5">
        <v>3</v>
      </c>
    </row>
    <row r="1011" spans="1:5" x14ac:dyDescent="0.25">
      <c r="A1011">
        <v>1010</v>
      </c>
      <c r="B1011" s="4">
        <v>1</v>
      </c>
      <c r="D1011" s="5">
        <v>3</v>
      </c>
    </row>
    <row r="1012" spans="1:5" x14ac:dyDescent="0.25">
      <c r="A1012">
        <v>1011</v>
      </c>
      <c r="B1012" s="4">
        <v>1</v>
      </c>
      <c r="D1012" s="5">
        <v>3</v>
      </c>
    </row>
    <row r="1013" spans="1:5" x14ac:dyDescent="0.25">
      <c r="A1013">
        <v>1012</v>
      </c>
      <c r="B1013" s="4">
        <v>1</v>
      </c>
      <c r="D1013" s="5">
        <v>3</v>
      </c>
    </row>
    <row r="1014" spans="1:5" x14ac:dyDescent="0.25">
      <c r="A1014">
        <v>1013</v>
      </c>
      <c r="B1014" s="4">
        <v>1</v>
      </c>
      <c r="C1014" s="2">
        <v>2</v>
      </c>
      <c r="D1014" s="5">
        <v>3</v>
      </c>
    </row>
    <row r="1015" spans="1:5" x14ac:dyDescent="0.25">
      <c r="A1015">
        <v>1014</v>
      </c>
      <c r="B1015" s="4">
        <v>1</v>
      </c>
      <c r="C1015" s="2">
        <v>2</v>
      </c>
      <c r="D1015" s="5">
        <v>3</v>
      </c>
    </row>
    <row r="1016" spans="1:5" x14ac:dyDescent="0.25">
      <c r="A1016">
        <v>1015</v>
      </c>
      <c r="B1016" s="4">
        <v>1</v>
      </c>
      <c r="C1016" s="2">
        <v>2</v>
      </c>
      <c r="D1016" s="5">
        <v>3</v>
      </c>
    </row>
    <row r="1017" spans="1:5" x14ac:dyDescent="0.25">
      <c r="A1017">
        <v>1016</v>
      </c>
      <c r="C1017" s="2">
        <v>2</v>
      </c>
      <c r="D1017" s="5">
        <v>3</v>
      </c>
    </row>
    <row r="1018" spans="1:5" x14ac:dyDescent="0.25">
      <c r="A1018">
        <v>1017</v>
      </c>
      <c r="C1018" s="2">
        <v>2</v>
      </c>
      <c r="D1018" s="5">
        <v>3</v>
      </c>
    </row>
    <row r="1019" spans="1:5" x14ac:dyDescent="0.25">
      <c r="A1019">
        <v>1018</v>
      </c>
      <c r="C1019" s="2">
        <v>2</v>
      </c>
      <c r="D1019" s="5">
        <v>3</v>
      </c>
    </row>
    <row r="1020" spans="1:5" x14ac:dyDescent="0.25">
      <c r="A1020">
        <v>1019</v>
      </c>
      <c r="C1020" s="2">
        <v>2</v>
      </c>
      <c r="D1020" s="5">
        <v>3</v>
      </c>
    </row>
    <row r="1021" spans="1:5" x14ac:dyDescent="0.25">
      <c r="A1021">
        <v>1020</v>
      </c>
      <c r="C1021" s="2">
        <v>2</v>
      </c>
      <c r="D1021" s="5">
        <v>3</v>
      </c>
    </row>
    <row r="1022" spans="1:5" x14ac:dyDescent="0.25">
      <c r="A1022">
        <v>1021</v>
      </c>
      <c r="C1022" s="2">
        <v>2</v>
      </c>
      <c r="D1022" s="5">
        <v>3</v>
      </c>
    </row>
    <row r="1023" spans="1:5" x14ac:dyDescent="0.25">
      <c r="A1023">
        <v>1022</v>
      </c>
      <c r="C1023" s="2">
        <v>2</v>
      </c>
      <c r="D1023" s="5">
        <v>3</v>
      </c>
      <c r="E1023" s="3">
        <v>4</v>
      </c>
    </row>
    <row r="1024" spans="1:5" x14ac:dyDescent="0.25">
      <c r="A1024">
        <v>1023</v>
      </c>
      <c r="C1024" s="2">
        <v>2</v>
      </c>
      <c r="D1024" s="5">
        <v>3</v>
      </c>
      <c r="E1024" s="3">
        <v>4</v>
      </c>
    </row>
    <row r="1025" spans="1:7" x14ac:dyDescent="0.25">
      <c r="A1025">
        <v>1024</v>
      </c>
      <c r="C1025" s="2">
        <v>2</v>
      </c>
      <c r="E1025" s="3">
        <v>4</v>
      </c>
    </row>
    <row r="1026" spans="1:7" x14ac:dyDescent="0.25">
      <c r="A1026">
        <v>1025</v>
      </c>
      <c r="C1026" s="2">
        <v>2</v>
      </c>
      <c r="E1026" s="3">
        <v>4</v>
      </c>
    </row>
    <row r="1027" spans="1:7" x14ac:dyDescent="0.25">
      <c r="A1027">
        <v>1026</v>
      </c>
      <c r="B1027" s="4">
        <v>1</v>
      </c>
      <c r="C1027" s="2">
        <v>2</v>
      </c>
      <c r="E1027" s="3">
        <v>4</v>
      </c>
    </row>
    <row r="1028" spans="1:7" x14ac:dyDescent="0.25">
      <c r="A1028">
        <v>1027</v>
      </c>
      <c r="B1028" s="4">
        <v>1</v>
      </c>
      <c r="C1028" s="2">
        <v>2</v>
      </c>
      <c r="E1028" s="3">
        <v>4</v>
      </c>
    </row>
    <row r="1029" spans="1:7" x14ac:dyDescent="0.25">
      <c r="A1029">
        <v>1028</v>
      </c>
      <c r="B1029" s="4">
        <v>1</v>
      </c>
      <c r="E1029" s="3">
        <v>4</v>
      </c>
    </row>
    <row r="1030" spans="1:7" x14ac:dyDescent="0.25">
      <c r="A1030">
        <v>1029</v>
      </c>
      <c r="B1030" s="4">
        <v>1</v>
      </c>
      <c r="E1030" s="3">
        <v>4</v>
      </c>
    </row>
    <row r="1031" spans="1:7" x14ac:dyDescent="0.25">
      <c r="A1031">
        <v>1030</v>
      </c>
      <c r="B1031" s="4">
        <v>1</v>
      </c>
      <c r="E1031" s="3">
        <v>4</v>
      </c>
    </row>
    <row r="1032" spans="1:7" x14ac:dyDescent="0.25">
      <c r="A1032">
        <v>1031</v>
      </c>
      <c r="B1032" s="4">
        <v>1</v>
      </c>
      <c r="E1032" s="3">
        <v>4</v>
      </c>
    </row>
    <row r="1033" spans="1:7" x14ac:dyDescent="0.25">
      <c r="A1033">
        <v>1032</v>
      </c>
      <c r="B1033" s="4">
        <v>1</v>
      </c>
      <c r="E1033" s="3">
        <v>4</v>
      </c>
    </row>
    <row r="1034" spans="1:7" x14ac:dyDescent="0.25">
      <c r="A1034">
        <v>1033</v>
      </c>
      <c r="B1034" s="4">
        <v>1</v>
      </c>
      <c r="E1034" s="3">
        <v>4</v>
      </c>
    </row>
    <row r="1035" spans="1:7" x14ac:dyDescent="0.25">
      <c r="A1035">
        <v>1034</v>
      </c>
      <c r="B1035" s="4">
        <v>1</v>
      </c>
      <c r="E1035" s="3">
        <v>4</v>
      </c>
    </row>
    <row r="1036" spans="1:7" x14ac:dyDescent="0.25">
      <c r="A1036">
        <v>1035</v>
      </c>
      <c r="B1036" s="4">
        <v>1</v>
      </c>
      <c r="E1036" s="3">
        <v>4</v>
      </c>
    </row>
    <row r="1037" spans="1:7" x14ac:dyDescent="0.25">
      <c r="A1037">
        <v>1036</v>
      </c>
      <c r="B1037" s="4">
        <v>1</v>
      </c>
      <c r="E1037" s="3">
        <v>4</v>
      </c>
    </row>
    <row r="1038" spans="1:7" x14ac:dyDescent="0.25">
      <c r="A1038">
        <v>1037</v>
      </c>
      <c r="B1038" s="4">
        <v>1</v>
      </c>
      <c r="E1038" s="3">
        <v>4</v>
      </c>
      <c r="G1038" s="5" t="s">
        <v>234</v>
      </c>
    </row>
    <row r="1039" spans="1:7" x14ac:dyDescent="0.25">
      <c r="A1039">
        <v>1038</v>
      </c>
      <c r="B1039" s="4">
        <v>1</v>
      </c>
      <c r="E1039" s="3">
        <v>4</v>
      </c>
      <c r="G1039" s="5" t="s">
        <v>234</v>
      </c>
    </row>
    <row r="1040" spans="1:7" x14ac:dyDescent="0.25">
      <c r="A1040">
        <v>1039</v>
      </c>
      <c r="B1040" s="4">
        <v>1</v>
      </c>
      <c r="G1040" s="5" t="s">
        <v>234</v>
      </c>
    </row>
    <row r="1041" spans="1:8" x14ac:dyDescent="0.25">
      <c r="A1041">
        <v>1040</v>
      </c>
      <c r="B1041" s="4">
        <v>1</v>
      </c>
      <c r="C1041" s="2">
        <v>2</v>
      </c>
      <c r="G1041" s="5" t="s">
        <v>234</v>
      </c>
    </row>
    <row r="1042" spans="1:8" x14ac:dyDescent="0.25">
      <c r="A1042">
        <v>1041</v>
      </c>
      <c r="C1042" s="2">
        <v>2</v>
      </c>
      <c r="G1042" s="5" t="s">
        <v>234</v>
      </c>
    </row>
    <row r="1043" spans="1:8" x14ac:dyDescent="0.25">
      <c r="A1043">
        <v>1042</v>
      </c>
      <c r="C1043" s="2">
        <v>2</v>
      </c>
      <c r="G1043" s="5" t="s">
        <v>234</v>
      </c>
    </row>
    <row r="1044" spans="1:8" x14ac:dyDescent="0.25">
      <c r="A1044">
        <v>1043</v>
      </c>
      <c r="C1044" s="2">
        <v>2</v>
      </c>
      <c r="G1044" s="5" t="s">
        <v>234</v>
      </c>
    </row>
    <row r="1045" spans="1:8" x14ac:dyDescent="0.25">
      <c r="A1045">
        <v>1044</v>
      </c>
      <c r="C1045" s="2">
        <v>2</v>
      </c>
      <c r="G1045" s="5" t="s">
        <v>234</v>
      </c>
    </row>
    <row r="1046" spans="1:8" x14ac:dyDescent="0.25">
      <c r="A1046">
        <v>1045</v>
      </c>
      <c r="C1046" s="2">
        <v>2</v>
      </c>
      <c r="G1046" s="5" t="s">
        <v>234</v>
      </c>
    </row>
    <row r="1047" spans="1:8" x14ac:dyDescent="0.25">
      <c r="A1047">
        <v>1046</v>
      </c>
      <c r="C1047" s="2">
        <v>2</v>
      </c>
      <c r="G1047" s="5" t="s">
        <v>234</v>
      </c>
    </row>
    <row r="1048" spans="1:8" x14ac:dyDescent="0.25">
      <c r="A1048">
        <v>1047</v>
      </c>
      <c r="C1048" s="2">
        <v>2</v>
      </c>
      <c r="G1048" s="5" t="s">
        <v>234</v>
      </c>
    </row>
    <row r="1049" spans="1:8" x14ac:dyDescent="0.25">
      <c r="A1049">
        <v>1048</v>
      </c>
      <c r="C1049" s="2">
        <v>2</v>
      </c>
      <c r="G1049" s="5" t="s">
        <v>234</v>
      </c>
    </row>
    <row r="1050" spans="1:8" x14ac:dyDescent="0.25">
      <c r="A1050">
        <v>1049</v>
      </c>
      <c r="C1050" s="2">
        <v>2</v>
      </c>
      <c r="G1050" s="5" t="s">
        <v>234</v>
      </c>
    </row>
    <row r="1051" spans="1:8" x14ac:dyDescent="0.25">
      <c r="A1051">
        <v>1050</v>
      </c>
      <c r="C1051" s="2">
        <v>2</v>
      </c>
      <c r="G1051" s="5" t="s">
        <v>234</v>
      </c>
    </row>
    <row r="1052" spans="1:8" x14ac:dyDescent="0.25">
      <c r="A1052">
        <v>1051</v>
      </c>
      <c r="C1052" s="2">
        <v>2</v>
      </c>
      <c r="G1052" s="5" t="s">
        <v>234</v>
      </c>
    </row>
    <row r="1053" spans="1:8" x14ac:dyDescent="0.25">
      <c r="A1053">
        <v>1052</v>
      </c>
      <c r="B1053" s="4">
        <v>1</v>
      </c>
      <c r="C1053" s="2">
        <v>2</v>
      </c>
      <c r="G1053" s="5" t="s">
        <v>234</v>
      </c>
    </row>
    <row r="1054" spans="1:8" x14ac:dyDescent="0.25">
      <c r="A1054">
        <v>1053</v>
      </c>
      <c r="B1054" s="4">
        <v>1</v>
      </c>
      <c r="C1054" s="2">
        <v>2</v>
      </c>
      <c r="G1054" s="5" t="s">
        <v>234</v>
      </c>
    </row>
    <row r="1055" spans="1:8" x14ac:dyDescent="0.25">
      <c r="A1055">
        <v>1054</v>
      </c>
      <c r="B1055" s="4">
        <v>1</v>
      </c>
      <c r="C1055" s="2">
        <v>2</v>
      </c>
      <c r="G1055" s="5" t="s">
        <v>234</v>
      </c>
    </row>
    <row r="1056" spans="1:8" x14ac:dyDescent="0.25">
      <c r="A1056">
        <v>1055</v>
      </c>
      <c r="B1056" s="4">
        <v>1</v>
      </c>
      <c r="C1056" s="2">
        <v>2</v>
      </c>
      <c r="H1056" s="3" t="s">
        <v>233</v>
      </c>
    </row>
    <row r="1057" spans="1:8" x14ac:dyDescent="0.25">
      <c r="A1057">
        <v>1056</v>
      </c>
      <c r="B1057" s="4">
        <v>1</v>
      </c>
      <c r="H1057" s="3" t="s">
        <v>233</v>
      </c>
    </row>
    <row r="1058" spans="1:8" x14ac:dyDescent="0.25">
      <c r="A1058">
        <v>1057</v>
      </c>
      <c r="B1058" s="4">
        <v>1</v>
      </c>
      <c r="H1058" s="3" t="s">
        <v>233</v>
      </c>
    </row>
    <row r="1059" spans="1:8" x14ac:dyDescent="0.25">
      <c r="A1059">
        <v>1058</v>
      </c>
      <c r="B1059" s="4">
        <v>1</v>
      </c>
      <c r="H1059" s="3" t="s">
        <v>233</v>
      </c>
    </row>
    <row r="1060" spans="1:8" x14ac:dyDescent="0.25">
      <c r="A1060">
        <v>1059</v>
      </c>
      <c r="B1060" s="4">
        <v>1</v>
      </c>
      <c r="H1060" s="3" t="s">
        <v>233</v>
      </c>
    </row>
    <row r="1061" spans="1:8" x14ac:dyDescent="0.25">
      <c r="A1061">
        <v>1060</v>
      </c>
      <c r="B1061" s="4">
        <v>1</v>
      </c>
      <c r="H1061" s="3" t="s">
        <v>233</v>
      </c>
    </row>
    <row r="1062" spans="1:8" x14ac:dyDescent="0.25">
      <c r="A1062">
        <v>1061</v>
      </c>
      <c r="B1062" s="4">
        <v>1</v>
      </c>
      <c r="H1062" s="3" t="s">
        <v>233</v>
      </c>
    </row>
    <row r="1063" spans="1:8" x14ac:dyDescent="0.25">
      <c r="A1063">
        <v>1062</v>
      </c>
      <c r="B1063" s="4">
        <v>1</v>
      </c>
      <c r="H1063" s="3" t="s">
        <v>233</v>
      </c>
    </row>
    <row r="1064" spans="1:8" x14ac:dyDescent="0.25">
      <c r="A1064">
        <v>1063</v>
      </c>
      <c r="B1064" s="4">
        <v>1</v>
      </c>
      <c r="H1064" s="3" t="s">
        <v>233</v>
      </c>
    </row>
    <row r="1065" spans="1:8" x14ac:dyDescent="0.25">
      <c r="A1065">
        <v>1064</v>
      </c>
      <c r="B1065" s="4">
        <v>1</v>
      </c>
      <c r="H1065" s="3" t="s">
        <v>233</v>
      </c>
    </row>
    <row r="1066" spans="1:8" x14ac:dyDescent="0.25">
      <c r="A1066">
        <v>1065</v>
      </c>
      <c r="B1066" s="4">
        <v>1</v>
      </c>
      <c r="H1066" s="3" t="s">
        <v>233</v>
      </c>
    </row>
    <row r="1067" spans="1:8" x14ac:dyDescent="0.25">
      <c r="A1067">
        <v>1066</v>
      </c>
      <c r="B1067" s="4">
        <v>1</v>
      </c>
      <c r="C1067" s="2">
        <v>2</v>
      </c>
      <c r="H1067" s="3" t="s">
        <v>233</v>
      </c>
    </row>
    <row r="1068" spans="1:8" x14ac:dyDescent="0.25">
      <c r="A1068">
        <v>1067</v>
      </c>
      <c r="B1068" s="4">
        <v>1</v>
      </c>
      <c r="C1068" s="2">
        <v>2</v>
      </c>
      <c r="H1068" s="3" t="s">
        <v>233</v>
      </c>
    </row>
    <row r="1069" spans="1:8" x14ac:dyDescent="0.25">
      <c r="A1069">
        <v>1068</v>
      </c>
      <c r="B1069" s="4">
        <v>1</v>
      </c>
      <c r="C1069" s="2">
        <v>2</v>
      </c>
      <c r="H1069" s="3" t="s">
        <v>233</v>
      </c>
    </row>
    <row r="1070" spans="1:8" x14ac:dyDescent="0.25">
      <c r="A1070">
        <v>1069</v>
      </c>
      <c r="C1070" s="2">
        <v>2</v>
      </c>
      <c r="D1070" s="5">
        <v>3</v>
      </c>
      <c r="H1070" s="3" t="s">
        <v>233</v>
      </c>
    </row>
    <row r="1071" spans="1:8" x14ac:dyDescent="0.25">
      <c r="A1071">
        <v>1070</v>
      </c>
      <c r="C1071" s="2">
        <v>2</v>
      </c>
      <c r="D1071" s="5">
        <v>3</v>
      </c>
      <c r="H1071" s="3" t="s">
        <v>233</v>
      </c>
    </row>
    <row r="1072" spans="1:8" x14ac:dyDescent="0.25">
      <c r="A1072">
        <v>1071</v>
      </c>
      <c r="C1072" s="2">
        <v>2</v>
      </c>
      <c r="D1072" s="5">
        <v>3</v>
      </c>
      <c r="H1072" s="3" t="s">
        <v>233</v>
      </c>
    </row>
    <row r="1073" spans="1:4" x14ac:dyDescent="0.25">
      <c r="A1073">
        <v>1072</v>
      </c>
      <c r="C1073" s="2">
        <v>2</v>
      </c>
      <c r="D1073" s="5">
        <v>3</v>
      </c>
    </row>
    <row r="1074" spans="1:4" x14ac:dyDescent="0.25">
      <c r="A1074">
        <v>1073</v>
      </c>
      <c r="C1074" s="2">
        <v>2</v>
      </c>
      <c r="D1074" s="5">
        <v>3</v>
      </c>
    </row>
    <row r="1075" spans="1:4" x14ac:dyDescent="0.25">
      <c r="A1075">
        <v>1074</v>
      </c>
      <c r="C1075" s="2">
        <v>2</v>
      </c>
      <c r="D1075" s="5">
        <v>3</v>
      </c>
    </row>
    <row r="1076" spans="1:4" x14ac:dyDescent="0.25">
      <c r="A1076">
        <v>1075</v>
      </c>
      <c r="C1076" s="2">
        <v>2</v>
      </c>
      <c r="D1076" s="5">
        <v>3</v>
      </c>
    </row>
    <row r="1077" spans="1:4" x14ac:dyDescent="0.25">
      <c r="A1077">
        <v>1076</v>
      </c>
      <c r="C1077" s="2">
        <v>2</v>
      </c>
      <c r="D1077" s="5">
        <v>3</v>
      </c>
    </row>
    <row r="1078" spans="1:4" x14ac:dyDescent="0.25">
      <c r="A1078">
        <v>1077</v>
      </c>
      <c r="C1078" s="2">
        <v>2</v>
      </c>
      <c r="D1078" s="5">
        <v>3</v>
      </c>
    </row>
    <row r="1079" spans="1:4" x14ac:dyDescent="0.25">
      <c r="A1079">
        <v>1078</v>
      </c>
      <c r="C1079" s="2">
        <v>2</v>
      </c>
      <c r="D1079" s="5">
        <v>3</v>
      </c>
    </row>
    <row r="1080" spans="1:4" x14ac:dyDescent="0.25">
      <c r="A1080">
        <v>1079</v>
      </c>
      <c r="C1080" s="2">
        <v>2</v>
      </c>
      <c r="D1080" s="5">
        <v>3</v>
      </c>
    </row>
    <row r="1081" spans="1:4" x14ac:dyDescent="0.25">
      <c r="A1081">
        <v>1080</v>
      </c>
      <c r="C1081" s="2">
        <v>2</v>
      </c>
      <c r="D1081" s="5">
        <v>3</v>
      </c>
    </row>
    <row r="1082" spans="1:4" x14ac:dyDescent="0.25">
      <c r="A1082">
        <v>1081</v>
      </c>
      <c r="C1082" s="2">
        <v>2</v>
      </c>
      <c r="D1082" s="5">
        <v>3</v>
      </c>
    </row>
    <row r="1083" spans="1:4" x14ac:dyDescent="0.25">
      <c r="A1083">
        <v>1082</v>
      </c>
      <c r="B1083" s="4">
        <v>1</v>
      </c>
      <c r="C1083" s="2">
        <v>2</v>
      </c>
      <c r="D1083" s="5">
        <v>3</v>
      </c>
    </row>
    <row r="1084" spans="1:4" x14ac:dyDescent="0.25">
      <c r="A1084">
        <v>1083</v>
      </c>
      <c r="B1084" s="4">
        <v>1</v>
      </c>
      <c r="D1084" s="5">
        <v>3</v>
      </c>
    </row>
    <row r="1085" spans="1:4" x14ac:dyDescent="0.25">
      <c r="A1085">
        <v>1084</v>
      </c>
      <c r="B1085" s="4">
        <v>1</v>
      </c>
      <c r="D1085" s="5">
        <v>3</v>
      </c>
    </row>
    <row r="1086" spans="1:4" x14ac:dyDescent="0.25">
      <c r="A1086">
        <v>1085</v>
      </c>
      <c r="B1086" s="4">
        <v>1</v>
      </c>
      <c r="D1086" s="5">
        <v>3</v>
      </c>
    </row>
    <row r="1087" spans="1:4" x14ac:dyDescent="0.25">
      <c r="A1087">
        <v>1086</v>
      </c>
      <c r="B1087" s="4">
        <v>1</v>
      </c>
      <c r="D1087" s="5">
        <v>3</v>
      </c>
    </row>
    <row r="1088" spans="1:4" x14ac:dyDescent="0.25">
      <c r="A1088">
        <v>1087</v>
      </c>
      <c r="B1088" s="4">
        <v>1</v>
      </c>
      <c r="D1088" s="5">
        <v>3</v>
      </c>
    </row>
    <row r="1089" spans="1:5" x14ac:dyDescent="0.25">
      <c r="A1089">
        <v>1088</v>
      </c>
      <c r="B1089" s="4">
        <v>1</v>
      </c>
      <c r="D1089" s="5">
        <v>3</v>
      </c>
    </row>
    <row r="1090" spans="1:5" x14ac:dyDescent="0.25">
      <c r="A1090">
        <v>1089</v>
      </c>
      <c r="B1090" s="4">
        <v>1</v>
      </c>
      <c r="E1090" s="3">
        <v>4</v>
      </c>
    </row>
    <row r="1091" spans="1:5" x14ac:dyDescent="0.25">
      <c r="A1091">
        <v>1090</v>
      </c>
      <c r="B1091" s="4">
        <v>1</v>
      </c>
      <c r="E1091" s="3">
        <v>4</v>
      </c>
    </row>
    <row r="1092" spans="1:5" x14ac:dyDescent="0.25">
      <c r="A1092">
        <v>1091</v>
      </c>
      <c r="B1092" s="4">
        <v>1</v>
      </c>
      <c r="E1092" s="3">
        <v>4</v>
      </c>
    </row>
    <row r="1093" spans="1:5" x14ac:dyDescent="0.25">
      <c r="A1093">
        <v>1092</v>
      </c>
      <c r="B1093" s="4">
        <v>1</v>
      </c>
      <c r="E1093" s="3">
        <v>4</v>
      </c>
    </row>
    <row r="1094" spans="1:5" x14ac:dyDescent="0.25">
      <c r="A1094">
        <v>1093</v>
      </c>
      <c r="B1094" s="4">
        <v>1</v>
      </c>
      <c r="E1094" s="3">
        <v>4</v>
      </c>
    </row>
    <row r="1095" spans="1:5" x14ac:dyDescent="0.25">
      <c r="A1095">
        <v>1094</v>
      </c>
      <c r="B1095" s="4">
        <v>1</v>
      </c>
      <c r="E1095" s="3">
        <v>4</v>
      </c>
    </row>
    <row r="1096" spans="1:5" x14ac:dyDescent="0.25">
      <c r="A1096">
        <v>1095</v>
      </c>
      <c r="B1096" s="4">
        <v>1</v>
      </c>
      <c r="E1096" s="3">
        <v>4</v>
      </c>
    </row>
    <row r="1097" spans="1:5" x14ac:dyDescent="0.25">
      <c r="A1097">
        <v>1096</v>
      </c>
      <c r="B1097" s="4">
        <v>1</v>
      </c>
      <c r="E1097" s="3">
        <v>4</v>
      </c>
    </row>
    <row r="1098" spans="1:5" x14ac:dyDescent="0.25">
      <c r="A1098">
        <v>1097</v>
      </c>
      <c r="B1098" s="4">
        <v>1</v>
      </c>
      <c r="C1098" s="2">
        <v>2</v>
      </c>
      <c r="E1098" s="3">
        <v>4</v>
      </c>
    </row>
    <row r="1099" spans="1:5" x14ac:dyDescent="0.25">
      <c r="A1099">
        <v>1098</v>
      </c>
      <c r="B1099" s="4">
        <v>1</v>
      </c>
      <c r="C1099" s="2">
        <v>2</v>
      </c>
      <c r="E1099" s="3">
        <v>4</v>
      </c>
    </row>
    <row r="1100" spans="1:5" x14ac:dyDescent="0.25">
      <c r="A1100">
        <v>1099</v>
      </c>
      <c r="B1100" s="4">
        <v>1</v>
      </c>
      <c r="C1100" s="2">
        <v>2</v>
      </c>
      <c r="E1100" s="3">
        <v>4</v>
      </c>
    </row>
    <row r="1101" spans="1:5" x14ac:dyDescent="0.25">
      <c r="A1101">
        <v>1100</v>
      </c>
      <c r="C1101" s="2">
        <v>2</v>
      </c>
      <c r="E1101" s="3">
        <v>4</v>
      </c>
    </row>
    <row r="1102" spans="1:5" x14ac:dyDescent="0.25">
      <c r="A1102">
        <v>1101</v>
      </c>
      <c r="C1102" s="2">
        <v>2</v>
      </c>
      <c r="E1102" s="3">
        <v>4</v>
      </c>
    </row>
    <row r="1103" spans="1:5" x14ac:dyDescent="0.25">
      <c r="A1103">
        <v>1102</v>
      </c>
      <c r="C1103" s="2">
        <v>2</v>
      </c>
      <c r="E1103" s="3">
        <v>4</v>
      </c>
    </row>
    <row r="1104" spans="1:5" x14ac:dyDescent="0.25">
      <c r="A1104">
        <v>1103</v>
      </c>
      <c r="C1104" s="2">
        <v>2</v>
      </c>
      <c r="D1104" s="5">
        <v>3</v>
      </c>
      <c r="E1104" s="3">
        <v>4</v>
      </c>
    </row>
    <row r="1105" spans="1:5" x14ac:dyDescent="0.25">
      <c r="A1105">
        <v>1104</v>
      </c>
      <c r="C1105" s="2">
        <v>2</v>
      </c>
      <c r="D1105" s="5">
        <v>3</v>
      </c>
      <c r="E1105" s="3">
        <v>4</v>
      </c>
    </row>
    <row r="1106" spans="1:5" x14ac:dyDescent="0.25">
      <c r="A1106">
        <v>1105</v>
      </c>
      <c r="C1106" s="2">
        <v>2</v>
      </c>
      <c r="D1106" s="5">
        <v>3</v>
      </c>
      <c r="E1106" s="3">
        <v>4</v>
      </c>
    </row>
    <row r="1107" spans="1:5" x14ac:dyDescent="0.25">
      <c r="A1107">
        <v>1106</v>
      </c>
      <c r="C1107" s="2">
        <v>2</v>
      </c>
      <c r="D1107" s="5">
        <v>3</v>
      </c>
      <c r="E1107" s="3">
        <v>4</v>
      </c>
    </row>
    <row r="1108" spans="1:5" x14ac:dyDescent="0.25">
      <c r="A1108">
        <v>1107</v>
      </c>
      <c r="C1108" s="2">
        <v>2</v>
      </c>
      <c r="D1108" s="5">
        <v>3</v>
      </c>
      <c r="E1108" s="3">
        <v>4</v>
      </c>
    </row>
    <row r="1109" spans="1:5" x14ac:dyDescent="0.25">
      <c r="A1109">
        <v>1108</v>
      </c>
      <c r="C1109" s="2">
        <v>2</v>
      </c>
      <c r="D1109" s="5">
        <v>3</v>
      </c>
      <c r="E1109" s="3">
        <v>4</v>
      </c>
    </row>
    <row r="1110" spans="1:5" x14ac:dyDescent="0.25">
      <c r="A1110">
        <v>1109</v>
      </c>
      <c r="C1110" s="2">
        <v>2</v>
      </c>
      <c r="D1110" s="5">
        <v>3</v>
      </c>
    </row>
    <row r="1111" spans="1:5" x14ac:dyDescent="0.25">
      <c r="A1111">
        <v>1110</v>
      </c>
      <c r="C1111" s="2">
        <v>2</v>
      </c>
      <c r="D1111" s="5">
        <v>3</v>
      </c>
    </row>
    <row r="1112" spans="1:5" x14ac:dyDescent="0.25">
      <c r="A1112">
        <v>1111</v>
      </c>
      <c r="C1112" s="2">
        <v>2</v>
      </c>
      <c r="D1112" s="5">
        <v>3</v>
      </c>
    </row>
    <row r="1113" spans="1:5" x14ac:dyDescent="0.25">
      <c r="A1113">
        <v>1112</v>
      </c>
      <c r="C1113" s="2">
        <v>2</v>
      </c>
      <c r="D1113" s="5">
        <v>3</v>
      </c>
    </row>
    <row r="1114" spans="1:5" x14ac:dyDescent="0.25">
      <c r="A1114">
        <v>1113</v>
      </c>
      <c r="D1114" s="5">
        <v>3</v>
      </c>
    </row>
    <row r="1115" spans="1:5" x14ac:dyDescent="0.25">
      <c r="A1115">
        <v>1114</v>
      </c>
      <c r="B1115" s="4">
        <v>1</v>
      </c>
      <c r="D1115" s="5">
        <v>3</v>
      </c>
    </row>
    <row r="1116" spans="1:5" x14ac:dyDescent="0.25">
      <c r="A1116">
        <v>1115</v>
      </c>
      <c r="B1116" s="4">
        <v>1</v>
      </c>
      <c r="D1116" s="5">
        <v>3</v>
      </c>
    </row>
    <row r="1117" spans="1:5" x14ac:dyDescent="0.25">
      <c r="A1117">
        <v>1116</v>
      </c>
      <c r="B1117" s="4">
        <v>1</v>
      </c>
      <c r="D1117" s="5">
        <v>3</v>
      </c>
    </row>
    <row r="1118" spans="1:5" x14ac:dyDescent="0.25">
      <c r="A1118">
        <v>1117</v>
      </c>
      <c r="B1118" s="4">
        <v>1</v>
      </c>
      <c r="D1118" s="5">
        <v>3</v>
      </c>
    </row>
    <row r="1119" spans="1:5" x14ac:dyDescent="0.25">
      <c r="A1119">
        <v>1118</v>
      </c>
      <c r="B1119" s="4">
        <v>1</v>
      </c>
      <c r="D1119" s="5">
        <v>3</v>
      </c>
    </row>
    <row r="1120" spans="1:5" x14ac:dyDescent="0.25">
      <c r="A1120">
        <v>1119</v>
      </c>
      <c r="B1120" s="4">
        <v>1</v>
      </c>
      <c r="D1120" s="5">
        <v>3</v>
      </c>
    </row>
    <row r="1121" spans="1:5" x14ac:dyDescent="0.25">
      <c r="A1121">
        <v>1120</v>
      </c>
      <c r="B1121" s="4">
        <v>1</v>
      </c>
      <c r="D1121" s="5">
        <v>3</v>
      </c>
      <c r="E1121" s="3">
        <v>4</v>
      </c>
    </row>
    <row r="1122" spans="1:5" x14ac:dyDescent="0.25">
      <c r="A1122">
        <v>1121</v>
      </c>
      <c r="B1122" s="4">
        <v>1</v>
      </c>
      <c r="D1122" s="5">
        <v>3</v>
      </c>
      <c r="E1122" s="3">
        <v>4</v>
      </c>
    </row>
    <row r="1123" spans="1:5" x14ac:dyDescent="0.25">
      <c r="A1123">
        <v>1122</v>
      </c>
      <c r="B1123" s="4">
        <v>1</v>
      </c>
      <c r="E1123" s="3">
        <v>4</v>
      </c>
    </row>
    <row r="1124" spans="1:5" x14ac:dyDescent="0.25">
      <c r="A1124">
        <v>1123</v>
      </c>
      <c r="B1124" s="4">
        <v>1</v>
      </c>
      <c r="E1124" s="3">
        <v>4</v>
      </c>
    </row>
    <row r="1125" spans="1:5" x14ac:dyDescent="0.25">
      <c r="A1125">
        <v>1124</v>
      </c>
      <c r="B1125" s="4">
        <v>1</v>
      </c>
      <c r="E1125" s="3">
        <v>4</v>
      </c>
    </row>
    <row r="1126" spans="1:5" x14ac:dyDescent="0.25">
      <c r="A1126">
        <v>1125</v>
      </c>
      <c r="B1126" s="4">
        <v>1</v>
      </c>
      <c r="E1126" s="3">
        <v>4</v>
      </c>
    </row>
    <row r="1127" spans="1:5" x14ac:dyDescent="0.25">
      <c r="A1127">
        <v>1126</v>
      </c>
      <c r="B1127" s="4">
        <v>1</v>
      </c>
      <c r="E1127" s="3">
        <v>4</v>
      </c>
    </row>
    <row r="1128" spans="1:5" x14ac:dyDescent="0.25">
      <c r="A1128">
        <v>1127</v>
      </c>
      <c r="B1128" s="4">
        <v>1</v>
      </c>
      <c r="E1128" s="3">
        <v>4</v>
      </c>
    </row>
    <row r="1129" spans="1:5" x14ac:dyDescent="0.25">
      <c r="A1129">
        <v>1128</v>
      </c>
      <c r="B1129" s="4">
        <v>1</v>
      </c>
      <c r="C1129" s="2">
        <v>2</v>
      </c>
      <c r="E1129" s="3">
        <v>4</v>
      </c>
    </row>
    <row r="1130" spans="1:5" x14ac:dyDescent="0.25">
      <c r="A1130">
        <v>1129</v>
      </c>
      <c r="B1130" s="4">
        <v>1</v>
      </c>
      <c r="C1130" s="2">
        <v>2</v>
      </c>
      <c r="E1130" s="3">
        <v>4</v>
      </c>
    </row>
    <row r="1131" spans="1:5" x14ac:dyDescent="0.25">
      <c r="A1131">
        <v>1130</v>
      </c>
      <c r="C1131" s="2">
        <v>2</v>
      </c>
      <c r="E1131" s="3">
        <v>4</v>
      </c>
    </row>
    <row r="1132" spans="1:5" x14ac:dyDescent="0.25">
      <c r="A1132">
        <v>1131</v>
      </c>
      <c r="C1132" s="2">
        <v>2</v>
      </c>
      <c r="E1132" s="3">
        <v>4</v>
      </c>
    </row>
    <row r="1133" spans="1:5" x14ac:dyDescent="0.25">
      <c r="A1133">
        <v>1132</v>
      </c>
      <c r="C1133" s="2">
        <v>2</v>
      </c>
      <c r="E1133" s="3">
        <v>4</v>
      </c>
    </row>
    <row r="1134" spans="1:5" x14ac:dyDescent="0.25">
      <c r="A1134">
        <v>1133</v>
      </c>
      <c r="C1134" s="2">
        <v>2</v>
      </c>
      <c r="D1134" s="5">
        <v>3</v>
      </c>
      <c r="E1134" s="3">
        <v>4</v>
      </c>
    </row>
    <row r="1135" spans="1:5" x14ac:dyDescent="0.25">
      <c r="A1135">
        <v>1134</v>
      </c>
      <c r="C1135" s="2">
        <v>2</v>
      </c>
      <c r="D1135" s="5">
        <v>3</v>
      </c>
      <c r="E1135" s="3">
        <v>4</v>
      </c>
    </row>
    <row r="1136" spans="1:5" x14ac:dyDescent="0.25">
      <c r="A1136">
        <v>1135</v>
      </c>
      <c r="C1136" s="2">
        <v>2</v>
      </c>
      <c r="D1136" s="5">
        <v>3</v>
      </c>
      <c r="E1136" s="3">
        <v>4</v>
      </c>
    </row>
    <row r="1137" spans="1:5" x14ac:dyDescent="0.25">
      <c r="A1137">
        <v>1136</v>
      </c>
      <c r="C1137" s="2">
        <v>2</v>
      </c>
      <c r="D1137" s="5">
        <v>3</v>
      </c>
      <c r="E1137" s="3">
        <v>4</v>
      </c>
    </row>
    <row r="1138" spans="1:5" x14ac:dyDescent="0.25">
      <c r="A1138">
        <v>1137</v>
      </c>
      <c r="C1138" s="2">
        <v>2</v>
      </c>
      <c r="D1138" s="5">
        <v>3</v>
      </c>
      <c r="E1138" s="3">
        <v>4</v>
      </c>
    </row>
    <row r="1139" spans="1:5" x14ac:dyDescent="0.25">
      <c r="A1139">
        <v>1138</v>
      </c>
      <c r="C1139" s="2">
        <v>2</v>
      </c>
      <c r="D1139" s="5">
        <v>3</v>
      </c>
    </row>
    <row r="1140" spans="1:5" x14ac:dyDescent="0.25">
      <c r="A1140">
        <v>1139</v>
      </c>
      <c r="C1140" s="2">
        <v>2</v>
      </c>
      <c r="D1140" s="5">
        <v>3</v>
      </c>
    </row>
    <row r="1141" spans="1:5" x14ac:dyDescent="0.25">
      <c r="A1141">
        <v>1140</v>
      </c>
      <c r="C1141" s="2">
        <v>2</v>
      </c>
      <c r="D1141" s="5">
        <v>3</v>
      </c>
    </row>
    <row r="1142" spans="1:5" x14ac:dyDescent="0.25">
      <c r="A1142">
        <v>1141</v>
      </c>
      <c r="C1142" s="2">
        <v>2</v>
      </c>
      <c r="D1142" s="5">
        <v>3</v>
      </c>
    </row>
    <row r="1143" spans="1:5" x14ac:dyDescent="0.25">
      <c r="A1143">
        <v>1142</v>
      </c>
      <c r="C1143" s="2">
        <v>2</v>
      </c>
      <c r="D1143" s="5">
        <v>3</v>
      </c>
    </row>
    <row r="1144" spans="1:5" x14ac:dyDescent="0.25">
      <c r="A1144">
        <v>1143</v>
      </c>
      <c r="C1144" s="2">
        <v>2</v>
      </c>
      <c r="D1144" s="5">
        <v>3</v>
      </c>
    </row>
    <row r="1145" spans="1:5" x14ac:dyDescent="0.25">
      <c r="A1145">
        <v>1144</v>
      </c>
      <c r="C1145" s="2">
        <v>2</v>
      </c>
      <c r="D1145" s="5">
        <v>3</v>
      </c>
    </row>
    <row r="1146" spans="1:5" x14ac:dyDescent="0.25">
      <c r="A1146">
        <v>1145</v>
      </c>
      <c r="B1146" s="4">
        <v>1</v>
      </c>
      <c r="C1146" s="2">
        <v>2</v>
      </c>
      <c r="D1146" s="5">
        <v>3</v>
      </c>
    </row>
    <row r="1147" spans="1:5" x14ac:dyDescent="0.25">
      <c r="A1147">
        <v>1146</v>
      </c>
      <c r="B1147" s="4">
        <v>1</v>
      </c>
      <c r="D1147" s="5">
        <v>3</v>
      </c>
    </row>
    <row r="1148" spans="1:5" x14ac:dyDescent="0.25">
      <c r="A1148">
        <v>1147</v>
      </c>
      <c r="B1148" s="4">
        <v>1</v>
      </c>
      <c r="D1148" s="5">
        <v>3</v>
      </c>
    </row>
    <row r="1149" spans="1:5" x14ac:dyDescent="0.25">
      <c r="A1149">
        <v>1148</v>
      </c>
      <c r="B1149" s="4">
        <v>1</v>
      </c>
      <c r="D1149" s="5">
        <v>3</v>
      </c>
    </row>
    <row r="1150" spans="1:5" x14ac:dyDescent="0.25">
      <c r="A1150">
        <v>1149</v>
      </c>
      <c r="B1150" s="4">
        <v>1</v>
      </c>
      <c r="D1150" s="5">
        <v>3</v>
      </c>
    </row>
    <row r="1151" spans="1:5" x14ac:dyDescent="0.25">
      <c r="A1151">
        <v>1150</v>
      </c>
      <c r="B1151" s="4">
        <v>1</v>
      </c>
      <c r="D1151" s="5">
        <v>3</v>
      </c>
    </row>
    <row r="1152" spans="1:5" x14ac:dyDescent="0.25">
      <c r="A1152">
        <v>1151</v>
      </c>
      <c r="B1152" s="4">
        <v>1</v>
      </c>
      <c r="D1152" s="5">
        <v>3</v>
      </c>
    </row>
    <row r="1153" spans="1:5" x14ac:dyDescent="0.25">
      <c r="A1153">
        <v>1152</v>
      </c>
      <c r="B1153" s="4">
        <v>1</v>
      </c>
      <c r="D1153" s="5">
        <v>3</v>
      </c>
    </row>
    <row r="1154" spans="1:5" x14ac:dyDescent="0.25">
      <c r="A1154">
        <v>1153</v>
      </c>
      <c r="B1154" s="4">
        <v>1</v>
      </c>
      <c r="D1154" s="5">
        <v>3</v>
      </c>
    </row>
    <row r="1155" spans="1:5" x14ac:dyDescent="0.25">
      <c r="A1155">
        <v>1154</v>
      </c>
      <c r="B1155" s="4">
        <v>1</v>
      </c>
      <c r="E1155" s="3">
        <v>4</v>
      </c>
    </row>
    <row r="1156" spans="1:5" x14ac:dyDescent="0.25">
      <c r="A1156">
        <v>1155</v>
      </c>
      <c r="B1156" s="4">
        <v>1</v>
      </c>
      <c r="E1156" s="3">
        <v>4</v>
      </c>
    </row>
    <row r="1157" spans="1:5" x14ac:dyDescent="0.25">
      <c r="A1157">
        <v>1156</v>
      </c>
      <c r="B1157" s="4">
        <v>1</v>
      </c>
      <c r="E1157" s="3">
        <v>4</v>
      </c>
    </row>
    <row r="1158" spans="1:5" x14ac:dyDescent="0.25">
      <c r="A1158">
        <v>1157</v>
      </c>
      <c r="B1158" s="4">
        <v>1</v>
      </c>
      <c r="E1158" s="3">
        <v>4</v>
      </c>
    </row>
    <row r="1159" spans="1:5" x14ac:dyDescent="0.25">
      <c r="A1159">
        <v>1158</v>
      </c>
      <c r="B1159" s="4">
        <v>1</v>
      </c>
      <c r="E1159" s="3">
        <v>4</v>
      </c>
    </row>
    <row r="1160" spans="1:5" x14ac:dyDescent="0.25">
      <c r="A1160">
        <v>1159</v>
      </c>
      <c r="B1160" s="4">
        <v>1</v>
      </c>
      <c r="E1160" s="3">
        <v>4</v>
      </c>
    </row>
    <row r="1161" spans="1:5" x14ac:dyDescent="0.25">
      <c r="A1161">
        <v>1160</v>
      </c>
      <c r="B1161" s="4">
        <v>1</v>
      </c>
      <c r="E1161" s="3">
        <v>4</v>
      </c>
    </row>
    <row r="1162" spans="1:5" x14ac:dyDescent="0.25">
      <c r="A1162">
        <v>1161</v>
      </c>
      <c r="B1162" s="4">
        <v>1</v>
      </c>
      <c r="C1162" s="2">
        <v>2</v>
      </c>
      <c r="E1162" s="3">
        <v>4</v>
      </c>
    </row>
    <row r="1163" spans="1:5" x14ac:dyDescent="0.25">
      <c r="A1163">
        <v>1162</v>
      </c>
      <c r="B1163" s="4">
        <v>1</v>
      </c>
      <c r="C1163" s="2">
        <v>2</v>
      </c>
      <c r="E1163" s="3">
        <v>4</v>
      </c>
    </row>
    <row r="1164" spans="1:5" x14ac:dyDescent="0.25">
      <c r="A1164">
        <v>1163</v>
      </c>
      <c r="C1164" s="2">
        <v>2</v>
      </c>
      <c r="E1164" s="3">
        <v>4</v>
      </c>
    </row>
    <row r="1165" spans="1:5" x14ac:dyDescent="0.25">
      <c r="A1165">
        <v>1164</v>
      </c>
      <c r="C1165" s="2">
        <v>2</v>
      </c>
      <c r="E1165" s="3">
        <v>4</v>
      </c>
    </row>
    <row r="1166" spans="1:5" x14ac:dyDescent="0.25">
      <c r="A1166">
        <v>1165</v>
      </c>
      <c r="C1166" s="2">
        <v>2</v>
      </c>
      <c r="E1166" s="3">
        <v>4</v>
      </c>
    </row>
    <row r="1167" spans="1:5" x14ac:dyDescent="0.25">
      <c r="A1167">
        <v>1166</v>
      </c>
      <c r="C1167" s="2">
        <v>2</v>
      </c>
      <c r="D1167" s="5">
        <v>3</v>
      </c>
      <c r="E1167" s="3">
        <v>4</v>
      </c>
    </row>
    <row r="1168" spans="1:5" x14ac:dyDescent="0.25">
      <c r="A1168">
        <v>1167</v>
      </c>
      <c r="C1168" s="2">
        <v>2</v>
      </c>
      <c r="D1168" s="5">
        <v>3</v>
      </c>
      <c r="E1168" s="3">
        <v>4</v>
      </c>
    </row>
    <row r="1169" spans="1:5" x14ac:dyDescent="0.25">
      <c r="A1169">
        <v>1168</v>
      </c>
      <c r="C1169" s="2">
        <v>2</v>
      </c>
      <c r="D1169" s="5">
        <v>3</v>
      </c>
      <c r="E1169" s="3">
        <v>4</v>
      </c>
    </row>
    <row r="1170" spans="1:5" x14ac:dyDescent="0.25">
      <c r="A1170">
        <v>1169</v>
      </c>
      <c r="C1170" s="2">
        <v>2</v>
      </c>
      <c r="D1170" s="5">
        <v>3</v>
      </c>
      <c r="E1170" s="3">
        <v>4</v>
      </c>
    </row>
    <row r="1171" spans="1:5" x14ac:dyDescent="0.25">
      <c r="A1171">
        <v>1170</v>
      </c>
      <c r="C1171" s="2">
        <v>2</v>
      </c>
      <c r="D1171" s="5">
        <v>3</v>
      </c>
      <c r="E1171" s="3">
        <v>4</v>
      </c>
    </row>
    <row r="1172" spans="1:5" x14ac:dyDescent="0.25">
      <c r="A1172">
        <v>1171</v>
      </c>
      <c r="C1172" s="2">
        <v>2</v>
      </c>
      <c r="D1172" s="5">
        <v>3</v>
      </c>
      <c r="E1172" s="3">
        <v>4</v>
      </c>
    </row>
    <row r="1173" spans="1:5" x14ac:dyDescent="0.25">
      <c r="A1173">
        <v>1172</v>
      </c>
      <c r="C1173" s="2">
        <v>2</v>
      </c>
      <c r="D1173" s="5">
        <v>3</v>
      </c>
      <c r="E1173" s="3">
        <v>4</v>
      </c>
    </row>
    <row r="1174" spans="1:5" x14ac:dyDescent="0.25">
      <c r="A1174">
        <v>1173</v>
      </c>
      <c r="C1174" s="2">
        <v>2</v>
      </c>
      <c r="D1174" s="5">
        <v>3</v>
      </c>
      <c r="E1174" s="3">
        <v>4</v>
      </c>
    </row>
    <row r="1175" spans="1:5" x14ac:dyDescent="0.25">
      <c r="A1175">
        <v>1174</v>
      </c>
      <c r="C1175" s="2">
        <v>2</v>
      </c>
      <c r="D1175" s="5">
        <v>3</v>
      </c>
      <c r="E1175" s="3">
        <v>4</v>
      </c>
    </row>
    <row r="1176" spans="1:5" x14ac:dyDescent="0.25">
      <c r="A1176">
        <v>1175</v>
      </c>
      <c r="C1176" s="2">
        <v>2</v>
      </c>
      <c r="D1176" s="5">
        <v>3</v>
      </c>
    </row>
    <row r="1177" spans="1:5" x14ac:dyDescent="0.25">
      <c r="A1177">
        <v>1176</v>
      </c>
      <c r="C1177" s="2">
        <v>2</v>
      </c>
      <c r="D1177" s="5">
        <v>3</v>
      </c>
    </row>
    <row r="1178" spans="1:5" x14ac:dyDescent="0.25">
      <c r="A1178">
        <v>1177</v>
      </c>
      <c r="B1178" s="4">
        <v>1</v>
      </c>
      <c r="C1178" s="2">
        <v>2</v>
      </c>
      <c r="D1178" s="5">
        <v>3</v>
      </c>
    </row>
    <row r="1179" spans="1:5" x14ac:dyDescent="0.25">
      <c r="A1179">
        <v>1178</v>
      </c>
      <c r="B1179" s="4">
        <v>1</v>
      </c>
      <c r="C1179" s="2">
        <v>2</v>
      </c>
      <c r="D1179" s="5">
        <v>3</v>
      </c>
    </row>
    <row r="1180" spans="1:5" x14ac:dyDescent="0.25">
      <c r="A1180">
        <v>1179</v>
      </c>
      <c r="B1180" s="4">
        <v>1</v>
      </c>
      <c r="D1180" s="5">
        <v>3</v>
      </c>
    </row>
    <row r="1181" spans="1:5" x14ac:dyDescent="0.25">
      <c r="A1181">
        <v>1180</v>
      </c>
      <c r="B1181" s="4">
        <v>1</v>
      </c>
      <c r="D1181" s="5">
        <v>3</v>
      </c>
    </row>
    <row r="1182" spans="1:5" x14ac:dyDescent="0.25">
      <c r="A1182">
        <v>1181</v>
      </c>
      <c r="B1182" s="4">
        <v>1</v>
      </c>
      <c r="D1182" s="5">
        <v>3</v>
      </c>
    </row>
    <row r="1183" spans="1:5" x14ac:dyDescent="0.25">
      <c r="A1183">
        <v>1182</v>
      </c>
      <c r="B1183" s="4">
        <v>1</v>
      </c>
      <c r="D1183" s="5">
        <v>3</v>
      </c>
    </row>
    <row r="1184" spans="1:5" x14ac:dyDescent="0.25">
      <c r="A1184">
        <v>1183</v>
      </c>
      <c r="B1184" s="4">
        <v>1</v>
      </c>
      <c r="D1184" s="5">
        <v>3</v>
      </c>
    </row>
    <row r="1185" spans="1:5" x14ac:dyDescent="0.25">
      <c r="A1185">
        <v>1184</v>
      </c>
      <c r="B1185" s="4">
        <v>1</v>
      </c>
      <c r="D1185" s="5">
        <v>3</v>
      </c>
    </row>
    <row r="1186" spans="1:5" x14ac:dyDescent="0.25">
      <c r="A1186">
        <v>1185</v>
      </c>
      <c r="B1186" s="4">
        <v>1</v>
      </c>
      <c r="D1186" s="5">
        <v>3</v>
      </c>
    </row>
    <row r="1187" spans="1:5" x14ac:dyDescent="0.25">
      <c r="A1187">
        <v>1186</v>
      </c>
      <c r="B1187" s="4">
        <v>1</v>
      </c>
      <c r="D1187" s="5">
        <v>3</v>
      </c>
      <c r="E1187" s="3">
        <v>4</v>
      </c>
    </row>
    <row r="1188" spans="1:5" x14ac:dyDescent="0.25">
      <c r="A1188">
        <v>1187</v>
      </c>
      <c r="B1188" s="4">
        <v>1</v>
      </c>
      <c r="D1188" s="5">
        <v>3</v>
      </c>
      <c r="E1188" s="3">
        <v>4</v>
      </c>
    </row>
    <row r="1189" spans="1:5" x14ac:dyDescent="0.25">
      <c r="A1189">
        <v>1188</v>
      </c>
      <c r="B1189" s="4">
        <v>1</v>
      </c>
      <c r="E1189" s="3">
        <v>4</v>
      </c>
    </row>
    <row r="1190" spans="1:5" x14ac:dyDescent="0.25">
      <c r="A1190">
        <v>1189</v>
      </c>
      <c r="B1190" s="4">
        <v>1</v>
      </c>
      <c r="E1190" s="3">
        <v>4</v>
      </c>
    </row>
    <row r="1191" spans="1:5" x14ac:dyDescent="0.25">
      <c r="A1191">
        <v>1190</v>
      </c>
      <c r="B1191" s="4">
        <v>1</v>
      </c>
      <c r="E1191" s="3">
        <v>4</v>
      </c>
    </row>
    <row r="1192" spans="1:5" x14ac:dyDescent="0.25">
      <c r="A1192">
        <v>1191</v>
      </c>
      <c r="B1192" s="4">
        <v>1</v>
      </c>
      <c r="E1192" s="3">
        <v>4</v>
      </c>
    </row>
    <row r="1193" spans="1:5" x14ac:dyDescent="0.25">
      <c r="A1193">
        <v>1192</v>
      </c>
      <c r="B1193" s="4">
        <v>1</v>
      </c>
      <c r="E1193" s="3">
        <v>4</v>
      </c>
    </row>
    <row r="1194" spans="1:5" x14ac:dyDescent="0.25">
      <c r="A1194">
        <v>1193</v>
      </c>
      <c r="B1194" s="4">
        <v>1</v>
      </c>
      <c r="E1194" s="3">
        <v>4</v>
      </c>
    </row>
    <row r="1195" spans="1:5" x14ac:dyDescent="0.25">
      <c r="A1195">
        <v>1194</v>
      </c>
      <c r="B1195" s="4">
        <v>1</v>
      </c>
      <c r="E1195" s="3">
        <v>4</v>
      </c>
    </row>
    <row r="1196" spans="1:5" x14ac:dyDescent="0.25">
      <c r="A1196">
        <v>1195</v>
      </c>
      <c r="B1196" s="4">
        <v>1</v>
      </c>
      <c r="E1196" s="3">
        <v>4</v>
      </c>
    </row>
    <row r="1197" spans="1:5" x14ac:dyDescent="0.25">
      <c r="A1197">
        <v>1196</v>
      </c>
      <c r="B1197" s="4">
        <v>1</v>
      </c>
      <c r="C1197" s="2">
        <v>2</v>
      </c>
      <c r="E1197" s="3">
        <v>4</v>
      </c>
    </row>
    <row r="1198" spans="1:5" x14ac:dyDescent="0.25">
      <c r="A1198">
        <v>1197</v>
      </c>
      <c r="B1198" s="4">
        <v>1</v>
      </c>
      <c r="C1198" s="2">
        <v>2</v>
      </c>
      <c r="E1198" s="3">
        <v>4</v>
      </c>
    </row>
    <row r="1199" spans="1:5" x14ac:dyDescent="0.25">
      <c r="A1199">
        <v>1198</v>
      </c>
      <c r="B1199" s="4">
        <v>1</v>
      </c>
      <c r="C1199" s="2">
        <v>2</v>
      </c>
      <c r="E1199" s="3">
        <v>4</v>
      </c>
    </row>
    <row r="1200" spans="1:5" x14ac:dyDescent="0.25">
      <c r="A1200">
        <v>1199</v>
      </c>
      <c r="C1200" s="2">
        <v>2</v>
      </c>
      <c r="E1200" s="3">
        <v>4</v>
      </c>
    </row>
    <row r="1201" spans="1:5" x14ac:dyDescent="0.25">
      <c r="A1201">
        <v>1200</v>
      </c>
      <c r="C1201" s="2">
        <v>2</v>
      </c>
      <c r="E1201" s="3">
        <v>4</v>
      </c>
    </row>
    <row r="1202" spans="1:5" x14ac:dyDescent="0.25">
      <c r="A1202">
        <v>1201</v>
      </c>
      <c r="C1202" s="2">
        <v>2</v>
      </c>
      <c r="E1202" s="3">
        <v>4</v>
      </c>
    </row>
    <row r="1203" spans="1:5" x14ac:dyDescent="0.25">
      <c r="A1203">
        <v>1202</v>
      </c>
      <c r="C1203" s="2">
        <v>2</v>
      </c>
      <c r="D1203" s="5">
        <v>3</v>
      </c>
      <c r="E1203" s="3">
        <v>4</v>
      </c>
    </row>
    <row r="1204" spans="1:5" x14ac:dyDescent="0.25">
      <c r="A1204">
        <v>1203</v>
      </c>
      <c r="C1204" s="2">
        <v>2</v>
      </c>
      <c r="D1204" s="5">
        <v>3</v>
      </c>
      <c r="E1204" s="3">
        <v>4</v>
      </c>
    </row>
    <row r="1205" spans="1:5" x14ac:dyDescent="0.25">
      <c r="A1205">
        <v>1204</v>
      </c>
      <c r="C1205" s="2">
        <v>2</v>
      </c>
      <c r="D1205" s="5">
        <v>3</v>
      </c>
      <c r="E1205" s="3">
        <v>4</v>
      </c>
    </row>
    <row r="1206" spans="1:5" x14ac:dyDescent="0.25">
      <c r="A1206">
        <v>1205</v>
      </c>
      <c r="C1206" s="2">
        <v>2</v>
      </c>
      <c r="D1206" s="5">
        <v>3</v>
      </c>
      <c r="E1206" s="3">
        <v>4</v>
      </c>
    </row>
    <row r="1207" spans="1:5" x14ac:dyDescent="0.25">
      <c r="A1207">
        <v>1206</v>
      </c>
      <c r="C1207" s="2">
        <v>2</v>
      </c>
      <c r="D1207" s="5">
        <v>3</v>
      </c>
      <c r="E1207" s="3">
        <v>4</v>
      </c>
    </row>
    <row r="1208" spans="1:5" x14ac:dyDescent="0.25">
      <c r="A1208">
        <v>1207</v>
      </c>
      <c r="C1208" s="2">
        <v>2</v>
      </c>
      <c r="D1208" s="5">
        <v>3</v>
      </c>
      <c r="E1208" s="3">
        <v>4</v>
      </c>
    </row>
    <row r="1209" spans="1:5" x14ac:dyDescent="0.25">
      <c r="A1209">
        <v>1208</v>
      </c>
      <c r="C1209" s="2">
        <v>2</v>
      </c>
      <c r="D1209" s="5">
        <v>3</v>
      </c>
      <c r="E1209" s="3">
        <v>4</v>
      </c>
    </row>
    <row r="1210" spans="1:5" x14ac:dyDescent="0.25">
      <c r="A1210">
        <v>1209</v>
      </c>
      <c r="C1210" s="2">
        <v>2</v>
      </c>
      <c r="D1210" s="5">
        <v>3</v>
      </c>
      <c r="E1210" s="3">
        <v>4</v>
      </c>
    </row>
    <row r="1211" spans="1:5" x14ac:dyDescent="0.25">
      <c r="A1211">
        <v>1210</v>
      </c>
      <c r="C1211" s="2">
        <v>2</v>
      </c>
      <c r="D1211" s="5">
        <v>3</v>
      </c>
      <c r="E1211" s="3">
        <v>4</v>
      </c>
    </row>
    <row r="1212" spans="1:5" x14ac:dyDescent="0.25">
      <c r="A1212">
        <v>1211</v>
      </c>
      <c r="C1212" s="2">
        <v>2</v>
      </c>
      <c r="D1212" s="5">
        <v>3</v>
      </c>
    </row>
    <row r="1213" spans="1:5" x14ac:dyDescent="0.25">
      <c r="A1213">
        <v>1212</v>
      </c>
      <c r="C1213" s="2">
        <v>2</v>
      </c>
      <c r="D1213" s="5">
        <v>3</v>
      </c>
    </row>
    <row r="1214" spans="1:5" x14ac:dyDescent="0.25">
      <c r="A1214">
        <v>1213</v>
      </c>
      <c r="C1214" s="2">
        <v>2</v>
      </c>
      <c r="D1214" s="5">
        <v>3</v>
      </c>
    </row>
    <row r="1215" spans="1:5" x14ac:dyDescent="0.25">
      <c r="A1215">
        <v>1214</v>
      </c>
      <c r="C1215" s="2">
        <v>2</v>
      </c>
      <c r="D1215" s="5">
        <v>3</v>
      </c>
    </row>
    <row r="1216" spans="1:5" x14ac:dyDescent="0.25">
      <c r="A1216">
        <v>1215</v>
      </c>
      <c r="C1216" s="2">
        <v>2</v>
      </c>
      <c r="D1216" s="5">
        <v>3</v>
      </c>
    </row>
    <row r="1217" spans="1:8" x14ac:dyDescent="0.25">
      <c r="A1217">
        <v>1216</v>
      </c>
      <c r="C1217" s="2">
        <v>2</v>
      </c>
      <c r="D1217" s="5">
        <v>3</v>
      </c>
    </row>
    <row r="1218" spans="1:8" x14ac:dyDescent="0.25">
      <c r="A1218">
        <v>1217</v>
      </c>
      <c r="B1218" s="4">
        <v>1</v>
      </c>
      <c r="C1218" s="2">
        <v>2</v>
      </c>
      <c r="D1218" s="5">
        <v>3</v>
      </c>
    </row>
    <row r="1219" spans="1:8" x14ac:dyDescent="0.25">
      <c r="A1219">
        <v>1218</v>
      </c>
      <c r="B1219" s="4">
        <v>1</v>
      </c>
      <c r="C1219" s="2">
        <v>2</v>
      </c>
      <c r="D1219" s="5">
        <v>3</v>
      </c>
    </row>
    <row r="1220" spans="1:8" x14ac:dyDescent="0.25">
      <c r="A1220">
        <v>1219</v>
      </c>
      <c r="B1220" s="4">
        <v>1</v>
      </c>
      <c r="D1220" s="5">
        <v>3</v>
      </c>
    </row>
    <row r="1221" spans="1:8" x14ac:dyDescent="0.25">
      <c r="A1221">
        <v>1220</v>
      </c>
      <c r="B1221" s="4">
        <v>1</v>
      </c>
      <c r="D1221" s="5">
        <v>3</v>
      </c>
    </row>
    <row r="1222" spans="1:8" x14ac:dyDescent="0.25">
      <c r="A1222">
        <v>1221</v>
      </c>
      <c r="B1222" s="4">
        <v>1</v>
      </c>
      <c r="D1222" s="5">
        <v>3</v>
      </c>
    </row>
    <row r="1223" spans="1:8" x14ac:dyDescent="0.25">
      <c r="A1223">
        <v>1222</v>
      </c>
      <c r="B1223" s="4">
        <v>1</v>
      </c>
      <c r="D1223" s="5">
        <v>3</v>
      </c>
    </row>
    <row r="1224" spans="1:8" x14ac:dyDescent="0.25">
      <c r="A1224">
        <v>1223</v>
      </c>
      <c r="B1224" s="4">
        <v>1</v>
      </c>
      <c r="D1224" s="5">
        <v>3</v>
      </c>
    </row>
    <row r="1225" spans="1:8" x14ac:dyDescent="0.25">
      <c r="A1225">
        <v>1224</v>
      </c>
      <c r="B1225" s="4">
        <v>1</v>
      </c>
      <c r="D1225" s="5">
        <v>3</v>
      </c>
      <c r="H1225" s="3" t="s">
        <v>233</v>
      </c>
    </row>
    <row r="1226" spans="1:8" x14ac:dyDescent="0.25">
      <c r="A1226">
        <v>1225</v>
      </c>
      <c r="B1226" s="4">
        <v>1</v>
      </c>
      <c r="D1226" s="5">
        <v>3</v>
      </c>
      <c r="H1226" s="3" t="s">
        <v>233</v>
      </c>
    </row>
    <row r="1227" spans="1:8" x14ac:dyDescent="0.25">
      <c r="A1227">
        <v>1226</v>
      </c>
      <c r="B1227" s="4">
        <v>1</v>
      </c>
      <c r="D1227" s="5">
        <v>3</v>
      </c>
      <c r="H1227" s="3" t="s">
        <v>233</v>
      </c>
    </row>
    <row r="1228" spans="1:8" x14ac:dyDescent="0.25">
      <c r="A1228">
        <v>1227</v>
      </c>
      <c r="B1228" s="4">
        <v>1</v>
      </c>
      <c r="D1228" s="5">
        <v>3</v>
      </c>
      <c r="H1228" s="3" t="s">
        <v>233</v>
      </c>
    </row>
    <row r="1229" spans="1:8" x14ac:dyDescent="0.25">
      <c r="A1229">
        <v>1228</v>
      </c>
      <c r="B1229" s="4">
        <v>1</v>
      </c>
      <c r="D1229" s="5">
        <v>3</v>
      </c>
      <c r="H1229" s="3" t="s">
        <v>233</v>
      </c>
    </row>
    <row r="1230" spans="1:8" x14ac:dyDescent="0.25">
      <c r="A1230">
        <v>1229</v>
      </c>
      <c r="B1230" s="4">
        <v>1</v>
      </c>
      <c r="H1230" s="3" t="s">
        <v>233</v>
      </c>
    </row>
    <row r="1231" spans="1:8" x14ac:dyDescent="0.25">
      <c r="A1231">
        <v>1230</v>
      </c>
      <c r="B1231" s="4">
        <v>1</v>
      </c>
      <c r="H1231" s="3" t="s">
        <v>233</v>
      </c>
    </row>
    <row r="1232" spans="1:8" x14ac:dyDescent="0.25">
      <c r="A1232">
        <v>1231</v>
      </c>
      <c r="B1232" s="4">
        <v>1</v>
      </c>
      <c r="H1232" s="3" t="s">
        <v>233</v>
      </c>
    </row>
    <row r="1233" spans="1:8" x14ac:dyDescent="0.25">
      <c r="A1233">
        <v>1232</v>
      </c>
      <c r="B1233" s="4">
        <v>1</v>
      </c>
      <c r="H1233" s="3" t="s">
        <v>233</v>
      </c>
    </row>
    <row r="1234" spans="1:8" x14ac:dyDescent="0.25">
      <c r="A1234">
        <v>1233</v>
      </c>
      <c r="B1234" s="4">
        <v>1</v>
      </c>
      <c r="H1234" s="3" t="s">
        <v>233</v>
      </c>
    </row>
    <row r="1235" spans="1:8" x14ac:dyDescent="0.25">
      <c r="A1235">
        <v>1234</v>
      </c>
      <c r="B1235" s="4">
        <v>1</v>
      </c>
      <c r="H1235" s="3" t="s">
        <v>233</v>
      </c>
    </row>
    <row r="1236" spans="1:8" x14ac:dyDescent="0.25">
      <c r="A1236">
        <v>1235</v>
      </c>
      <c r="B1236" s="4">
        <v>1</v>
      </c>
      <c r="H1236" s="3" t="s">
        <v>233</v>
      </c>
    </row>
    <row r="1237" spans="1:8" x14ac:dyDescent="0.25">
      <c r="A1237">
        <v>1236</v>
      </c>
      <c r="B1237" s="4">
        <v>1</v>
      </c>
      <c r="C1237" s="2">
        <v>2</v>
      </c>
      <c r="H1237" s="3" t="s">
        <v>233</v>
      </c>
    </row>
    <row r="1238" spans="1:8" x14ac:dyDescent="0.25">
      <c r="A1238">
        <v>1237</v>
      </c>
      <c r="B1238" s="4">
        <v>1</v>
      </c>
      <c r="C1238" s="2">
        <v>2</v>
      </c>
      <c r="H1238" s="3" t="s">
        <v>233</v>
      </c>
    </row>
    <row r="1239" spans="1:8" x14ac:dyDescent="0.25">
      <c r="A1239">
        <v>1238</v>
      </c>
      <c r="B1239" s="4">
        <v>1</v>
      </c>
      <c r="C1239" s="2">
        <v>2</v>
      </c>
      <c r="H1239" s="3" t="s">
        <v>233</v>
      </c>
    </row>
    <row r="1240" spans="1:8" x14ac:dyDescent="0.25">
      <c r="A1240">
        <v>1239</v>
      </c>
      <c r="B1240" s="4">
        <v>1</v>
      </c>
      <c r="C1240" s="2">
        <v>2</v>
      </c>
      <c r="H1240" s="3" t="s">
        <v>233</v>
      </c>
    </row>
    <row r="1241" spans="1:8" x14ac:dyDescent="0.25">
      <c r="A1241">
        <v>1240</v>
      </c>
      <c r="B1241" s="4">
        <v>1</v>
      </c>
      <c r="C1241" s="2">
        <v>2</v>
      </c>
      <c r="H1241" s="3" t="s">
        <v>233</v>
      </c>
    </row>
    <row r="1242" spans="1:8" x14ac:dyDescent="0.25">
      <c r="A1242">
        <v>1241</v>
      </c>
      <c r="C1242" s="2">
        <v>2</v>
      </c>
      <c r="D1242" s="5">
        <v>3</v>
      </c>
      <c r="H1242" s="3" t="s">
        <v>233</v>
      </c>
    </row>
    <row r="1243" spans="1:8" x14ac:dyDescent="0.25">
      <c r="A1243">
        <v>1242</v>
      </c>
      <c r="C1243" s="2">
        <v>2</v>
      </c>
      <c r="D1243" s="5">
        <v>3</v>
      </c>
    </row>
    <row r="1244" spans="1:8" x14ac:dyDescent="0.25">
      <c r="A1244">
        <v>1243</v>
      </c>
      <c r="C1244" s="2">
        <v>2</v>
      </c>
      <c r="D1244" s="5">
        <v>3</v>
      </c>
    </row>
    <row r="1245" spans="1:8" x14ac:dyDescent="0.25">
      <c r="A1245">
        <v>1244</v>
      </c>
      <c r="C1245" s="2">
        <v>2</v>
      </c>
      <c r="D1245" s="5">
        <v>3</v>
      </c>
    </row>
    <row r="1246" spans="1:8" x14ac:dyDescent="0.25">
      <c r="A1246">
        <v>1245</v>
      </c>
      <c r="C1246" s="2">
        <v>2</v>
      </c>
      <c r="D1246" s="5">
        <v>3</v>
      </c>
    </row>
    <row r="1247" spans="1:8" x14ac:dyDescent="0.25">
      <c r="A1247">
        <v>1246</v>
      </c>
      <c r="C1247" s="2">
        <v>2</v>
      </c>
      <c r="D1247" s="5">
        <v>3</v>
      </c>
    </row>
    <row r="1248" spans="1:8" x14ac:dyDescent="0.25">
      <c r="A1248">
        <v>1247</v>
      </c>
      <c r="C1248" s="2">
        <v>2</v>
      </c>
      <c r="D1248" s="5">
        <v>3</v>
      </c>
    </row>
    <row r="1249" spans="1:4" x14ac:dyDescent="0.25">
      <c r="A1249">
        <v>1248</v>
      </c>
      <c r="C1249" s="2">
        <v>2</v>
      </c>
      <c r="D1249" s="5">
        <v>3</v>
      </c>
    </row>
    <row r="1250" spans="1:4" x14ac:dyDescent="0.25">
      <c r="A1250">
        <v>1249</v>
      </c>
      <c r="C1250" s="2">
        <v>2</v>
      </c>
      <c r="D1250" s="5">
        <v>3</v>
      </c>
    </row>
    <row r="1251" spans="1:4" x14ac:dyDescent="0.25">
      <c r="A1251">
        <v>1250</v>
      </c>
      <c r="C1251" s="2">
        <v>2</v>
      </c>
      <c r="D1251" s="5">
        <v>3</v>
      </c>
    </row>
    <row r="1252" spans="1:4" x14ac:dyDescent="0.25">
      <c r="A1252">
        <v>1251</v>
      </c>
      <c r="C1252" s="2">
        <v>2</v>
      </c>
      <c r="D1252" s="5">
        <v>3</v>
      </c>
    </row>
    <row r="1253" spans="1:4" x14ac:dyDescent="0.25">
      <c r="A1253">
        <v>1252</v>
      </c>
      <c r="C1253" s="2">
        <v>2</v>
      </c>
      <c r="D1253" s="5">
        <v>3</v>
      </c>
    </row>
    <row r="1254" spans="1:4" x14ac:dyDescent="0.25">
      <c r="A1254">
        <v>1253</v>
      </c>
      <c r="C1254" s="2">
        <v>2</v>
      </c>
      <c r="D1254" s="5">
        <v>3</v>
      </c>
    </row>
    <row r="1255" spans="1:4" x14ac:dyDescent="0.25">
      <c r="A1255">
        <v>1254</v>
      </c>
      <c r="C1255" s="2">
        <v>2</v>
      </c>
      <c r="D1255" s="5">
        <v>3</v>
      </c>
    </row>
    <row r="1256" spans="1:4" x14ac:dyDescent="0.25">
      <c r="A1256">
        <v>1255</v>
      </c>
      <c r="C1256" s="2">
        <v>2</v>
      </c>
      <c r="D1256" s="5">
        <v>3</v>
      </c>
    </row>
    <row r="1257" spans="1:4" x14ac:dyDescent="0.25">
      <c r="A1257">
        <v>1256</v>
      </c>
      <c r="C1257" s="2">
        <v>2</v>
      </c>
      <c r="D1257" s="5">
        <v>3</v>
      </c>
    </row>
    <row r="1258" spans="1:4" x14ac:dyDescent="0.25">
      <c r="A1258">
        <v>1257</v>
      </c>
      <c r="C1258" s="2">
        <v>2</v>
      </c>
      <c r="D1258" s="5">
        <v>3</v>
      </c>
    </row>
    <row r="1259" spans="1:4" x14ac:dyDescent="0.25">
      <c r="A1259">
        <v>1258</v>
      </c>
      <c r="C1259" s="2">
        <v>2</v>
      </c>
      <c r="D1259" s="5">
        <v>3</v>
      </c>
    </row>
    <row r="1260" spans="1:4" x14ac:dyDescent="0.25">
      <c r="A1260">
        <v>1259</v>
      </c>
      <c r="B1260" s="4">
        <v>1</v>
      </c>
      <c r="C1260" s="2">
        <v>2</v>
      </c>
      <c r="D1260" s="5">
        <v>3</v>
      </c>
    </row>
    <row r="1261" spans="1:4" x14ac:dyDescent="0.25">
      <c r="A1261">
        <v>1260</v>
      </c>
      <c r="B1261" s="4">
        <v>1</v>
      </c>
      <c r="C1261" s="2">
        <v>2</v>
      </c>
      <c r="D1261" s="5">
        <v>3</v>
      </c>
    </row>
    <row r="1262" spans="1:4" x14ac:dyDescent="0.25">
      <c r="A1262">
        <v>1261</v>
      </c>
      <c r="B1262" s="4">
        <v>1</v>
      </c>
      <c r="C1262" s="2">
        <v>2</v>
      </c>
      <c r="D1262" s="5">
        <v>3</v>
      </c>
    </row>
    <row r="1263" spans="1:4" x14ac:dyDescent="0.25">
      <c r="A1263">
        <v>1262</v>
      </c>
      <c r="B1263" s="4">
        <v>1</v>
      </c>
      <c r="C1263" s="2">
        <v>2</v>
      </c>
      <c r="D1263" s="5">
        <v>3</v>
      </c>
    </row>
    <row r="1264" spans="1:4" x14ac:dyDescent="0.25">
      <c r="A1264">
        <v>1263</v>
      </c>
      <c r="B1264" s="4">
        <v>1</v>
      </c>
      <c r="C1264" s="2">
        <v>2</v>
      </c>
      <c r="D1264" s="5">
        <v>3</v>
      </c>
    </row>
    <row r="1265" spans="1:8" x14ac:dyDescent="0.25">
      <c r="A1265">
        <v>1264</v>
      </c>
      <c r="B1265" s="4">
        <v>1</v>
      </c>
      <c r="D1265" s="5">
        <v>3</v>
      </c>
    </row>
    <row r="1266" spans="1:8" x14ac:dyDescent="0.25">
      <c r="A1266">
        <v>1265</v>
      </c>
      <c r="B1266" s="4">
        <v>1</v>
      </c>
      <c r="D1266" s="5">
        <v>3</v>
      </c>
      <c r="F1266" t="s">
        <v>22</v>
      </c>
    </row>
    <row r="1267" spans="1:8" x14ac:dyDescent="0.25">
      <c r="A1267">
        <v>1266</v>
      </c>
    </row>
    <row r="1268" spans="1:8" x14ac:dyDescent="0.25">
      <c r="A1268">
        <v>1267</v>
      </c>
      <c r="F1268" t="s">
        <v>22</v>
      </c>
    </row>
    <row r="1269" spans="1:8" x14ac:dyDescent="0.25">
      <c r="A1269">
        <v>1268</v>
      </c>
      <c r="C1269" s="2">
        <v>2</v>
      </c>
    </row>
    <row r="1270" spans="1:8" x14ac:dyDescent="0.25">
      <c r="A1270">
        <v>1269</v>
      </c>
      <c r="C1270" s="2">
        <v>2</v>
      </c>
    </row>
    <row r="1271" spans="1:8" x14ac:dyDescent="0.25">
      <c r="A1271">
        <v>1270</v>
      </c>
      <c r="C1271" s="2">
        <v>2</v>
      </c>
    </row>
    <row r="1272" spans="1:8" x14ac:dyDescent="0.25">
      <c r="A1272">
        <v>1271</v>
      </c>
      <c r="C1272" s="2">
        <v>2</v>
      </c>
    </row>
    <row r="1273" spans="1:8" x14ac:dyDescent="0.25">
      <c r="A1273">
        <v>1272</v>
      </c>
      <c r="C1273" s="2">
        <v>2</v>
      </c>
    </row>
    <row r="1274" spans="1:8" x14ac:dyDescent="0.25">
      <c r="A1274">
        <v>1273</v>
      </c>
      <c r="C1274" s="2">
        <v>2</v>
      </c>
    </row>
    <row r="1275" spans="1:8" x14ac:dyDescent="0.25">
      <c r="A1275">
        <v>1274</v>
      </c>
      <c r="C1275" s="2">
        <v>2</v>
      </c>
    </row>
    <row r="1276" spans="1:8" x14ac:dyDescent="0.25">
      <c r="A1276">
        <v>1275</v>
      </c>
      <c r="C1276" s="2">
        <v>2</v>
      </c>
    </row>
    <row r="1277" spans="1:8" x14ac:dyDescent="0.25">
      <c r="A1277">
        <v>1276</v>
      </c>
      <c r="C1277" s="2">
        <v>2</v>
      </c>
    </row>
    <row r="1278" spans="1:8" x14ac:dyDescent="0.25">
      <c r="A1278">
        <v>1277</v>
      </c>
      <c r="C1278" s="2">
        <v>2</v>
      </c>
    </row>
    <row r="1279" spans="1:8" x14ac:dyDescent="0.25">
      <c r="A1279">
        <v>1278</v>
      </c>
      <c r="C1279" s="2">
        <v>2</v>
      </c>
    </row>
    <row r="1280" spans="1:8" x14ac:dyDescent="0.25">
      <c r="A1280">
        <v>1279</v>
      </c>
      <c r="C1280" s="2">
        <v>2</v>
      </c>
      <c r="H1280" s="3" t="s">
        <v>233</v>
      </c>
    </row>
    <row r="1281" spans="1:8" x14ac:dyDescent="0.25">
      <c r="A1281">
        <v>1280</v>
      </c>
      <c r="B1281" s="4">
        <v>1</v>
      </c>
      <c r="C1281" s="2">
        <v>2</v>
      </c>
      <c r="H1281" s="3" t="s">
        <v>233</v>
      </c>
    </row>
    <row r="1282" spans="1:8" x14ac:dyDescent="0.25">
      <c r="A1282">
        <v>1281</v>
      </c>
      <c r="B1282" s="4">
        <v>1</v>
      </c>
      <c r="C1282" s="2">
        <v>2</v>
      </c>
      <c r="H1282" s="3" t="s">
        <v>233</v>
      </c>
    </row>
    <row r="1283" spans="1:8" x14ac:dyDescent="0.25">
      <c r="A1283">
        <v>1282</v>
      </c>
      <c r="B1283" s="4">
        <v>1</v>
      </c>
      <c r="C1283" s="2">
        <v>2</v>
      </c>
      <c r="H1283" s="3" t="s">
        <v>233</v>
      </c>
    </row>
    <row r="1284" spans="1:8" x14ac:dyDescent="0.25">
      <c r="A1284">
        <v>1283</v>
      </c>
      <c r="B1284" s="4">
        <v>1</v>
      </c>
      <c r="C1284" s="2">
        <v>2</v>
      </c>
      <c r="H1284" s="3" t="s">
        <v>233</v>
      </c>
    </row>
    <row r="1285" spans="1:8" x14ac:dyDescent="0.25">
      <c r="A1285">
        <v>1284</v>
      </c>
      <c r="B1285" s="4">
        <v>1</v>
      </c>
      <c r="C1285" s="2">
        <v>2</v>
      </c>
      <c r="H1285" s="3" t="s">
        <v>233</v>
      </c>
    </row>
    <row r="1286" spans="1:8" x14ac:dyDescent="0.25">
      <c r="A1286">
        <v>1285</v>
      </c>
      <c r="B1286" s="4">
        <v>1</v>
      </c>
      <c r="C1286" s="2">
        <v>2</v>
      </c>
      <c r="H1286" s="3" t="s">
        <v>233</v>
      </c>
    </row>
    <row r="1287" spans="1:8" x14ac:dyDescent="0.25">
      <c r="A1287">
        <v>1286</v>
      </c>
      <c r="B1287" s="4">
        <v>1</v>
      </c>
      <c r="H1287" s="3" t="s">
        <v>233</v>
      </c>
    </row>
    <row r="1288" spans="1:8" x14ac:dyDescent="0.25">
      <c r="A1288">
        <v>1287</v>
      </c>
      <c r="B1288" s="4">
        <v>1</v>
      </c>
      <c r="H1288" s="3" t="s">
        <v>233</v>
      </c>
    </row>
    <row r="1289" spans="1:8" x14ac:dyDescent="0.25">
      <c r="A1289">
        <v>1288</v>
      </c>
      <c r="B1289" s="4">
        <v>1</v>
      </c>
      <c r="H1289" s="3" t="s">
        <v>233</v>
      </c>
    </row>
    <row r="1290" spans="1:8" x14ac:dyDescent="0.25">
      <c r="A1290">
        <v>1289</v>
      </c>
      <c r="B1290" s="4">
        <v>1</v>
      </c>
      <c r="H1290" s="3" t="s">
        <v>233</v>
      </c>
    </row>
    <row r="1291" spans="1:8" x14ac:dyDescent="0.25">
      <c r="A1291">
        <v>1290</v>
      </c>
      <c r="B1291" s="4">
        <v>1</v>
      </c>
      <c r="H1291" s="3" t="s">
        <v>233</v>
      </c>
    </row>
    <row r="1292" spans="1:8" x14ac:dyDescent="0.25">
      <c r="A1292">
        <v>1291</v>
      </c>
      <c r="B1292" s="4">
        <v>1</v>
      </c>
      <c r="H1292" s="3" t="s">
        <v>233</v>
      </c>
    </row>
    <row r="1293" spans="1:8" x14ac:dyDescent="0.25">
      <c r="A1293">
        <v>1292</v>
      </c>
      <c r="B1293" s="4">
        <v>1</v>
      </c>
      <c r="C1293" s="2">
        <v>2</v>
      </c>
      <c r="H1293" s="3" t="s">
        <v>233</v>
      </c>
    </row>
    <row r="1294" spans="1:8" x14ac:dyDescent="0.25">
      <c r="A1294">
        <v>1293</v>
      </c>
      <c r="B1294" s="4">
        <v>1</v>
      </c>
      <c r="C1294" s="2">
        <v>2</v>
      </c>
      <c r="H1294" s="3" t="s">
        <v>233</v>
      </c>
    </row>
    <row r="1295" spans="1:8" x14ac:dyDescent="0.25">
      <c r="A1295">
        <v>1294</v>
      </c>
      <c r="B1295" s="4">
        <v>1</v>
      </c>
      <c r="C1295" s="2">
        <v>2</v>
      </c>
      <c r="H1295" s="3" t="s">
        <v>233</v>
      </c>
    </row>
    <row r="1296" spans="1:8" x14ac:dyDescent="0.25">
      <c r="A1296">
        <v>1295</v>
      </c>
      <c r="B1296" s="4">
        <v>1</v>
      </c>
      <c r="C1296" s="2">
        <v>2</v>
      </c>
      <c r="H1296" s="3" t="s">
        <v>233</v>
      </c>
    </row>
    <row r="1297" spans="1:8" x14ac:dyDescent="0.25">
      <c r="A1297">
        <v>1296</v>
      </c>
      <c r="C1297" s="2">
        <v>2</v>
      </c>
      <c r="D1297" s="5">
        <v>3</v>
      </c>
      <c r="H1297" s="3" t="s">
        <v>233</v>
      </c>
    </row>
    <row r="1298" spans="1:8" x14ac:dyDescent="0.25">
      <c r="A1298">
        <v>1297</v>
      </c>
      <c r="C1298" s="2">
        <v>2</v>
      </c>
      <c r="D1298" s="5">
        <v>3</v>
      </c>
    </row>
    <row r="1299" spans="1:8" x14ac:dyDescent="0.25">
      <c r="A1299">
        <v>1298</v>
      </c>
      <c r="C1299" s="2">
        <v>2</v>
      </c>
      <c r="D1299" s="5">
        <v>3</v>
      </c>
    </row>
    <row r="1300" spans="1:8" x14ac:dyDescent="0.25">
      <c r="A1300">
        <v>1299</v>
      </c>
      <c r="C1300" s="2">
        <v>2</v>
      </c>
      <c r="D1300" s="5">
        <v>3</v>
      </c>
    </row>
    <row r="1301" spans="1:8" x14ac:dyDescent="0.25">
      <c r="A1301">
        <v>1300</v>
      </c>
      <c r="C1301" s="2">
        <v>2</v>
      </c>
      <c r="D1301" s="5">
        <v>3</v>
      </c>
    </row>
    <row r="1302" spans="1:8" x14ac:dyDescent="0.25">
      <c r="A1302">
        <v>1301</v>
      </c>
      <c r="C1302" s="2">
        <v>2</v>
      </c>
      <c r="D1302" s="5">
        <v>3</v>
      </c>
    </row>
    <row r="1303" spans="1:8" x14ac:dyDescent="0.25">
      <c r="A1303">
        <v>1302</v>
      </c>
      <c r="C1303" s="2">
        <v>2</v>
      </c>
      <c r="D1303" s="5">
        <v>3</v>
      </c>
    </row>
    <row r="1304" spans="1:8" x14ac:dyDescent="0.25">
      <c r="A1304">
        <v>1303</v>
      </c>
      <c r="C1304" s="2">
        <v>2</v>
      </c>
      <c r="D1304" s="5">
        <v>3</v>
      </c>
    </row>
    <row r="1305" spans="1:8" x14ac:dyDescent="0.25">
      <c r="A1305">
        <v>1304</v>
      </c>
      <c r="C1305" s="2">
        <v>2</v>
      </c>
      <c r="D1305" s="5">
        <v>3</v>
      </c>
    </row>
    <row r="1306" spans="1:8" x14ac:dyDescent="0.25">
      <c r="A1306">
        <v>1305</v>
      </c>
      <c r="C1306" s="2">
        <v>2</v>
      </c>
      <c r="D1306" s="5">
        <v>3</v>
      </c>
    </row>
    <row r="1307" spans="1:8" x14ac:dyDescent="0.25">
      <c r="A1307">
        <v>1306</v>
      </c>
      <c r="C1307" s="2">
        <v>2</v>
      </c>
      <c r="D1307" s="5">
        <v>3</v>
      </c>
    </row>
    <row r="1308" spans="1:8" x14ac:dyDescent="0.25">
      <c r="A1308">
        <v>1307</v>
      </c>
      <c r="C1308" s="2">
        <v>2</v>
      </c>
      <c r="D1308" s="5">
        <v>3</v>
      </c>
    </row>
    <row r="1309" spans="1:8" x14ac:dyDescent="0.25">
      <c r="A1309">
        <v>1308</v>
      </c>
      <c r="B1309" s="4">
        <v>1</v>
      </c>
      <c r="C1309" s="2">
        <v>2</v>
      </c>
      <c r="D1309" s="5">
        <v>3</v>
      </c>
    </row>
    <row r="1310" spans="1:8" x14ac:dyDescent="0.25">
      <c r="A1310">
        <v>1309</v>
      </c>
      <c r="B1310" s="4">
        <v>1</v>
      </c>
      <c r="D1310" s="5">
        <v>3</v>
      </c>
    </row>
    <row r="1311" spans="1:8" x14ac:dyDescent="0.25">
      <c r="A1311">
        <v>1310</v>
      </c>
      <c r="B1311" s="4">
        <v>1</v>
      </c>
      <c r="D1311" s="5">
        <v>3</v>
      </c>
    </row>
    <row r="1312" spans="1:8" x14ac:dyDescent="0.25">
      <c r="A1312">
        <v>1311</v>
      </c>
      <c r="B1312" s="4">
        <v>1</v>
      </c>
      <c r="D1312" s="5">
        <v>3</v>
      </c>
    </row>
    <row r="1313" spans="1:5" x14ac:dyDescent="0.25">
      <c r="A1313">
        <v>1312</v>
      </c>
      <c r="B1313" s="4">
        <v>1</v>
      </c>
      <c r="D1313" s="5">
        <v>3</v>
      </c>
      <c r="E1313" s="3">
        <v>4</v>
      </c>
    </row>
    <row r="1314" spans="1:5" x14ac:dyDescent="0.25">
      <c r="A1314">
        <v>1313</v>
      </c>
      <c r="B1314" s="4">
        <v>1</v>
      </c>
      <c r="D1314" s="5">
        <v>3</v>
      </c>
      <c r="E1314" s="3">
        <v>4</v>
      </c>
    </row>
    <row r="1315" spans="1:5" x14ac:dyDescent="0.25">
      <c r="A1315">
        <v>1314</v>
      </c>
      <c r="B1315" s="4">
        <v>1</v>
      </c>
      <c r="E1315" s="3">
        <v>4</v>
      </c>
    </row>
    <row r="1316" spans="1:5" x14ac:dyDescent="0.25">
      <c r="A1316">
        <v>1315</v>
      </c>
      <c r="B1316" s="4">
        <v>1</v>
      </c>
      <c r="E1316" s="3">
        <v>4</v>
      </c>
    </row>
    <row r="1317" spans="1:5" x14ac:dyDescent="0.25">
      <c r="A1317">
        <v>1316</v>
      </c>
      <c r="B1317" s="4">
        <v>1</v>
      </c>
      <c r="E1317" s="3">
        <v>4</v>
      </c>
    </row>
    <row r="1318" spans="1:5" x14ac:dyDescent="0.25">
      <c r="A1318">
        <v>1317</v>
      </c>
      <c r="B1318" s="4">
        <v>1</v>
      </c>
      <c r="E1318" s="3">
        <v>4</v>
      </c>
    </row>
    <row r="1319" spans="1:5" x14ac:dyDescent="0.25">
      <c r="A1319">
        <v>1318</v>
      </c>
      <c r="B1319" s="4">
        <v>1</v>
      </c>
      <c r="E1319" s="3">
        <v>4</v>
      </c>
    </row>
    <row r="1320" spans="1:5" x14ac:dyDescent="0.25">
      <c r="A1320">
        <v>1319</v>
      </c>
      <c r="B1320" s="4">
        <v>1</v>
      </c>
      <c r="E1320" s="3">
        <v>4</v>
      </c>
    </row>
    <row r="1321" spans="1:5" x14ac:dyDescent="0.25">
      <c r="A1321">
        <v>1320</v>
      </c>
      <c r="B1321" s="4">
        <v>1</v>
      </c>
      <c r="E1321" s="3">
        <v>4</v>
      </c>
    </row>
    <row r="1322" spans="1:5" x14ac:dyDescent="0.25">
      <c r="A1322">
        <v>1321</v>
      </c>
      <c r="B1322" s="4">
        <v>1</v>
      </c>
      <c r="E1322" s="3">
        <v>4</v>
      </c>
    </row>
    <row r="1323" spans="1:5" x14ac:dyDescent="0.25">
      <c r="A1323">
        <v>1322</v>
      </c>
      <c r="B1323" s="4">
        <v>1</v>
      </c>
      <c r="C1323" s="2">
        <v>2</v>
      </c>
      <c r="E1323" s="3">
        <v>4</v>
      </c>
    </row>
    <row r="1324" spans="1:5" x14ac:dyDescent="0.25">
      <c r="A1324">
        <v>1323</v>
      </c>
      <c r="B1324" s="4">
        <v>1</v>
      </c>
      <c r="C1324" s="2">
        <v>2</v>
      </c>
      <c r="E1324" s="3">
        <v>4</v>
      </c>
    </row>
    <row r="1325" spans="1:5" x14ac:dyDescent="0.25">
      <c r="A1325">
        <v>1324</v>
      </c>
      <c r="C1325" s="2">
        <v>2</v>
      </c>
      <c r="E1325" s="3">
        <v>4</v>
      </c>
    </row>
    <row r="1326" spans="1:5" x14ac:dyDescent="0.25">
      <c r="A1326">
        <v>1325</v>
      </c>
      <c r="C1326" s="2">
        <v>2</v>
      </c>
      <c r="E1326" s="3">
        <v>4</v>
      </c>
    </row>
    <row r="1327" spans="1:5" x14ac:dyDescent="0.25">
      <c r="A1327">
        <v>1326</v>
      </c>
      <c r="C1327" s="2">
        <v>2</v>
      </c>
      <c r="E1327" s="3">
        <v>4</v>
      </c>
    </row>
    <row r="1328" spans="1:5" x14ac:dyDescent="0.25">
      <c r="A1328">
        <v>1327</v>
      </c>
      <c r="C1328" s="2">
        <v>2</v>
      </c>
      <c r="D1328" s="5">
        <v>3</v>
      </c>
      <c r="E1328" s="3">
        <v>4</v>
      </c>
    </row>
    <row r="1329" spans="1:5" x14ac:dyDescent="0.25">
      <c r="A1329">
        <v>1328</v>
      </c>
      <c r="C1329" s="2">
        <v>2</v>
      </c>
      <c r="D1329" s="5">
        <v>3</v>
      </c>
      <c r="E1329" s="3">
        <v>4</v>
      </c>
    </row>
    <row r="1330" spans="1:5" x14ac:dyDescent="0.25">
      <c r="A1330">
        <v>1329</v>
      </c>
      <c r="C1330" s="2">
        <v>2</v>
      </c>
      <c r="D1330" s="5">
        <v>3</v>
      </c>
      <c r="E1330" s="3">
        <v>4</v>
      </c>
    </row>
    <row r="1331" spans="1:5" x14ac:dyDescent="0.25">
      <c r="A1331">
        <v>1330</v>
      </c>
      <c r="C1331" s="2">
        <v>2</v>
      </c>
      <c r="D1331" s="5">
        <v>3</v>
      </c>
    </row>
    <row r="1332" spans="1:5" x14ac:dyDescent="0.25">
      <c r="A1332">
        <v>1331</v>
      </c>
      <c r="C1332" s="2">
        <v>2</v>
      </c>
      <c r="D1332" s="5">
        <v>3</v>
      </c>
    </row>
    <row r="1333" spans="1:5" x14ac:dyDescent="0.25">
      <c r="A1333">
        <v>1332</v>
      </c>
      <c r="C1333" s="2">
        <v>2</v>
      </c>
      <c r="D1333" s="5">
        <v>3</v>
      </c>
    </row>
    <row r="1334" spans="1:5" x14ac:dyDescent="0.25">
      <c r="A1334">
        <v>1333</v>
      </c>
      <c r="C1334" s="2">
        <v>2</v>
      </c>
      <c r="D1334" s="5">
        <v>3</v>
      </c>
    </row>
    <row r="1335" spans="1:5" x14ac:dyDescent="0.25">
      <c r="A1335">
        <v>1334</v>
      </c>
      <c r="C1335" s="2">
        <v>2</v>
      </c>
      <c r="D1335" s="5">
        <v>3</v>
      </c>
    </row>
    <row r="1336" spans="1:5" x14ac:dyDescent="0.25">
      <c r="A1336">
        <v>1335</v>
      </c>
      <c r="C1336" s="2">
        <v>2</v>
      </c>
      <c r="D1336" s="5">
        <v>3</v>
      </c>
    </row>
    <row r="1337" spans="1:5" x14ac:dyDescent="0.25">
      <c r="A1337">
        <v>1336</v>
      </c>
      <c r="C1337" s="2">
        <v>2</v>
      </c>
      <c r="D1337" s="5">
        <v>3</v>
      </c>
    </row>
    <row r="1338" spans="1:5" x14ac:dyDescent="0.25">
      <c r="A1338">
        <v>1337</v>
      </c>
      <c r="C1338" s="2">
        <v>2</v>
      </c>
      <c r="D1338" s="5">
        <v>3</v>
      </c>
    </row>
    <row r="1339" spans="1:5" x14ac:dyDescent="0.25">
      <c r="A1339">
        <v>1338</v>
      </c>
      <c r="C1339" s="2">
        <v>2</v>
      </c>
      <c r="D1339" s="5">
        <v>3</v>
      </c>
    </row>
    <row r="1340" spans="1:5" x14ac:dyDescent="0.25">
      <c r="A1340">
        <v>1339</v>
      </c>
      <c r="B1340" s="4">
        <v>1</v>
      </c>
      <c r="D1340" s="5">
        <v>3</v>
      </c>
    </row>
    <row r="1341" spans="1:5" x14ac:dyDescent="0.25">
      <c r="A1341">
        <v>1340</v>
      </c>
      <c r="B1341" s="4">
        <v>1</v>
      </c>
      <c r="D1341" s="5">
        <v>3</v>
      </c>
    </row>
    <row r="1342" spans="1:5" x14ac:dyDescent="0.25">
      <c r="A1342">
        <v>1341</v>
      </c>
      <c r="B1342" s="4">
        <v>1</v>
      </c>
      <c r="D1342" s="5">
        <v>3</v>
      </c>
    </row>
    <row r="1343" spans="1:5" x14ac:dyDescent="0.25">
      <c r="A1343">
        <v>1342</v>
      </c>
      <c r="B1343" s="4">
        <v>1</v>
      </c>
      <c r="D1343" s="5">
        <v>3</v>
      </c>
    </row>
    <row r="1344" spans="1:5" x14ac:dyDescent="0.25">
      <c r="A1344">
        <v>1343</v>
      </c>
      <c r="B1344" s="4">
        <v>1</v>
      </c>
      <c r="D1344" s="5">
        <v>3</v>
      </c>
      <c r="E1344" s="3">
        <v>4</v>
      </c>
    </row>
    <row r="1345" spans="1:5" x14ac:dyDescent="0.25">
      <c r="A1345">
        <v>1344</v>
      </c>
      <c r="B1345" s="4">
        <v>1</v>
      </c>
      <c r="E1345" s="3">
        <v>4</v>
      </c>
    </row>
    <row r="1346" spans="1:5" x14ac:dyDescent="0.25">
      <c r="A1346">
        <v>1345</v>
      </c>
      <c r="B1346" s="4">
        <v>1</v>
      </c>
      <c r="E1346" s="3">
        <v>4</v>
      </c>
    </row>
    <row r="1347" spans="1:5" x14ac:dyDescent="0.25">
      <c r="A1347">
        <v>1346</v>
      </c>
      <c r="B1347" s="4">
        <v>1</v>
      </c>
      <c r="E1347" s="3">
        <v>4</v>
      </c>
    </row>
    <row r="1348" spans="1:5" x14ac:dyDescent="0.25">
      <c r="A1348">
        <v>1347</v>
      </c>
      <c r="B1348" s="4">
        <v>1</v>
      </c>
      <c r="E1348" s="3">
        <v>4</v>
      </c>
    </row>
    <row r="1349" spans="1:5" x14ac:dyDescent="0.25">
      <c r="A1349">
        <v>1348</v>
      </c>
      <c r="B1349" s="4">
        <v>1</v>
      </c>
      <c r="E1349" s="3">
        <v>4</v>
      </c>
    </row>
    <row r="1350" spans="1:5" x14ac:dyDescent="0.25">
      <c r="A1350">
        <v>1349</v>
      </c>
      <c r="B1350" s="4">
        <v>1</v>
      </c>
      <c r="E1350" s="3">
        <v>4</v>
      </c>
    </row>
    <row r="1351" spans="1:5" x14ac:dyDescent="0.25">
      <c r="A1351">
        <v>1350</v>
      </c>
      <c r="B1351" s="4">
        <v>1</v>
      </c>
      <c r="E1351" s="3">
        <v>4</v>
      </c>
    </row>
    <row r="1352" spans="1:5" x14ac:dyDescent="0.25">
      <c r="A1352">
        <v>1351</v>
      </c>
      <c r="B1352" s="4">
        <v>1</v>
      </c>
      <c r="E1352" s="3">
        <v>4</v>
      </c>
    </row>
    <row r="1353" spans="1:5" x14ac:dyDescent="0.25">
      <c r="A1353">
        <v>1352</v>
      </c>
      <c r="B1353" s="4">
        <v>1</v>
      </c>
      <c r="C1353" s="2">
        <v>2</v>
      </c>
      <c r="E1353" s="3">
        <v>4</v>
      </c>
    </row>
    <row r="1354" spans="1:5" x14ac:dyDescent="0.25">
      <c r="A1354">
        <v>1353</v>
      </c>
      <c r="B1354" s="4">
        <v>1</v>
      </c>
      <c r="C1354" s="2">
        <v>2</v>
      </c>
      <c r="E1354" s="3">
        <v>4</v>
      </c>
    </row>
    <row r="1355" spans="1:5" x14ac:dyDescent="0.25">
      <c r="A1355">
        <v>1354</v>
      </c>
      <c r="C1355" s="2">
        <v>2</v>
      </c>
      <c r="E1355" s="3">
        <v>4</v>
      </c>
    </row>
    <row r="1356" spans="1:5" x14ac:dyDescent="0.25">
      <c r="A1356">
        <v>1355</v>
      </c>
      <c r="C1356" s="2">
        <v>2</v>
      </c>
      <c r="E1356" s="3">
        <v>4</v>
      </c>
    </row>
    <row r="1357" spans="1:5" x14ac:dyDescent="0.25">
      <c r="A1357">
        <v>1356</v>
      </c>
      <c r="C1357" s="2">
        <v>2</v>
      </c>
      <c r="E1357" s="3">
        <v>4</v>
      </c>
    </row>
    <row r="1358" spans="1:5" x14ac:dyDescent="0.25">
      <c r="A1358">
        <v>1357</v>
      </c>
      <c r="C1358" s="2">
        <v>2</v>
      </c>
      <c r="D1358" s="5">
        <v>3</v>
      </c>
      <c r="E1358" s="3">
        <v>4</v>
      </c>
    </row>
    <row r="1359" spans="1:5" x14ac:dyDescent="0.25">
      <c r="A1359">
        <v>1358</v>
      </c>
      <c r="C1359" s="2">
        <v>2</v>
      </c>
      <c r="D1359" s="5">
        <v>3</v>
      </c>
      <c r="E1359" s="3">
        <v>4</v>
      </c>
    </row>
    <row r="1360" spans="1:5" x14ac:dyDescent="0.25">
      <c r="A1360">
        <v>1359</v>
      </c>
      <c r="C1360" s="2">
        <v>2</v>
      </c>
      <c r="D1360" s="5">
        <v>3</v>
      </c>
      <c r="E1360" s="3">
        <v>4</v>
      </c>
    </row>
    <row r="1361" spans="1:5" x14ac:dyDescent="0.25">
      <c r="A1361">
        <v>1360</v>
      </c>
      <c r="C1361" s="2">
        <v>2</v>
      </c>
      <c r="D1361" s="5">
        <v>3</v>
      </c>
    </row>
    <row r="1362" spans="1:5" x14ac:dyDescent="0.25">
      <c r="A1362">
        <v>1361</v>
      </c>
      <c r="C1362" s="2">
        <v>2</v>
      </c>
      <c r="D1362" s="5">
        <v>3</v>
      </c>
    </row>
    <row r="1363" spans="1:5" x14ac:dyDescent="0.25">
      <c r="A1363">
        <v>1362</v>
      </c>
      <c r="C1363" s="2">
        <v>2</v>
      </c>
      <c r="D1363" s="5">
        <v>3</v>
      </c>
    </row>
    <row r="1364" spans="1:5" x14ac:dyDescent="0.25">
      <c r="A1364">
        <v>1363</v>
      </c>
      <c r="C1364" s="2">
        <v>2</v>
      </c>
      <c r="D1364" s="5">
        <v>3</v>
      </c>
    </row>
    <row r="1365" spans="1:5" x14ac:dyDescent="0.25">
      <c r="A1365">
        <v>1364</v>
      </c>
      <c r="C1365" s="2">
        <v>2</v>
      </c>
      <c r="D1365" s="5">
        <v>3</v>
      </c>
    </row>
    <row r="1366" spans="1:5" x14ac:dyDescent="0.25">
      <c r="A1366">
        <v>1365</v>
      </c>
      <c r="C1366" s="2">
        <v>2</v>
      </c>
      <c r="D1366" s="5">
        <v>3</v>
      </c>
    </row>
    <row r="1367" spans="1:5" x14ac:dyDescent="0.25">
      <c r="A1367">
        <v>1366</v>
      </c>
      <c r="C1367" s="2">
        <v>2</v>
      </c>
      <c r="D1367" s="5">
        <v>3</v>
      </c>
    </row>
    <row r="1368" spans="1:5" x14ac:dyDescent="0.25">
      <c r="A1368">
        <v>1367</v>
      </c>
      <c r="B1368" s="4">
        <v>1</v>
      </c>
      <c r="D1368" s="5">
        <v>3</v>
      </c>
    </row>
    <row r="1369" spans="1:5" x14ac:dyDescent="0.25">
      <c r="A1369">
        <v>1368</v>
      </c>
      <c r="B1369" s="4">
        <v>1</v>
      </c>
      <c r="D1369" s="5">
        <v>3</v>
      </c>
    </row>
    <row r="1370" spans="1:5" x14ac:dyDescent="0.25">
      <c r="A1370">
        <v>1369</v>
      </c>
      <c r="B1370" s="4">
        <v>1</v>
      </c>
      <c r="D1370" s="5">
        <v>3</v>
      </c>
    </row>
    <row r="1371" spans="1:5" x14ac:dyDescent="0.25">
      <c r="A1371">
        <v>1370</v>
      </c>
      <c r="B1371" s="4">
        <v>1</v>
      </c>
      <c r="D1371" s="5">
        <v>3</v>
      </c>
    </row>
    <row r="1372" spans="1:5" x14ac:dyDescent="0.25">
      <c r="A1372">
        <v>1371</v>
      </c>
      <c r="B1372" s="4">
        <v>1</v>
      </c>
      <c r="D1372" s="5">
        <v>3</v>
      </c>
    </row>
    <row r="1373" spans="1:5" x14ac:dyDescent="0.25">
      <c r="A1373">
        <v>1372</v>
      </c>
      <c r="B1373" s="4">
        <v>1</v>
      </c>
      <c r="D1373" s="5">
        <v>3</v>
      </c>
    </row>
    <row r="1374" spans="1:5" x14ac:dyDescent="0.25">
      <c r="A1374">
        <v>1373</v>
      </c>
      <c r="B1374" s="4">
        <v>1</v>
      </c>
      <c r="D1374" s="5">
        <v>3</v>
      </c>
      <c r="E1374" s="3">
        <v>4</v>
      </c>
    </row>
    <row r="1375" spans="1:5" x14ac:dyDescent="0.25">
      <c r="A1375">
        <v>1374</v>
      </c>
      <c r="B1375" s="4">
        <v>1</v>
      </c>
      <c r="E1375" s="3">
        <v>4</v>
      </c>
    </row>
    <row r="1376" spans="1:5" x14ac:dyDescent="0.25">
      <c r="A1376">
        <v>1375</v>
      </c>
      <c r="B1376" s="4">
        <v>1</v>
      </c>
      <c r="E1376" s="3">
        <v>4</v>
      </c>
    </row>
    <row r="1377" spans="1:5" x14ac:dyDescent="0.25">
      <c r="A1377">
        <v>1376</v>
      </c>
      <c r="B1377" s="4">
        <v>1</v>
      </c>
      <c r="E1377" s="3">
        <v>4</v>
      </c>
    </row>
    <row r="1378" spans="1:5" x14ac:dyDescent="0.25">
      <c r="A1378">
        <v>1377</v>
      </c>
      <c r="B1378" s="4">
        <v>1</v>
      </c>
      <c r="E1378" s="3">
        <v>4</v>
      </c>
    </row>
    <row r="1379" spans="1:5" x14ac:dyDescent="0.25">
      <c r="A1379">
        <v>1378</v>
      </c>
      <c r="B1379" s="4">
        <v>1</v>
      </c>
      <c r="E1379" s="3">
        <v>4</v>
      </c>
    </row>
    <row r="1380" spans="1:5" x14ac:dyDescent="0.25">
      <c r="A1380">
        <v>1379</v>
      </c>
      <c r="B1380" s="4">
        <v>1</v>
      </c>
      <c r="E1380" s="3">
        <v>4</v>
      </c>
    </row>
    <row r="1381" spans="1:5" x14ac:dyDescent="0.25">
      <c r="A1381">
        <v>1380</v>
      </c>
      <c r="B1381" s="4">
        <v>1</v>
      </c>
      <c r="E1381" s="3">
        <v>4</v>
      </c>
    </row>
    <row r="1382" spans="1:5" x14ac:dyDescent="0.25">
      <c r="A1382">
        <v>1381</v>
      </c>
      <c r="B1382" s="4">
        <v>1</v>
      </c>
      <c r="C1382" s="2">
        <v>2</v>
      </c>
      <c r="E1382" s="3">
        <v>4</v>
      </c>
    </row>
    <row r="1383" spans="1:5" x14ac:dyDescent="0.25">
      <c r="A1383">
        <v>1382</v>
      </c>
      <c r="C1383" s="2">
        <v>2</v>
      </c>
      <c r="E1383" s="3">
        <v>4</v>
      </c>
    </row>
    <row r="1384" spans="1:5" x14ac:dyDescent="0.25">
      <c r="A1384">
        <v>1383</v>
      </c>
      <c r="C1384" s="2">
        <v>2</v>
      </c>
      <c r="E1384" s="3">
        <v>4</v>
      </c>
    </row>
    <row r="1385" spans="1:5" x14ac:dyDescent="0.25">
      <c r="A1385">
        <v>1384</v>
      </c>
      <c r="C1385" s="2">
        <v>2</v>
      </c>
      <c r="E1385" s="3">
        <v>4</v>
      </c>
    </row>
    <row r="1386" spans="1:5" x14ac:dyDescent="0.25">
      <c r="A1386">
        <v>1385</v>
      </c>
      <c r="C1386" s="2">
        <v>2</v>
      </c>
      <c r="D1386" s="5">
        <v>3</v>
      </c>
      <c r="E1386" s="3">
        <v>4</v>
      </c>
    </row>
    <row r="1387" spans="1:5" x14ac:dyDescent="0.25">
      <c r="A1387">
        <v>1386</v>
      </c>
      <c r="C1387" s="2">
        <v>2</v>
      </c>
      <c r="D1387" s="5">
        <v>3</v>
      </c>
      <c r="E1387" s="3">
        <v>4</v>
      </c>
    </row>
    <row r="1388" spans="1:5" x14ac:dyDescent="0.25">
      <c r="A1388">
        <v>1387</v>
      </c>
      <c r="C1388" s="2">
        <v>2</v>
      </c>
      <c r="D1388" s="5">
        <v>3</v>
      </c>
      <c r="E1388" s="3">
        <v>4</v>
      </c>
    </row>
    <row r="1389" spans="1:5" x14ac:dyDescent="0.25">
      <c r="A1389">
        <v>1388</v>
      </c>
      <c r="C1389" s="2">
        <v>2</v>
      </c>
      <c r="D1389" s="5">
        <v>3</v>
      </c>
      <c r="E1389" s="3">
        <v>4</v>
      </c>
    </row>
    <row r="1390" spans="1:5" x14ac:dyDescent="0.25">
      <c r="A1390">
        <v>1389</v>
      </c>
      <c r="C1390" s="2">
        <v>2</v>
      </c>
      <c r="D1390" s="5">
        <v>3</v>
      </c>
    </row>
    <row r="1391" spans="1:5" x14ac:dyDescent="0.25">
      <c r="A1391">
        <v>1390</v>
      </c>
      <c r="C1391" s="2">
        <v>2</v>
      </c>
      <c r="D1391" s="5">
        <v>3</v>
      </c>
    </row>
    <row r="1392" spans="1:5" x14ac:dyDescent="0.25">
      <c r="A1392">
        <v>1391</v>
      </c>
      <c r="C1392" s="2">
        <v>2</v>
      </c>
      <c r="D1392" s="5">
        <v>3</v>
      </c>
    </row>
    <row r="1393" spans="1:5" x14ac:dyDescent="0.25">
      <c r="A1393">
        <v>1392</v>
      </c>
      <c r="C1393" s="2">
        <v>2</v>
      </c>
      <c r="D1393" s="5">
        <v>3</v>
      </c>
    </row>
    <row r="1394" spans="1:5" x14ac:dyDescent="0.25">
      <c r="A1394">
        <v>1393</v>
      </c>
      <c r="C1394" s="2">
        <v>2</v>
      </c>
      <c r="D1394" s="5">
        <v>3</v>
      </c>
    </row>
    <row r="1395" spans="1:5" x14ac:dyDescent="0.25">
      <c r="A1395">
        <v>1394</v>
      </c>
      <c r="C1395" s="2">
        <v>2</v>
      </c>
      <c r="D1395" s="5">
        <v>3</v>
      </c>
    </row>
    <row r="1396" spans="1:5" x14ac:dyDescent="0.25">
      <c r="A1396">
        <v>1395</v>
      </c>
      <c r="B1396" s="4">
        <v>1</v>
      </c>
      <c r="C1396" s="2">
        <v>2</v>
      </c>
      <c r="D1396" s="5">
        <v>3</v>
      </c>
    </row>
    <row r="1397" spans="1:5" x14ac:dyDescent="0.25">
      <c r="A1397">
        <v>1396</v>
      </c>
      <c r="B1397" s="4">
        <v>1</v>
      </c>
      <c r="D1397" s="5">
        <v>3</v>
      </c>
    </row>
    <row r="1398" spans="1:5" x14ac:dyDescent="0.25">
      <c r="A1398">
        <v>1397</v>
      </c>
      <c r="B1398" s="4">
        <v>1</v>
      </c>
      <c r="D1398" s="5">
        <v>3</v>
      </c>
    </row>
    <row r="1399" spans="1:5" x14ac:dyDescent="0.25">
      <c r="A1399">
        <v>1398</v>
      </c>
      <c r="B1399" s="4">
        <v>1</v>
      </c>
      <c r="D1399" s="5">
        <v>3</v>
      </c>
    </row>
    <row r="1400" spans="1:5" x14ac:dyDescent="0.25">
      <c r="A1400">
        <v>1399</v>
      </c>
      <c r="B1400" s="4">
        <v>1</v>
      </c>
      <c r="D1400" s="5">
        <v>3</v>
      </c>
    </row>
    <row r="1401" spans="1:5" x14ac:dyDescent="0.25">
      <c r="A1401">
        <v>1400</v>
      </c>
      <c r="B1401" s="4">
        <v>1</v>
      </c>
      <c r="D1401" s="5">
        <v>3</v>
      </c>
    </row>
    <row r="1402" spans="1:5" x14ac:dyDescent="0.25">
      <c r="A1402">
        <v>1401</v>
      </c>
      <c r="B1402" s="4">
        <v>1</v>
      </c>
      <c r="D1402" s="5">
        <v>3</v>
      </c>
    </row>
    <row r="1403" spans="1:5" x14ac:dyDescent="0.25">
      <c r="A1403">
        <v>1402</v>
      </c>
      <c r="B1403" s="4">
        <v>1</v>
      </c>
      <c r="D1403" s="5">
        <v>3</v>
      </c>
      <c r="E1403" s="3">
        <v>4</v>
      </c>
    </row>
    <row r="1404" spans="1:5" x14ac:dyDescent="0.25">
      <c r="A1404">
        <v>1403</v>
      </c>
      <c r="B1404" s="4">
        <v>1</v>
      </c>
      <c r="E1404" s="3">
        <v>4</v>
      </c>
    </row>
    <row r="1405" spans="1:5" x14ac:dyDescent="0.25">
      <c r="A1405">
        <v>1404</v>
      </c>
      <c r="B1405" s="4">
        <v>1</v>
      </c>
      <c r="E1405" s="3">
        <v>4</v>
      </c>
    </row>
    <row r="1406" spans="1:5" x14ac:dyDescent="0.25">
      <c r="A1406">
        <v>1405</v>
      </c>
      <c r="B1406" s="4">
        <v>1</v>
      </c>
      <c r="E1406" s="3">
        <v>4</v>
      </c>
    </row>
    <row r="1407" spans="1:5" x14ac:dyDescent="0.25">
      <c r="A1407">
        <v>1406</v>
      </c>
      <c r="B1407" s="4">
        <v>1</v>
      </c>
      <c r="E1407" s="3">
        <v>4</v>
      </c>
    </row>
    <row r="1408" spans="1:5" x14ac:dyDescent="0.25">
      <c r="A1408">
        <v>1407</v>
      </c>
      <c r="B1408" s="4">
        <v>1</v>
      </c>
      <c r="E1408" s="3">
        <v>4</v>
      </c>
    </row>
    <row r="1409" spans="1:5" x14ac:dyDescent="0.25">
      <c r="A1409">
        <v>1408</v>
      </c>
      <c r="B1409" s="4">
        <v>1</v>
      </c>
      <c r="E1409" s="3">
        <v>4</v>
      </c>
    </row>
    <row r="1410" spans="1:5" x14ac:dyDescent="0.25">
      <c r="A1410">
        <v>1409</v>
      </c>
      <c r="B1410" s="4">
        <v>1</v>
      </c>
      <c r="E1410" s="3">
        <v>4</v>
      </c>
    </row>
    <row r="1411" spans="1:5" x14ac:dyDescent="0.25">
      <c r="A1411">
        <v>1410</v>
      </c>
      <c r="B1411" s="4">
        <v>1</v>
      </c>
      <c r="E1411" s="3">
        <v>4</v>
      </c>
    </row>
    <row r="1412" spans="1:5" x14ac:dyDescent="0.25">
      <c r="A1412">
        <v>1411</v>
      </c>
      <c r="B1412" s="4">
        <v>1</v>
      </c>
      <c r="C1412" s="2">
        <v>2</v>
      </c>
      <c r="E1412" s="3">
        <v>4</v>
      </c>
    </row>
    <row r="1413" spans="1:5" x14ac:dyDescent="0.25">
      <c r="A1413">
        <v>1412</v>
      </c>
      <c r="C1413" s="2">
        <v>2</v>
      </c>
      <c r="E1413" s="3">
        <v>4</v>
      </c>
    </row>
    <row r="1414" spans="1:5" x14ac:dyDescent="0.25">
      <c r="A1414">
        <v>1413</v>
      </c>
      <c r="C1414" s="2">
        <v>2</v>
      </c>
      <c r="E1414" s="3">
        <v>4</v>
      </c>
    </row>
    <row r="1415" spans="1:5" x14ac:dyDescent="0.25">
      <c r="A1415">
        <v>1414</v>
      </c>
      <c r="C1415" s="2">
        <v>2</v>
      </c>
      <c r="E1415" s="3">
        <v>4</v>
      </c>
    </row>
    <row r="1416" spans="1:5" x14ac:dyDescent="0.25">
      <c r="A1416">
        <v>1415</v>
      </c>
      <c r="C1416" s="2">
        <v>2</v>
      </c>
      <c r="D1416" s="5">
        <v>3</v>
      </c>
      <c r="E1416" s="3">
        <v>4</v>
      </c>
    </row>
    <row r="1417" spans="1:5" x14ac:dyDescent="0.25">
      <c r="A1417">
        <v>1416</v>
      </c>
      <c r="C1417" s="2">
        <v>2</v>
      </c>
      <c r="D1417" s="5">
        <v>3</v>
      </c>
      <c r="E1417" s="3">
        <v>4</v>
      </c>
    </row>
    <row r="1418" spans="1:5" x14ac:dyDescent="0.25">
      <c r="A1418">
        <v>1417</v>
      </c>
      <c r="C1418" s="2">
        <v>2</v>
      </c>
      <c r="D1418" s="5">
        <v>3</v>
      </c>
      <c r="E1418" s="3">
        <v>4</v>
      </c>
    </row>
    <row r="1419" spans="1:5" x14ac:dyDescent="0.25">
      <c r="A1419">
        <v>1418</v>
      </c>
      <c r="C1419" s="2">
        <v>2</v>
      </c>
      <c r="D1419" s="5">
        <v>3</v>
      </c>
      <c r="E1419" s="3">
        <v>4</v>
      </c>
    </row>
    <row r="1420" spans="1:5" x14ac:dyDescent="0.25">
      <c r="A1420">
        <v>1419</v>
      </c>
      <c r="C1420" s="2">
        <v>2</v>
      </c>
      <c r="D1420" s="5">
        <v>3</v>
      </c>
    </row>
    <row r="1421" spans="1:5" x14ac:dyDescent="0.25">
      <c r="A1421">
        <v>1420</v>
      </c>
      <c r="C1421" s="2">
        <v>2</v>
      </c>
      <c r="D1421" s="5">
        <v>3</v>
      </c>
    </row>
    <row r="1422" spans="1:5" x14ac:dyDescent="0.25">
      <c r="A1422">
        <v>1421</v>
      </c>
      <c r="C1422" s="2">
        <v>2</v>
      </c>
      <c r="D1422" s="5">
        <v>3</v>
      </c>
    </row>
    <row r="1423" spans="1:5" x14ac:dyDescent="0.25">
      <c r="A1423">
        <v>1422</v>
      </c>
      <c r="C1423" s="2">
        <v>2</v>
      </c>
      <c r="D1423" s="5">
        <v>3</v>
      </c>
    </row>
    <row r="1424" spans="1:5" x14ac:dyDescent="0.25">
      <c r="A1424">
        <v>1423</v>
      </c>
      <c r="C1424" s="2">
        <v>2</v>
      </c>
      <c r="D1424" s="5">
        <v>3</v>
      </c>
    </row>
    <row r="1425" spans="1:8" x14ac:dyDescent="0.25">
      <c r="A1425">
        <v>1424</v>
      </c>
      <c r="C1425" s="2">
        <v>2</v>
      </c>
      <c r="D1425" s="5">
        <v>3</v>
      </c>
    </row>
    <row r="1426" spans="1:8" x14ac:dyDescent="0.25">
      <c r="A1426">
        <v>1425</v>
      </c>
      <c r="B1426" s="4">
        <v>1</v>
      </c>
      <c r="C1426" s="2">
        <v>2</v>
      </c>
      <c r="D1426" s="5">
        <v>3</v>
      </c>
    </row>
    <row r="1427" spans="1:8" x14ac:dyDescent="0.25">
      <c r="A1427">
        <v>1426</v>
      </c>
      <c r="B1427" s="4">
        <v>1</v>
      </c>
      <c r="C1427" s="2">
        <v>2</v>
      </c>
      <c r="D1427" s="5">
        <v>3</v>
      </c>
    </row>
    <row r="1428" spans="1:8" x14ac:dyDescent="0.25">
      <c r="A1428">
        <v>1427</v>
      </c>
      <c r="B1428" s="4">
        <v>1</v>
      </c>
      <c r="D1428" s="5">
        <v>3</v>
      </c>
    </row>
    <row r="1429" spans="1:8" x14ac:dyDescent="0.25">
      <c r="A1429">
        <v>1428</v>
      </c>
      <c r="B1429" s="4">
        <v>1</v>
      </c>
      <c r="D1429" s="5">
        <v>3</v>
      </c>
    </row>
    <row r="1430" spans="1:8" x14ac:dyDescent="0.25">
      <c r="A1430">
        <v>1429</v>
      </c>
      <c r="B1430" s="4">
        <v>1</v>
      </c>
      <c r="D1430" s="5">
        <v>3</v>
      </c>
    </row>
    <row r="1431" spans="1:8" x14ac:dyDescent="0.25">
      <c r="A1431">
        <v>1430</v>
      </c>
      <c r="B1431" s="4">
        <v>1</v>
      </c>
      <c r="D1431" s="5">
        <v>3</v>
      </c>
    </row>
    <row r="1432" spans="1:8" x14ac:dyDescent="0.25">
      <c r="A1432">
        <v>1431</v>
      </c>
      <c r="B1432" s="4">
        <v>1</v>
      </c>
      <c r="D1432" s="5">
        <v>3</v>
      </c>
    </row>
    <row r="1433" spans="1:8" x14ac:dyDescent="0.25">
      <c r="A1433">
        <v>1432</v>
      </c>
      <c r="B1433" s="4">
        <v>1</v>
      </c>
      <c r="D1433" s="5">
        <v>3</v>
      </c>
      <c r="H1433" s="3" t="s">
        <v>233</v>
      </c>
    </row>
    <row r="1434" spans="1:8" x14ac:dyDescent="0.25">
      <c r="A1434">
        <v>1433</v>
      </c>
      <c r="B1434" s="4">
        <v>1</v>
      </c>
      <c r="D1434" s="5">
        <v>3</v>
      </c>
      <c r="H1434" s="3" t="s">
        <v>233</v>
      </c>
    </row>
    <row r="1435" spans="1:8" x14ac:dyDescent="0.25">
      <c r="A1435">
        <v>1434</v>
      </c>
      <c r="B1435" s="4">
        <v>1</v>
      </c>
      <c r="D1435" s="5">
        <v>3</v>
      </c>
      <c r="H1435" s="3" t="s">
        <v>233</v>
      </c>
    </row>
    <row r="1436" spans="1:8" x14ac:dyDescent="0.25">
      <c r="A1436">
        <v>1435</v>
      </c>
      <c r="B1436" s="4">
        <v>1</v>
      </c>
      <c r="H1436" s="3" t="s">
        <v>233</v>
      </c>
    </row>
    <row r="1437" spans="1:8" x14ac:dyDescent="0.25">
      <c r="A1437">
        <v>1436</v>
      </c>
      <c r="B1437" s="4">
        <v>1</v>
      </c>
      <c r="H1437" s="3" t="s">
        <v>233</v>
      </c>
    </row>
    <row r="1438" spans="1:8" x14ac:dyDescent="0.25">
      <c r="A1438">
        <v>1437</v>
      </c>
      <c r="B1438" s="4">
        <v>1</v>
      </c>
      <c r="H1438" s="3" t="s">
        <v>233</v>
      </c>
    </row>
    <row r="1439" spans="1:8" x14ac:dyDescent="0.25">
      <c r="A1439">
        <v>1438</v>
      </c>
      <c r="B1439" s="4">
        <v>1</v>
      </c>
      <c r="H1439" s="3" t="s">
        <v>233</v>
      </c>
    </row>
    <row r="1440" spans="1:8" x14ac:dyDescent="0.25">
      <c r="A1440">
        <v>1439</v>
      </c>
      <c r="B1440" s="4">
        <v>1</v>
      </c>
      <c r="H1440" s="3" t="s">
        <v>233</v>
      </c>
    </row>
    <row r="1441" spans="1:8" x14ac:dyDescent="0.25">
      <c r="A1441">
        <v>1440</v>
      </c>
      <c r="B1441" s="4">
        <v>1</v>
      </c>
      <c r="C1441" s="2">
        <v>2</v>
      </c>
      <c r="H1441" s="3" t="s">
        <v>233</v>
      </c>
    </row>
    <row r="1442" spans="1:8" x14ac:dyDescent="0.25">
      <c r="A1442">
        <v>1441</v>
      </c>
      <c r="B1442" s="4">
        <v>1</v>
      </c>
      <c r="C1442" s="2">
        <v>2</v>
      </c>
      <c r="H1442" s="3" t="s">
        <v>233</v>
      </c>
    </row>
    <row r="1443" spans="1:8" x14ac:dyDescent="0.25">
      <c r="A1443">
        <v>1442</v>
      </c>
      <c r="B1443" s="4">
        <v>1</v>
      </c>
      <c r="C1443" s="2">
        <v>2</v>
      </c>
      <c r="H1443" s="3" t="s">
        <v>233</v>
      </c>
    </row>
    <row r="1444" spans="1:8" x14ac:dyDescent="0.25">
      <c r="A1444">
        <v>1443</v>
      </c>
      <c r="B1444" s="4">
        <v>1</v>
      </c>
      <c r="C1444" s="2">
        <v>2</v>
      </c>
      <c r="H1444" s="3" t="s">
        <v>233</v>
      </c>
    </row>
    <row r="1445" spans="1:8" x14ac:dyDescent="0.25">
      <c r="A1445">
        <v>1444</v>
      </c>
      <c r="B1445" s="4">
        <v>1</v>
      </c>
      <c r="C1445" s="2">
        <v>2</v>
      </c>
      <c r="H1445" s="3" t="s">
        <v>233</v>
      </c>
    </row>
    <row r="1446" spans="1:8" x14ac:dyDescent="0.25">
      <c r="A1446">
        <v>1445</v>
      </c>
      <c r="C1446" s="2">
        <v>2</v>
      </c>
      <c r="G1446" s="5" t="s">
        <v>234</v>
      </c>
      <c r="H1446" s="3" t="s">
        <v>233</v>
      </c>
    </row>
    <row r="1447" spans="1:8" x14ac:dyDescent="0.25">
      <c r="A1447">
        <v>1446</v>
      </c>
      <c r="C1447" s="2">
        <v>2</v>
      </c>
      <c r="G1447" s="5" t="s">
        <v>234</v>
      </c>
      <c r="H1447" s="3" t="s">
        <v>233</v>
      </c>
    </row>
    <row r="1448" spans="1:8" x14ac:dyDescent="0.25">
      <c r="A1448">
        <v>1447</v>
      </c>
      <c r="C1448" s="2">
        <v>2</v>
      </c>
      <c r="G1448" s="5" t="s">
        <v>234</v>
      </c>
      <c r="H1448" s="3" t="s">
        <v>233</v>
      </c>
    </row>
    <row r="1449" spans="1:8" x14ac:dyDescent="0.25">
      <c r="A1449">
        <v>1448</v>
      </c>
      <c r="C1449" s="2">
        <v>2</v>
      </c>
      <c r="G1449" s="5" t="s">
        <v>234</v>
      </c>
      <c r="H1449" s="3" t="s">
        <v>233</v>
      </c>
    </row>
    <row r="1450" spans="1:8" x14ac:dyDescent="0.25">
      <c r="A1450">
        <v>1449</v>
      </c>
      <c r="C1450" s="2">
        <v>2</v>
      </c>
      <c r="G1450" s="5" t="s">
        <v>234</v>
      </c>
      <c r="H1450" s="3" t="s">
        <v>233</v>
      </c>
    </row>
    <row r="1451" spans="1:8" x14ac:dyDescent="0.25">
      <c r="A1451">
        <v>1450</v>
      </c>
      <c r="C1451" s="2">
        <v>2</v>
      </c>
      <c r="G1451" s="5" t="s">
        <v>234</v>
      </c>
      <c r="H1451" s="3" t="s">
        <v>233</v>
      </c>
    </row>
    <row r="1452" spans="1:8" x14ac:dyDescent="0.25">
      <c r="A1452">
        <v>1451</v>
      </c>
      <c r="C1452" s="2">
        <v>2</v>
      </c>
      <c r="G1452" s="5" t="s">
        <v>234</v>
      </c>
      <c r="H1452" s="3" t="s">
        <v>233</v>
      </c>
    </row>
    <row r="1453" spans="1:8" x14ac:dyDescent="0.25">
      <c r="A1453">
        <v>1452</v>
      </c>
      <c r="C1453" s="2">
        <v>2</v>
      </c>
      <c r="G1453" s="5" t="s">
        <v>234</v>
      </c>
      <c r="H1453" s="3" t="s">
        <v>233</v>
      </c>
    </row>
    <row r="1454" spans="1:8" x14ac:dyDescent="0.25">
      <c r="A1454">
        <v>1453</v>
      </c>
      <c r="C1454" s="2">
        <v>2</v>
      </c>
      <c r="G1454" s="5" t="s">
        <v>234</v>
      </c>
      <c r="H1454" s="3" t="s">
        <v>233</v>
      </c>
    </row>
    <row r="1455" spans="1:8" x14ac:dyDescent="0.25">
      <c r="A1455">
        <v>1454</v>
      </c>
      <c r="C1455" s="2">
        <v>2</v>
      </c>
      <c r="G1455" s="5" t="s">
        <v>234</v>
      </c>
      <c r="H1455" s="3" t="s">
        <v>233</v>
      </c>
    </row>
    <row r="1456" spans="1:8" x14ac:dyDescent="0.25">
      <c r="A1456">
        <v>1455</v>
      </c>
      <c r="C1456" s="2">
        <v>2</v>
      </c>
      <c r="G1456" s="5" t="s">
        <v>234</v>
      </c>
    </row>
    <row r="1457" spans="1:7" x14ac:dyDescent="0.25">
      <c r="A1457">
        <v>1456</v>
      </c>
      <c r="C1457" s="2">
        <v>2</v>
      </c>
      <c r="G1457" s="5" t="s">
        <v>234</v>
      </c>
    </row>
    <row r="1458" spans="1:7" x14ac:dyDescent="0.25">
      <c r="A1458">
        <v>1457</v>
      </c>
      <c r="C1458" s="2">
        <v>2</v>
      </c>
      <c r="G1458" s="5" t="s">
        <v>234</v>
      </c>
    </row>
    <row r="1459" spans="1:7" x14ac:dyDescent="0.25">
      <c r="A1459">
        <v>1458</v>
      </c>
      <c r="B1459" s="4">
        <v>1</v>
      </c>
      <c r="C1459" s="2">
        <v>2</v>
      </c>
      <c r="G1459" s="5" t="s">
        <v>234</v>
      </c>
    </row>
    <row r="1460" spans="1:7" x14ac:dyDescent="0.25">
      <c r="A1460">
        <v>1459</v>
      </c>
      <c r="B1460" s="4">
        <v>1</v>
      </c>
      <c r="C1460" s="2">
        <v>2</v>
      </c>
      <c r="G1460" s="5" t="s">
        <v>234</v>
      </c>
    </row>
    <row r="1461" spans="1:7" x14ac:dyDescent="0.25">
      <c r="A1461">
        <v>1460</v>
      </c>
      <c r="B1461" s="4">
        <v>1</v>
      </c>
      <c r="C1461" s="2">
        <v>2</v>
      </c>
      <c r="G1461" s="5" t="s">
        <v>234</v>
      </c>
    </row>
    <row r="1462" spans="1:7" x14ac:dyDescent="0.25">
      <c r="A1462">
        <v>1461</v>
      </c>
      <c r="B1462" s="4">
        <v>1</v>
      </c>
      <c r="C1462" s="2">
        <v>2</v>
      </c>
      <c r="G1462" s="5" t="s">
        <v>234</v>
      </c>
    </row>
    <row r="1463" spans="1:7" x14ac:dyDescent="0.25">
      <c r="A1463">
        <v>1462</v>
      </c>
      <c r="B1463" s="4">
        <v>1</v>
      </c>
      <c r="C1463" s="2">
        <v>2</v>
      </c>
      <c r="G1463" s="5" t="s">
        <v>234</v>
      </c>
    </row>
    <row r="1464" spans="1:7" x14ac:dyDescent="0.25">
      <c r="A1464">
        <v>1463</v>
      </c>
      <c r="B1464" s="4">
        <v>1</v>
      </c>
      <c r="C1464" s="2">
        <v>2</v>
      </c>
      <c r="G1464" s="5" t="s">
        <v>234</v>
      </c>
    </row>
    <row r="1465" spans="1:7" x14ac:dyDescent="0.25">
      <c r="A1465">
        <v>1464</v>
      </c>
      <c r="B1465" s="4">
        <v>1</v>
      </c>
      <c r="G1465" s="5" t="s">
        <v>234</v>
      </c>
    </row>
    <row r="1466" spans="1:7" x14ac:dyDescent="0.25">
      <c r="A1466">
        <v>1465</v>
      </c>
      <c r="B1466" s="4">
        <v>1</v>
      </c>
      <c r="G1466" s="5" t="s">
        <v>234</v>
      </c>
    </row>
    <row r="1467" spans="1:7" x14ac:dyDescent="0.25">
      <c r="A1467">
        <v>1466</v>
      </c>
      <c r="B1467" s="4">
        <v>1</v>
      </c>
    </row>
    <row r="1468" spans="1:7" x14ac:dyDescent="0.25">
      <c r="A1468">
        <v>1467</v>
      </c>
      <c r="B1468" s="4">
        <v>1</v>
      </c>
    </row>
    <row r="1469" spans="1:7" x14ac:dyDescent="0.25">
      <c r="A1469">
        <v>1468</v>
      </c>
      <c r="B1469" s="4">
        <v>1</v>
      </c>
      <c r="E1469" s="3">
        <v>4</v>
      </c>
    </row>
    <row r="1470" spans="1:7" x14ac:dyDescent="0.25">
      <c r="A1470">
        <v>1469</v>
      </c>
      <c r="B1470" s="4">
        <v>1</v>
      </c>
      <c r="E1470" s="3">
        <v>4</v>
      </c>
    </row>
    <row r="1471" spans="1:7" x14ac:dyDescent="0.25">
      <c r="A1471">
        <v>1470</v>
      </c>
      <c r="B1471" s="4">
        <v>1</v>
      </c>
      <c r="E1471" s="3">
        <v>4</v>
      </c>
    </row>
    <row r="1472" spans="1:7" x14ac:dyDescent="0.25">
      <c r="A1472">
        <v>1471</v>
      </c>
      <c r="B1472" s="4">
        <v>1</v>
      </c>
      <c r="E1472" s="3">
        <v>4</v>
      </c>
    </row>
    <row r="1473" spans="1:5" x14ac:dyDescent="0.25">
      <c r="A1473">
        <v>1472</v>
      </c>
      <c r="B1473" s="4">
        <v>1</v>
      </c>
      <c r="E1473" s="3">
        <v>4</v>
      </c>
    </row>
    <row r="1474" spans="1:5" x14ac:dyDescent="0.25">
      <c r="A1474">
        <v>1473</v>
      </c>
      <c r="B1474" s="4">
        <v>1</v>
      </c>
      <c r="E1474" s="3">
        <v>4</v>
      </c>
    </row>
    <row r="1475" spans="1:5" x14ac:dyDescent="0.25">
      <c r="A1475">
        <v>1474</v>
      </c>
      <c r="B1475" s="4">
        <v>1</v>
      </c>
      <c r="E1475" s="3">
        <v>4</v>
      </c>
    </row>
    <row r="1476" spans="1:5" x14ac:dyDescent="0.25">
      <c r="A1476">
        <v>1475</v>
      </c>
      <c r="B1476" s="4">
        <v>1</v>
      </c>
      <c r="E1476" s="3">
        <v>4</v>
      </c>
    </row>
    <row r="1477" spans="1:5" x14ac:dyDescent="0.25">
      <c r="A1477">
        <v>1476</v>
      </c>
      <c r="B1477" s="4">
        <v>1</v>
      </c>
      <c r="E1477" s="3">
        <v>4</v>
      </c>
    </row>
    <row r="1478" spans="1:5" x14ac:dyDescent="0.25">
      <c r="A1478">
        <v>1477</v>
      </c>
      <c r="B1478" s="4">
        <v>1</v>
      </c>
      <c r="E1478" s="3">
        <v>4</v>
      </c>
    </row>
    <row r="1479" spans="1:5" x14ac:dyDescent="0.25">
      <c r="A1479">
        <v>1478</v>
      </c>
      <c r="B1479" s="4">
        <v>1</v>
      </c>
      <c r="E1479" s="3">
        <v>4</v>
      </c>
    </row>
    <row r="1480" spans="1:5" x14ac:dyDescent="0.25">
      <c r="A1480">
        <v>1479</v>
      </c>
      <c r="B1480" s="4">
        <v>1</v>
      </c>
      <c r="E1480" s="3">
        <v>4</v>
      </c>
    </row>
    <row r="1481" spans="1:5" x14ac:dyDescent="0.25">
      <c r="A1481">
        <v>1480</v>
      </c>
      <c r="B1481" s="4">
        <v>1</v>
      </c>
      <c r="C1481" s="2">
        <v>2</v>
      </c>
      <c r="D1481" s="5">
        <v>3</v>
      </c>
      <c r="E1481" s="3">
        <v>4</v>
      </c>
    </row>
    <row r="1482" spans="1:5" x14ac:dyDescent="0.25">
      <c r="A1482">
        <v>1481</v>
      </c>
      <c r="B1482" s="4">
        <v>1</v>
      </c>
      <c r="C1482" s="2">
        <v>2</v>
      </c>
      <c r="D1482" s="5">
        <v>3</v>
      </c>
      <c r="E1482" s="3">
        <v>4</v>
      </c>
    </row>
    <row r="1483" spans="1:5" x14ac:dyDescent="0.25">
      <c r="A1483">
        <v>1482</v>
      </c>
      <c r="B1483" s="4">
        <v>1</v>
      </c>
      <c r="C1483" s="2">
        <v>2</v>
      </c>
      <c r="D1483" s="5">
        <v>3</v>
      </c>
      <c r="E1483" s="3">
        <v>4</v>
      </c>
    </row>
    <row r="1484" spans="1:5" x14ac:dyDescent="0.25">
      <c r="A1484">
        <v>1483</v>
      </c>
      <c r="C1484" s="2">
        <v>2</v>
      </c>
      <c r="D1484" s="5">
        <v>3</v>
      </c>
      <c r="E1484" s="3">
        <v>4</v>
      </c>
    </row>
    <row r="1485" spans="1:5" x14ac:dyDescent="0.25">
      <c r="A1485">
        <v>1484</v>
      </c>
      <c r="C1485" s="2">
        <v>2</v>
      </c>
      <c r="D1485" s="5">
        <v>3</v>
      </c>
      <c r="E1485" s="3">
        <v>4</v>
      </c>
    </row>
    <row r="1486" spans="1:5" x14ac:dyDescent="0.25">
      <c r="A1486">
        <v>1485</v>
      </c>
      <c r="C1486" s="2">
        <v>2</v>
      </c>
      <c r="D1486" s="5">
        <v>3</v>
      </c>
      <c r="E1486" s="3">
        <v>4</v>
      </c>
    </row>
    <row r="1487" spans="1:5" x14ac:dyDescent="0.25">
      <c r="A1487">
        <v>1486</v>
      </c>
      <c r="C1487" s="2">
        <v>2</v>
      </c>
      <c r="D1487" s="5">
        <v>3</v>
      </c>
      <c r="E1487" s="3">
        <v>4</v>
      </c>
    </row>
    <row r="1488" spans="1:5" x14ac:dyDescent="0.25">
      <c r="A1488">
        <v>1487</v>
      </c>
      <c r="C1488" s="2">
        <v>2</v>
      </c>
      <c r="D1488" s="5">
        <v>3</v>
      </c>
      <c r="E1488" s="3">
        <v>4</v>
      </c>
    </row>
    <row r="1489" spans="1:8" x14ac:dyDescent="0.25">
      <c r="A1489">
        <v>1488</v>
      </c>
      <c r="C1489" s="2">
        <v>2</v>
      </c>
      <c r="D1489" s="5">
        <v>3</v>
      </c>
      <c r="E1489" s="3">
        <v>4</v>
      </c>
    </row>
    <row r="1490" spans="1:8" x14ac:dyDescent="0.25">
      <c r="A1490">
        <v>1489</v>
      </c>
      <c r="C1490" s="2">
        <v>2</v>
      </c>
      <c r="D1490" s="5">
        <v>3</v>
      </c>
      <c r="E1490" s="3">
        <v>4</v>
      </c>
    </row>
    <row r="1491" spans="1:8" x14ac:dyDescent="0.25">
      <c r="A1491">
        <v>1490</v>
      </c>
      <c r="C1491" s="2">
        <v>2</v>
      </c>
      <c r="D1491" s="5">
        <v>3</v>
      </c>
      <c r="E1491" s="3">
        <v>4</v>
      </c>
    </row>
    <row r="1492" spans="1:8" x14ac:dyDescent="0.25">
      <c r="A1492">
        <v>1491</v>
      </c>
      <c r="C1492" s="2">
        <v>2</v>
      </c>
      <c r="D1492" s="5">
        <v>3</v>
      </c>
      <c r="E1492" s="3">
        <v>4</v>
      </c>
    </row>
    <row r="1493" spans="1:8" x14ac:dyDescent="0.25">
      <c r="A1493">
        <v>1492</v>
      </c>
      <c r="C1493" s="2">
        <v>2</v>
      </c>
      <c r="D1493" s="5">
        <v>3</v>
      </c>
      <c r="E1493" s="3">
        <v>4</v>
      </c>
    </row>
    <row r="1494" spans="1:8" x14ac:dyDescent="0.25">
      <c r="A1494">
        <v>1493</v>
      </c>
      <c r="C1494" s="2">
        <v>2</v>
      </c>
      <c r="D1494" s="5">
        <v>3</v>
      </c>
    </row>
    <row r="1495" spans="1:8" x14ac:dyDescent="0.25">
      <c r="A1495">
        <v>1494</v>
      </c>
      <c r="C1495" s="2">
        <v>2</v>
      </c>
      <c r="D1495" s="5">
        <v>3</v>
      </c>
    </row>
    <row r="1496" spans="1:8" x14ac:dyDescent="0.25">
      <c r="A1496">
        <v>1495</v>
      </c>
      <c r="C1496" s="2">
        <v>2</v>
      </c>
      <c r="D1496" s="5">
        <v>3</v>
      </c>
    </row>
    <row r="1497" spans="1:8" x14ac:dyDescent="0.25">
      <c r="A1497">
        <v>1496</v>
      </c>
      <c r="C1497" s="2">
        <v>2</v>
      </c>
      <c r="D1497" s="5">
        <v>3</v>
      </c>
    </row>
    <row r="1498" spans="1:8" x14ac:dyDescent="0.25">
      <c r="A1498">
        <v>1497</v>
      </c>
      <c r="C1498" s="2">
        <v>2</v>
      </c>
      <c r="D1498" s="5">
        <v>3</v>
      </c>
    </row>
    <row r="1499" spans="1:8" x14ac:dyDescent="0.25">
      <c r="A1499">
        <v>1498</v>
      </c>
      <c r="B1499" s="4">
        <v>1</v>
      </c>
      <c r="C1499" s="2">
        <v>2</v>
      </c>
      <c r="D1499" s="5">
        <v>3</v>
      </c>
    </row>
    <row r="1500" spans="1:8" x14ac:dyDescent="0.25">
      <c r="A1500">
        <v>1499</v>
      </c>
      <c r="B1500" s="4">
        <v>1</v>
      </c>
      <c r="C1500" s="2">
        <v>2</v>
      </c>
    </row>
    <row r="1501" spans="1:8" x14ac:dyDescent="0.25">
      <c r="A1501">
        <v>1500</v>
      </c>
      <c r="B1501" s="4">
        <v>1</v>
      </c>
    </row>
    <row r="1502" spans="1:8" x14ac:dyDescent="0.25">
      <c r="A1502">
        <v>1501</v>
      </c>
      <c r="B1502" s="4">
        <v>1</v>
      </c>
    </row>
    <row r="1503" spans="1:8" x14ac:dyDescent="0.25">
      <c r="A1503">
        <v>1502</v>
      </c>
      <c r="B1503" s="4">
        <v>1</v>
      </c>
      <c r="H1503" s="3" t="s">
        <v>233</v>
      </c>
    </row>
    <row r="1504" spans="1:8" x14ac:dyDescent="0.25">
      <c r="A1504">
        <v>1503</v>
      </c>
      <c r="B1504" s="4">
        <v>1</v>
      </c>
      <c r="H1504" s="3" t="s">
        <v>233</v>
      </c>
    </row>
    <row r="1505" spans="1:8" x14ac:dyDescent="0.25">
      <c r="A1505">
        <v>1504</v>
      </c>
      <c r="B1505" s="4">
        <v>1</v>
      </c>
      <c r="H1505" s="3" t="s">
        <v>233</v>
      </c>
    </row>
    <row r="1506" spans="1:8" x14ac:dyDescent="0.25">
      <c r="A1506">
        <v>1505</v>
      </c>
      <c r="B1506" s="4">
        <v>1</v>
      </c>
      <c r="H1506" s="3" t="s">
        <v>233</v>
      </c>
    </row>
    <row r="1507" spans="1:8" x14ac:dyDescent="0.25">
      <c r="A1507">
        <v>1506</v>
      </c>
      <c r="B1507" s="4">
        <v>1</v>
      </c>
      <c r="H1507" s="3" t="s">
        <v>233</v>
      </c>
    </row>
    <row r="1508" spans="1:8" x14ac:dyDescent="0.25">
      <c r="A1508">
        <v>1507</v>
      </c>
      <c r="B1508" s="4">
        <v>1</v>
      </c>
      <c r="H1508" s="3" t="s">
        <v>233</v>
      </c>
    </row>
    <row r="1509" spans="1:8" x14ac:dyDescent="0.25">
      <c r="A1509">
        <v>1508</v>
      </c>
      <c r="B1509" s="4">
        <v>1</v>
      </c>
      <c r="H1509" s="3" t="s">
        <v>233</v>
      </c>
    </row>
    <row r="1510" spans="1:8" x14ac:dyDescent="0.25">
      <c r="A1510">
        <v>1509</v>
      </c>
      <c r="B1510" s="4">
        <v>1</v>
      </c>
      <c r="H1510" s="3" t="s">
        <v>233</v>
      </c>
    </row>
    <row r="1511" spans="1:8" x14ac:dyDescent="0.25">
      <c r="A1511">
        <v>1510</v>
      </c>
      <c r="B1511" s="4">
        <v>1</v>
      </c>
      <c r="H1511" s="3" t="s">
        <v>233</v>
      </c>
    </row>
    <row r="1512" spans="1:8" x14ac:dyDescent="0.25">
      <c r="A1512">
        <v>1511</v>
      </c>
      <c r="B1512" s="4">
        <v>1</v>
      </c>
      <c r="C1512" s="2">
        <v>2</v>
      </c>
      <c r="H1512" s="3" t="s">
        <v>233</v>
      </c>
    </row>
    <row r="1513" spans="1:8" x14ac:dyDescent="0.25">
      <c r="A1513">
        <v>1512</v>
      </c>
      <c r="B1513" s="4">
        <v>1</v>
      </c>
      <c r="C1513" s="2">
        <v>2</v>
      </c>
      <c r="H1513" s="3" t="s">
        <v>233</v>
      </c>
    </row>
    <row r="1514" spans="1:8" x14ac:dyDescent="0.25">
      <c r="A1514">
        <v>1513</v>
      </c>
      <c r="B1514" s="4">
        <v>1</v>
      </c>
      <c r="C1514" s="2">
        <v>2</v>
      </c>
      <c r="D1514" s="5">
        <v>3</v>
      </c>
      <c r="H1514" s="3" t="s">
        <v>233</v>
      </c>
    </row>
    <row r="1515" spans="1:8" x14ac:dyDescent="0.25">
      <c r="A1515">
        <v>1514</v>
      </c>
      <c r="C1515" s="2">
        <v>2</v>
      </c>
      <c r="D1515" s="5">
        <v>3</v>
      </c>
      <c r="H1515" s="3" t="s">
        <v>233</v>
      </c>
    </row>
    <row r="1516" spans="1:8" x14ac:dyDescent="0.25">
      <c r="A1516">
        <v>1515</v>
      </c>
      <c r="C1516" s="2">
        <v>2</v>
      </c>
      <c r="D1516" s="5">
        <v>3</v>
      </c>
      <c r="H1516" s="3" t="s">
        <v>233</v>
      </c>
    </row>
    <row r="1517" spans="1:8" x14ac:dyDescent="0.25">
      <c r="A1517">
        <v>1516</v>
      </c>
      <c r="C1517" s="2">
        <v>2</v>
      </c>
      <c r="D1517" s="5">
        <v>3</v>
      </c>
      <c r="H1517" s="3" t="s">
        <v>233</v>
      </c>
    </row>
    <row r="1518" spans="1:8" x14ac:dyDescent="0.25">
      <c r="A1518">
        <v>1517</v>
      </c>
      <c r="C1518" s="2">
        <v>2</v>
      </c>
      <c r="D1518" s="5">
        <v>3</v>
      </c>
    </row>
    <row r="1519" spans="1:8" x14ac:dyDescent="0.25">
      <c r="A1519">
        <v>1518</v>
      </c>
      <c r="C1519" s="2">
        <v>2</v>
      </c>
      <c r="D1519" s="5">
        <v>3</v>
      </c>
    </row>
    <row r="1520" spans="1:8" x14ac:dyDescent="0.25">
      <c r="A1520">
        <v>1519</v>
      </c>
      <c r="C1520" s="2">
        <v>2</v>
      </c>
      <c r="D1520" s="5">
        <v>3</v>
      </c>
    </row>
    <row r="1521" spans="1:5" x14ac:dyDescent="0.25">
      <c r="A1521">
        <v>1520</v>
      </c>
      <c r="C1521" s="2">
        <v>2</v>
      </c>
      <c r="D1521" s="5">
        <v>3</v>
      </c>
    </row>
    <row r="1522" spans="1:5" x14ac:dyDescent="0.25">
      <c r="A1522">
        <v>1521</v>
      </c>
      <c r="C1522" s="2">
        <v>2</v>
      </c>
      <c r="D1522" s="5">
        <v>3</v>
      </c>
    </row>
    <row r="1523" spans="1:5" x14ac:dyDescent="0.25">
      <c r="A1523">
        <v>1522</v>
      </c>
      <c r="C1523" s="2">
        <v>2</v>
      </c>
      <c r="D1523" s="5">
        <v>3</v>
      </c>
    </row>
    <row r="1524" spans="1:5" x14ac:dyDescent="0.25">
      <c r="A1524">
        <v>1523</v>
      </c>
      <c r="C1524" s="2">
        <v>2</v>
      </c>
      <c r="D1524" s="5">
        <v>3</v>
      </c>
    </row>
    <row r="1525" spans="1:5" x14ac:dyDescent="0.25">
      <c r="A1525">
        <v>1524</v>
      </c>
      <c r="C1525" s="2">
        <v>2</v>
      </c>
      <c r="D1525" s="5">
        <v>3</v>
      </c>
    </row>
    <row r="1526" spans="1:5" x14ac:dyDescent="0.25">
      <c r="A1526">
        <v>1525</v>
      </c>
      <c r="C1526" s="2">
        <v>2</v>
      </c>
      <c r="D1526" s="5">
        <v>3</v>
      </c>
    </row>
    <row r="1527" spans="1:5" x14ac:dyDescent="0.25">
      <c r="A1527">
        <v>1526</v>
      </c>
      <c r="C1527" s="2">
        <v>2</v>
      </c>
      <c r="D1527" s="5">
        <v>3</v>
      </c>
    </row>
    <row r="1528" spans="1:5" x14ac:dyDescent="0.25">
      <c r="A1528">
        <v>1527</v>
      </c>
      <c r="B1528" s="4">
        <v>1</v>
      </c>
      <c r="D1528" s="5">
        <v>3</v>
      </c>
    </row>
    <row r="1529" spans="1:5" x14ac:dyDescent="0.25">
      <c r="A1529">
        <v>1528</v>
      </c>
      <c r="B1529" s="4">
        <v>1</v>
      </c>
      <c r="D1529" s="5">
        <v>3</v>
      </c>
    </row>
    <row r="1530" spans="1:5" x14ac:dyDescent="0.25">
      <c r="A1530">
        <v>1529</v>
      </c>
      <c r="B1530" s="4">
        <v>1</v>
      </c>
      <c r="D1530" s="5">
        <v>3</v>
      </c>
    </row>
    <row r="1531" spans="1:5" x14ac:dyDescent="0.25">
      <c r="A1531">
        <v>1530</v>
      </c>
      <c r="B1531" s="4">
        <v>1</v>
      </c>
      <c r="D1531" s="5">
        <v>3</v>
      </c>
    </row>
    <row r="1532" spans="1:5" x14ac:dyDescent="0.25">
      <c r="A1532">
        <v>1531</v>
      </c>
      <c r="B1532" s="4">
        <v>1</v>
      </c>
    </row>
    <row r="1533" spans="1:5" x14ac:dyDescent="0.25">
      <c r="A1533">
        <v>1532</v>
      </c>
      <c r="B1533" s="4">
        <v>1</v>
      </c>
      <c r="E1533" s="3">
        <v>4</v>
      </c>
    </row>
    <row r="1534" spans="1:5" x14ac:dyDescent="0.25">
      <c r="A1534">
        <v>1533</v>
      </c>
      <c r="B1534" s="4">
        <v>1</v>
      </c>
      <c r="E1534" s="3">
        <v>4</v>
      </c>
    </row>
    <row r="1535" spans="1:5" x14ac:dyDescent="0.25">
      <c r="A1535">
        <v>1534</v>
      </c>
      <c r="B1535" s="4">
        <v>1</v>
      </c>
      <c r="E1535" s="3">
        <v>4</v>
      </c>
    </row>
    <row r="1536" spans="1:5" x14ac:dyDescent="0.25">
      <c r="A1536">
        <v>1535</v>
      </c>
      <c r="B1536" s="4">
        <v>1</v>
      </c>
      <c r="E1536" s="3">
        <v>4</v>
      </c>
    </row>
    <row r="1537" spans="1:5" x14ac:dyDescent="0.25">
      <c r="A1537">
        <v>1536</v>
      </c>
      <c r="B1537" s="4">
        <v>1</v>
      </c>
      <c r="E1537" s="3">
        <v>4</v>
      </c>
    </row>
    <row r="1538" spans="1:5" x14ac:dyDescent="0.25">
      <c r="A1538">
        <v>1537</v>
      </c>
      <c r="B1538" s="4">
        <v>1</v>
      </c>
      <c r="E1538" s="3">
        <v>4</v>
      </c>
    </row>
    <row r="1539" spans="1:5" x14ac:dyDescent="0.25">
      <c r="A1539">
        <v>1538</v>
      </c>
      <c r="B1539" s="4">
        <v>1</v>
      </c>
      <c r="E1539" s="3">
        <v>4</v>
      </c>
    </row>
    <row r="1540" spans="1:5" x14ac:dyDescent="0.25">
      <c r="A1540">
        <v>1539</v>
      </c>
      <c r="B1540" s="4">
        <v>1</v>
      </c>
      <c r="E1540" s="3">
        <v>4</v>
      </c>
    </row>
    <row r="1541" spans="1:5" x14ac:dyDescent="0.25">
      <c r="A1541">
        <v>1540</v>
      </c>
      <c r="B1541" s="4">
        <v>1</v>
      </c>
      <c r="E1541" s="3">
        <v>4</v>
      </c>
    </row>
    <row r="1542" spans="1:5" x14ac:dyDescent="0.25">
      <c r="A1542">
        <v>1541</v>
      </c>
      <c r="B1542" s="4">
        <v>1</v>
      </c>
      <c r="C1542" s="2">
        <v>2</v>
      </c>
      <c r="E1542" s="3">
        <v>4</v>
      </c>
    </row>
    <row r="1543" spans="1:5" x14ac:dyDescent="0.25">
      <c r="A1543">
        <v>1542</v>
      </c>
      <c r="B1543" s="4">
        <v>1</v>
      </c>
      <c r="C1543" s="2">
        <v>2</v>
      </c>
      <c r="E1543" s="3">
        <v>4</v>
      </c>
    </row>
    <row r="1544" spans="1:5" x14ac:dyDescent="0.25">
      <c r="A1544">
        <v>1543</v>
      </c>
      <c r="C1544" s="2">
        <v>2</v>
      </c>
      <c r="E1544" s="3">
        <v>4</v>
      </c>
    </row>
    <row r="1545" spans="1:5" x14ac:dyDescent="0.25">
      <c r="A1545">
        <v>1544</v>
      </c>
      <c r="C1545" s="2">
        <v>2</v>
      </c>
      <c r="E1545" s="3">
        <v>4</v>
      </c>
    </row>
    <row r="1546" spans="1:5" x14ac:dyDescent="0.25">
      <c r="A1546">
        <v>1545</v>
      </c>
      <c r="C1546" s="2">
        <v>2</v>
      </c>
      <c r="D1546" s="5">
        <v>3</v>
      </c>
      <c r="E1546" s="3">
        <v>4</v>
      </c>
    </row>
    <row r="1547" spans="1:5" x14ac:dyDescent="0.25">
      <c r="A1547">
        <v>1546</v>
      </c>
      <c r="C1547" s="2">
        <v>2</v>
      </c>
      <c r="D1547" s="5">
        <v>3</v>
      </c>
      <c r="E1547" s="3">
        <v>4</v>
      </c>
    </row>
    <row r="1548" spans="1:5" x14ac:dyDescent="0.25">
      <c r="A1548">
        <v>1547</v>
      </c>
      <c r="C1548" s="2">
        <v>2</v>
      </c>
      <c r="D1548" s="5">
        <v>3</v>
      </c>
      <c r="E1548" s="3">
        <v>4</v>
      </c>
    </row>
    <row r="1549" spans="1:5" x14ac:dyDescent="0.25">
      <c r="A1549">
        <v>1548</v>
      </c>
      <c r="C1549" s="2">
        <v>2</v>
      </c>
      <c r="D1549" s="5">
        <v>3</v>
      </c>
      <c r="E1549" s="3">
        <v>4</v>
      </c>
    </row>
    <row r="1550" spans="1:5" x14ac:dyDescent="0.25">
      <c r="A1550">
        <v>1549</v>
      </c>
      <c r="C1550" s="2">
        <v>2</v>
      </c>
      <c r="D1550" s="5">
        <v>3</v>
      </c>
      <c r="E1550" s="3">
        <v>4</v>
      </c>
    </row>
    <row r="1551" spans="1:5" x14ac:dyDescent="0.25">
      <c r="A1551">
        <v>1550</v>
      </c>
      <c r="C1551" s="2">
        <v>2</v>
      </c>
      <c r="D1551" s="5">
        <v>3</v>
      </c>
    </row>
    <row r="1552" spans="1:5" x14ac:dyDescent="0.25">
      <c r="A1552">
        <v>1551</v>
      </c>
      <c r="C1552" s="2">
        <v>2</v>
      </c>
      <c r="D1552" s="5">
        <v>3</v>
      </c>
    </row>
    <row r="1553" spans="1:5" x14ac:dyDescent="0.25">
      <c r="A1553">
        <v>1552</v>
      </c>
      <c r="C1553" s="2">
        <v>2</v>
      </c>
      <c r="D1553" s="5">
        <v>3</v>
      </c>
    </row>
    <row r="1554" spans="1:5" x14ac:dyDescent="0.25">
      <c r="A1554">
        <v>1553</v>
      </c>
      <c r="C1554" s="2">
        <v>2</v>
      </c>
      <c r="D1554" s="5">
        <v>3</v>
      </c>
    </row>
    <row r="1555" spans="1:5" x14ac:dyDescent="0.25">
      <c r="A1555">
        <v>1554</v>
      </c>
      <c r="C1555" s="2">
        <v>2</v>
      </c>
      <c r="D1555" s="5">
        <v>3</v>
      </c>
    </row>
    <row r="1556" spans="1:5" x14ac:dyDescent="0.25">
      <c r="A1556">
        <v>1555</v>
      </c>
      <c r="C1556" s="2">
        <v>2</v>
      </c>
      <c r="D1556" s="5">
        <v>3</v>
      </c>
    </row>
    <row r="1557" spans="1:5" x14ac:dyDescent="0.25">
      <c r="A1557">
        <v>1556</v>
      </c>
      <c r="B1557" s="4">
        <v>1</v>
      </c>
      <c r="D1557" s="5">
        <v>3</v>
      </c>
    </row>
    <row r="1558" spans="1:5" x14ac:dyDescent="0.25">
      <c r="A1558">
        <v>1557</v>
      </c>
      <c r="B1558" s="4">
        <v>1</v>
      </c>
      <c r="D1558" s="5">
        <v>3</v>
      </c>
    </row>
    <row r="1559" spans="1:5" x14ac:dyDescent="0.25">
      <c r="A1559">
        <v>1558</v>
      </c>
      <c r="B1559" s="4">
        <v>1</v>
      </c>
      <c r="D1559" s="5">
        <v>3</v>
      </c>
    </row>
    <row r="1560" spans="1:5" x14ac:dyDescent="0.25">
      <c r="A1560">
        <v>1559</v>
      </c>
      <c r="B1560" s="4">
        <v>1</v>
      </c>
      <c r="D1560" s="5">
        <v>3</v>
      </c>
    </row>
    <row r="1561" spans="1:5" x14ac:dyDescent="0.25">
      <c r="A1561">
        <v>1560</v>
      </c>
      <c r="B1561" s="4">
        <v>1</v>
      </c>
      <c r="D1561" s="5">
        <v>3</v>
      </c>
    </row>
    <row r="1562" spans="1:5" x14ac:dyDescent="0.25">
      <c r="A1562">
        <v>1561</v>
      </c>
      <c r="B1562" s="4">
        <v>1</v>
      </c>
      <c r="D1562" s="5">
        <v>3</v>
      </c>
    </row>
    <row r="1563" spans="1:5" x14ac:dyDescent="0.25">
      <c r="A1563">
        <v>1562</v>
      </c>
      <c r="B1563" s="4">
        <v>1</v>
      </c>
      <c r="D1563" s="5">
        <v>3</v>
      </c>
    </row>
    <row r="1564" spans="1:5" x14ac:dyDescent="0.25">
      <c r="A1564">
        <v>1563</v>
      </c>
      <c r="B1564" s="4">
        <v>1</v>
      </c>
      <c r="D1564" s="5">
        <v>3</v>
      </c>
      <c r="E1564" s="3">
        <v>4</v>
      </c>
    </row>
    <row r="1565" spans="1:5" x14ac:dyDescent="0.25">
      <c r="A1565">
        <v>1564</v>
      </c>
      <c r="B1565" s="4">
        <v>1</v>
      </c>
      <c r="E1565" s="3">
        <v>4</v>
      </c>
    </row>
    <row r="1566" spans="1:5" x14ac:dyDescent="0.25">
      <c r="A1566">
        <v>1565</v>
      </c>
      <c r="B1566" s="4">
        <v>1</v>
      </c>
      <c r="E1566" s="3">
        <v>4</v>
      </c>
    </row>
    <row r="1567" spans="1:5" x14ac:dyDescent="0.25">
      <c r="A1567">
        <v>1566</v>
      </c>
      <c r="B1567" s="4">
        <v>1</v>
      </c>
      <c r="E1567" s="3">
        <v>4</v>
      </c>
    </row>
    <row r="1568" spans="1:5" x14ac:dyDescent="0.25">
      <c r="A1568">
        <v>1567</v>
      </c>
      <c r="B1568" s="4">
        <v>1</v>
      </c>
      <c r="E1568" s="3">
        <v>4</v>
      </c>
    </row>
    <row r="1569" spans="1:5" x14ac:dyDescent="0.25">
      <c r="A1569">
        <v>1568</v>
      </c>
      <c r="B1569" s="4">
        <v>1</v>
      </c>
      <c r="E1569" s="3">
        <v>4</v>
      </c>
    </row>
    <row r="1570" spans="1:5" x14ac:dyDescent="0.25">
      <c r="A1570">
        <v>1569</v>
      </c>
      <c r="B1570" s="4">
        <v>1</v>
      </c>
      <c r="E1570" s="3">
        <v>4</v>
      </c>
    </row>
    <row r="1571" spans="1:5" x14ac:dyDescent="0.25">
      <c r="A1571">
        <v>1570</v>
      </c>
      <c r="B1571" s="4">
        <v>1</v>
      </c>
      <c r="C1571" s="2">
        <v>2</v>
      </c>
      <c r="E1571" s="3">
        <v>4</v>
      </c>
    </row>
    <row r="1572" spans="1:5" x14ac:dyDescent="0.25">
      <c r="A1572">
        <v>1571</v>
      </c>
      <c r="B1572" s="4">
        <v>1</v>
      </c>
      <c r="C1572" s="2">
        <v>2</v>
      </c>
      <c r="E1572" s="3">
        <v>4</v>
      </c>
    </row>
    <row r="1573" spans="1:5" x14ac:dyDescent="0.25">
      <c r="A1573">
        <v>1572</v>
      </c>
      <c r="C1573" s="2">
        <v>2</v>
      </c>
      <c r="E1573" s="3">
        <v>4</v>
      </c>
    </row>
    <row r="1574" spans="1:5" x14ac:dyDescent="0.25">
      <c r="A1574">
        <v>1573</v>
      </c>
      <c r="C1574" s="2">
        <v>2</v>
      </c>
      <c r="E1574" s="3">
        <v>4</v>
      </c>
    </row>
    <row r="1575" spans="1:5" x14ac:dyDescent="0.25">
      <c r="A1575">
        <v>1574</v>
      </c>
      <c r="C1575" s="2">
        <v>2</v>
      </c>
      <c r="D1575" s="5">
        <v>3</v>
      </c>
      <c r="E1575" s="3">
        <v>4</v>
      </c>
    </row>
    <row r="1576" spans="1:5" x14ac:dyDescent="0.25">
      <c r="A1576">
        <v>1575</v>
      </c>
      <c r="C1576" s="2">
        <v>2</v>
      </c>
      <c r="D1576" s="5">
        <v>3</v>
      </c>
      <c r="E1576" s="3">
        <v>4</v>
      </c>
    </row>
    <row r="1577" spans="1:5" x14ac:dyDescent="0.25">
      <c r="A1577">
        <v>1576</v>
      </c>
      <c r="C1577" s="2">
        <v>2</v>
      </c>
      <c r="D1577" s="5">
        <v>3</v>
      </c>
      <c r="E1577" s="3">
        <v>4</v>
      </c>
    </row>
    <row r="1578" spans="1:5" x14ac:dyDescent="0.25">
      <c r="A1578">
        <v>1577</v>
      </c>
      <c r="C1578" s="2">
        <v>2</v>
      </c>
      <c r="D1578" s="5">
        <v>3</v>
      </c>
      <c r="E1578" s="3">
        <v>4</v>
      </c>
    </row>
    <row r="1579" spans="1:5" x14ac:dyDescent="0.25">
      <c r="A1579">
        <v>1578</v>
      </c>
      <c r="C1579" s="2">
        <v>2</v>
      </c>
      <c r="D1579" s="5">
        <v>3</v>
      </c>
      <c r="E1579" s="3">
        <v>4</v>
      </c>
    </row>
    <row r="1580" spans="1:5" x14ac:dyDescent="0.25">
      <c r="A1580">
        <v>1579</v>
      </c>
      <c r="C1580" s="2">
        <v>2</v>
      </c>
      <c r="D1580" s="5">
        <v>3</v>
      </c>
      <c r="E1580" s="3">
        <v>4</v>
      </c>
    </row>
    <row r="1581" spans="1:5" x14ac:dyDescent="0.25">
      <c r="A1581">
        <v>1580</v>
      </c>
      <c r="C1581" s="2">
        <v>2</v>
      </c>
      <c r="D1581" s="5">
        <v>3</v>
      </c>
    </row>
    <row r="1582" spans="1:5" x14ac:dyDescent="0.25">
      <c r="A1582">
        <v>1581</v>
      </c>
      <c r="C1582" s="2">
        <v>2</v>
      </c>
      <c r="D1582" s="5">
        <v>3</v>
      </c>
    </row>
    <row r="1583" spans="1:5" x14ac:dyDescent="0.25">
      <c r="A1583">
        <v>1582</v>
      </c>
      <c r="C1583" s="2">
        <v>2</v>
      </c>
      <c r="D1583" s="5">
        <v>3</v>
      </c>
    </row>
    <row r="1584" spans="1:5" x14ac:dyDescent="0.25">
      <c r="A1584">
        <v>1583</v>
      </c>
      <c r="C1584" s="2">
        <v>2</v>
      </c>
      <c r="D1584" s="5">
        <v>3</v>
      </c>
    </row>
    <row r="1585" spans="1:5" x14ac:dyDescent="0.25">
      <c r="A1585">
        <v>1584</v>
      </c>
      <c r="C1585" s="2">
        <v>2</v>
      </c>
      <c r="D1585" s="5">
        <v>3</v>
      </c>
    </row>
    <row r="1586" spans="1:5" x14ac:dyDescent="0.25">
      <c r="A1586">
        <v>1585</v>
      </c>
      <c r="B1586" s="4">
        <v>1</v>
      </c>
      <c r="D1586" s="5">
        <v>3</v>
      </c>
    </row>
    <row r="1587" spans="1:5" x14ac:dyDescent="0.25">
      <c r="A1587">
        <v>1586</v>
      </c>
      <c r="B1587" s="4">
        <v>1</v>
      </c>
      <c r="D1587" s="5">
        <v>3</v>
      </c>
    </row>
    <row r="1588" spans="1:5" x14ac:dyDescent="0.25">
      <c r="A1588">
        <v>1587</v>
      </c>
      <c r="B1588" s="4">
        <v>1</v>
      </c>
      <c r="D1588" s="5">
        <v>3</v>
      </c>
    </row>
    <row r="1589" spans="1:5" x14ac:dyDescent="0.25">
      <c r="A1589">
        <v>1588</v>
      </c>
      <c r="B1589" s="4">
        <v>1</v>
      </c>
      <c r="D1589" s="5">
        <v>3</v>
      </c>
    </row>
    <row r="1590" spans="1:5" x14ac:dyDescent="0.25">
      <c r="A1590">
        <v>1589</v>
      </c>
      <c r="B1590" s="4">
        <v>1</v>
      </c>
      <c r="D1590" s="5">
        <v>3</v>
      </c>
    </row>
    <row r="1591" spans="1:5" x14ac:dyDescent="0.25">
      <c r="A1591">
        <v>1590</v>
      </c>
      <c r="B1591" s="4">
        <v>1</v>
      </c>
      <c r="D1591" s="5">
        <v>3</v>
      </c>
    </row>
    <row r="1592" spans="1:5" x14ac:dyDescent="0.25">
      <c r="A1592">
        <v>1591</v>
      </c>
      <c r="B1592" s="4">
        <v>1</v>
      </c>
      <c r="D1592" s="5">
        <v>3</v>
      </c>
    </row>
    <row r="1593" spans="1:5" x14ac:dyDescent="0.25">
      <c r="A1593">
        <v>1592</v>
      </c>
      <c r="B1593" s="4">
        <v>1</v>
      </c>
      <c r="D1593" s="5">
        <v>3</v>
      </c>
    </row>
    <row r="1594" spans="1:5" x14ac:dyDescent="0.25">
      <c r="A1594">
        <v>1593</v>
      </c>
      <c r="B1594" s="4">
        <v>1</v>
      </c>
    </row>
    <row r="1595" spans="1:5" x14ac:dyDescent="0.25">
      <c r="A1595">
        <v>1594</v>
      </c>
      <c r="B1595" s="4">
        <v>1</v>
      </c>
    </row>
    <row r="1596" spans="1:5" x14ac:dyDescent="0.25">
      <c r="A1596">
        <v>1595</v>
      </c>
      <c r="B1596" s="4">
        <v>1</v>
      </c>
      <c r="E1596" s="3">
        <v>4</v>
      </c>
    </row>
    <row r="1597" spans="1:5" x14ac:dyDescent="0.25">
      <c r="A1597">
        <v>1596</v>
      </c>
      <c r="B1597" s="4">
        <v>1</v>
      </c>
      <c r="E1597" s="3">
        <v>4</v>
      </c>
    </row>
    <row r="1598" spans="1:5" x14ac:dyDescent="0.25">
      <c r="A1598">
        <v>1597</v>
      </c>
      <c r="B1598" s="4">
        <v>1</v>
      </c>
      <c r="E1598" s="3">
        <v>4</v>
      </c>
    </row>
    <row r="1599" spans="1:5" x14ac:dyDescent="0.25">
      <c r="A1599">
        <v>1598</v>
      </c>
      <c r="B1599" s="4">
        <v>1</v>
      </c>
      <c r="E1599" s="3">
        <v>4</v>
      </c>
    </row>
    <row r="1600" spans="1:5" x14ac:dyDescent="0.25">
      <c r="A1600">
        <v>1599</v>
      </c>
      <c r="B1600" s="4">
        <v>1</v>
      </c>
      <c r="E1600" s="3">
        <v>4</v>
      </c>
    </row>
    <row r="1601" spans="1:5" x14ac:dyDescent="0.25">
      <c r="A1601">
        <v>1600</v>
      </c>
      <c r="B1601" s="4">
        <v>1</v>
      </c>
      <c r="C1601" s="2">
        <v>2</v>
      </c>
      <c r="E1601" s="3">
        <v>4</v>
      </c>
    </row>
    <row r="1602" spans="1:5" x14ac:dyDescent="0.25">
      <c r="A1602">
        <v>1601</v>
      </c>
      <c r="B1602" s="4">
        <v>1</v>
      </c>
      <c r="C1602" s="2">
        <v>2</v>
      </c>
      <c r="E1602" s="3">
        <v>4</v>
      </c>
    </row>
    <row r="1603" spans="1:5" x14ac:dyDescent="0.25">
      <c r="A1603">
        <v>1602</v>
      </c>
      <c r="B1603" s="4">
        <v>1</v>
      </c>
      <c r="C1603" s="2">
        <v>2</v>
      </c>
      <c r="E1603" s="3">
        <v>4</v>
      </c>
    </row>
    <row r="1604" spans="1:5" x14ac:dyDescent="0.25">
      <c r="A1604">
        <v>1603</v>
      </c>
      <c r="C1604" s="2">
        <v>2</v>
      </c>
      <c r="E1604" s="3">
        <v>4</v>
      </c>
    </row>
    <row r="1605" spans="1:5" x14ac:dyDescent="0.25">
      <c r="A1605">
        <v>1604</v>
      </c>
      <c r="C1605" s="2">
        <v>2</v>
      </c>
      <c r="E1605" s="3">
        <v>4</v>
      </c>
    </row>
    <row r="1606" spans="1:5" x14ac:dyDescent="0.25">
      <c r="A1606">
        <v>1605</v>
      </c>
      <c r="C1606" s="2">
        <v>2</v>
      </c>
      <c r="D1606" s="5">
        <v>3</v>
      </c>
      <c r="E1606" s="3">
        <v>4</v>
      </c>
    </row>
    <row r="1607" spans="1:5" x14ac:dyDescent="0.25">
      <c r="A1607">
        <v>1606</v>
      </c>
      <c r="C1607" s="2">
        <v>2</v>
      </c>
      <c r="D1607" s="5">
        <v>3</v>
      </c>
      <c r="E1607" s="3">
        <v>4</v>
      </c>
    </row>
    <row r="1608" spans="1:5" x14ac:dyDescent="0.25">
      <c r="A1608">
        <v>1607</v>
      </c>
      <c r="C1608" s="2">
        <v>2</v>
      </c>
      <c r="D1608" s="5">
        <v>3</v>
      </c>
      <c r="E1608" s="3">
        <v>4</v>
      </c>
    </row>
    <row r="1609" spans="1:5" x14ac:dyDescent="0.25">
      <c r="A1609">
        <v>1608</v>
      </c>
      <c r="C1609" s="2">
        <v>2</v>
      </c>
      <c r="D1609" s="5">
        <v>3</v>
      </c>
      <c r="E1609" s="3">
        <v>4</v>
      </c>
    </row>
    <row r="1610" spans="1:5" x14ac:dyDescent="0.25">
      <c r="A1610">
        <v>1609</v>
      </c>
      <c r="C1610" s="2">
        <v>2</v>
      </c>
      <c r="D1610" s="5">
        <v>3</v>
      </c>
      <c r="E1610" s="3">
        <v>4</v>
      </c>
    </row>
    <row r="1611" spans="1:5" x14ac:dyDescent="0.25">
      <c r="A1611">
        <v>1610</v>
      </c>
      <c r="C1611" s="2">
        <v>2</v>
      </c>
      <c r="D1611" s="5">
        <v>3</v>
      </c>
      <c r="E1611" s="3">
        <v>4</v>
      </c>
    </row>
    <row r="1612" spans="1:5" x14ac:dyDescent="0.25">
      <c r="A1612">
        <v>1611</v>
      </c>
      <c r="C1612" s="2">
        <v>2</v>
      </c>
      <c r="D1612" s="5">
        <v>3</v>
      </c>
      <c r="E1612" s="3">
        <v>4</v>
      </c>
    </row>
    <row r="1613" spans="1:5" x14ac:dyDescent="0.25">
      <c r="A1613">
        <v>1612</v>
      </c>
      <c r="C1613" s="2">
        <v>2</v>
      </c>
      <c r="D1613" s="5">
        <v>3</v>
      </c>
      <c r="E1613" s="3">
        <v>4</v>
      </c>
    </row>
    <row r="1614" spans="1:5" x14ac:dyDescent="0.25">
      <c r="A1614">
        <v>1613</v>
      </c>
      <c r="C1614" s="2">
        <v>2</v>
      </c>
      <c r="D1614" s="5">
        <v>3</v>
      </c>
      <c r="E1614" s="3">
        <v>4</v>
      </c>
    </row>
    <row r="1615" spans="1:5" x14ac:dyDescent="0.25">
      <c r="A1615">
        <v>1614</v>
      </c>
      <c r="C1615" s="2">
        <v>2</v>
      </c>
      <c r="D1615" s="5">
        <v>3</v>
      </c>
    </row>
    <row r="1616" spans="1:5" x14ac:dyDescent="0.25">
      <c r="A1616">
        <v>1615</v>
      </c>
      <c r="C1616" s="2">
        <v>2</v>
      </c>
      <c r="D1616" s="5">
        <v>3</v>
      </c>
    </row>
    <row r="1617" spans="1:5" x14ac:dyDescent="0.25">
      <c r="A1617">
        <v>1616</v>
      </c>
      <c r="C1617" s="2">
        <v>2</v>
      </c>
      <c r="D1617" s="5">
        <v>3</v>
      </c>
    </row>
    <row r="1618" spans="1:5" x14ac:dyDescent="0.25">
      <c r="A1618">
        <v>1617</v>
      </c>
      <c r="B1618" s="4">
        <v>1</v>
      </c>
      <c r="C1618" s="2">
        <v>2</v>
      </c>
      <c r="D1618" s="5">
        <v>3</v>
      </c>
    </row>
    <row r="1619" spans="1:5" x14ac:dyDescent="0.25">
      <c r="A1619">
        <v>1618</v>
      </c>
      <c r="B1619" s="4">
        <v>1</v>
      </c>
      <c r="D1619" s="5">
        <v>3</v>
      </c>
    </row>
    <row r="1620" spans="1:5" x14ac:dyDescent="0.25">
      <c r="A1620">
        <v>1619</v>
      </c>
      <c r="B1620" s="4">
        <v>1</v>
      </c>
      <c r="D1620" s="5">
        <v>3</v>
      </c>
    </row>
    <row r="1621" spans="1:5" x14ac:dyDescent="0.25">
      <c r="A1621">
        <v>1620</v>
      </c>
      <c r="B1621" s="4">
        <v>1</v>
      </c>
      <c r="D1621" s="5">
        <v>3</v>
      </c>
    </row>
    <row r="1622" spans="1:5" x14ac:dyDescent="0.25">
      <c r="A1622">
        <v>1621</v>
      </c>
      <c r="B1622" s="4">
        <v>1</v>
      </c>
      <c r="D1622" s="5">
        <v>3</v>
      </c>
    </row>
    <row r="1623" spans="1:5" x14ac:dyDescent="0.25">
      <c r="A1623">
        <v>1622</v>
      </c>
      <c r="B1623" s="4">
        <v>1</v>
      </c>
      <c r="D1623" s="5">
        <v>3</v>
      </c>
    </row>
    <row r="1624" spans="1:5" x14ac:dyDescent="0.25">
      <c r="A1624">
        <v>1623</v>
      </c>
      <c r="B1624" s="4">
        <v>1</v>
      </c>
      <c r="D1624" s="5">
        <v>3</v>
      </c>
    </row>
    <row r="1625" spans="1:5" x14ac:dyDescent="0.25">
      <c r="A1625">
        <v>1624</v>
      </c>
      <c r="B1625" s="4">
        <v>1</v>
      </c>
      <c r="D1625" s="5">
        <v>3</v>
      </c>
    </row>
    <row r="1626" spans="1:5" x14ac:dyDescent="0.25">
      <c r="A1626">
        <v>1625</v>
      </c>
      <c r="B1626" s="4">
        <v>1</v>
      </c>
      <c r="D1626" s="5">
        <v>3</v>
      </c>
    </row>
    <row r="1627" spans="1:5" x14ac:dyDescent="0.25">
      <c r="A1627">
        <v>1626</v>
      </c>
      <c r="B1627" s="4">
        <v>1</v>
      </c>
      <c r="D1627" s="5">
        <v>3</v>
      </c>
    </row>
    <row r="1628" spans="1:5" x14ac:dyDescent="0.25">
      <c r="A1628">
        <v>1627</v>
      </c>
      <c r="B1628" s="4">
        <v>1</v>
      </c>
      <c r="D1628" s="5">
        <v>3</v>
      </c>
      <c r="E1628" s="3">
        <v>4</v>
      </c>
    </row>
    <row r="1629" spans="1:5" x14ac:dyDescent="0.25">
      <c r="A1629">
        <v>1628</v>
      </c>
      <c r="B1629" s="4">
        <v>1</v>
      </c>
      <c r="E1629" s="3">
        <v>4</v>
      </c>
    </row>
    <row r="1630" spans="1:5" x14ac:dyDescent="0.25">
      <c r="A1630">
        <v>1629</v>
      </c>
      <c r="B1630" s="4">
        <v>1</v>
      </c>
      <c r="E1630" s="3">
        <v>4</v>
      </c>
    </row>
    <row r="1631" spans="1:5" x14ac:dyDescent="0.25">
      <c r="A1631">
        <v>1630</v>
      </c>
      <c r="B1631" s="4">
        <v>1</v>
      </c>
      <c r="E1631" s="3">
        <v>4</v>
      </c>
    </row>
    <row r="1632" spans="1:5" x14ac:dyDescent="0.25">
      <c r="A1632">
        <v>1631</v>
      </c>
      <c r="B1632" s="4">
        <v>1</v>
      </c>
      <c r="E1632" s="3">
        <v>4</v>
      </c>
    </row>
    <row r="1633" spans="1:5" x14ac:dyDescent="0.25">
      <c r="A1633">
        <v>1632</v>
      </c>
      <c r="B1633" s="4">
        <v>1</v>
      </c>
      <c r="E1633" s="3">
        <v>4</v>
      </c>
    </row>
    <row r="1634" spans="1:5" x14ac:dyDescent="0.25">
      <c r="A1634">
        <v>1633</v>
      </c>
      <c r="B1634" s="4">
        <v>1</v>
      </c>
      <c r="C1634" s="2">
        <v>2</v>
      </c>
      <c r="E1634" s="3">
        <v>4</v>
      </c>
    </row>
    <row r="1635" spans="1:5" x14ac:dyDescent="0.25">
      <c r="A1635">
        <v>1634</v>
      </c>
      <c r="B1635" s="4">
        <v>1</v>
      </c>
      <c r="C1635" s="2">
        <v>2</v>
      </c>
      <c r="E1635" s="3">
        <v>4</v>
      </c>
    </row>
    <row r="1636" spans="1:5" x14ac:dyDescent="0.25">
      <c r="A1636">
        <v>1635</v>
      </c>
      <c r="B1636" s="4">
        <v>1</v>
      </c>
      <c r="C1636" s="2">
        <v>2</v>
      </c>
      <c r="E1636" s="3">
        <v>4</v>
      </c>
    </row>
    <row r="1637" spans="1:5" x14ac:dyDescent="0.25">
      <c r="A1637">
        <v>1636</v>
      </c>
      <c r="C1637" s="2">
        <v>2</v>
      </c>
      <c r="E1637" s="3">
        <v>4</v>
      </c>
    </row>
    <row r="1638" spans="1:5" x14ac:dyDescent="0.25">
      <c r="A1638">
        <v>1637</v>
      </c>
      <c r="C1638" s="2">
        <v>2</v>
      </c>
      <c r="E1638" s="3">
        <v>4</v>
      </c>
    </row>
    <row r="1639" spans="1:5" x14ac:dyDescent="0.25">
      <c r="A1639">
        <v>1638</v>
      </c>
      <c r="C1639" s="2">
        <v>2</v>
      </c>
      <c r="E1639" s="3">
        <v>4</v>
      </c>
    </row>
    <row r="1640" spans="1:5" x14ac:dyDescent="0.25">
      <c r="A1640">
        <v>1639</v>
      </c>
      <c r="C1640" s="2">
        <v>2</v>
      </c>
      <c r="E1640" s="3">
        <v>4</v>
      </c>
    </row>
    <row r="1641" spans="1:5" x14ac:dyDescent="0.25">
      <c r="A1641">
        <v>1640</v>
      </c>
      <c r="C1641" s="2">
        <v>2</v>
      </c>
      <c r="D1641" s="5">
        <v>3</v>
      </c>
      <c r="E1641" s="3">
        <v>4</v>
      </c>
    </row>
    <row r="1642" spans="1:5" x14ac:dyDescent="0.25">
      <c r="A1642">
        <v>1641</v>
      </c>
      <c r="C1642" s="2">
        <v>2</v>
      </c>
      <c r="D1642" s="5">
        <v>3</v>
      </c>
      <c r="E1642" s="3">
        <v>4</v>
      </c>
    </row>
    <row r="1643" spans="1:5" x14ac:dyDescent="0.25">
      <c r="A1643">
        <v>1642</v>
      </c>
      <c r="C1643" s="2">
        <v>2</v>
      </c>
      <c r="D1643" s="5">
        <v>3</v>
      </c>
      <c r="E1643" s="3">
        <v>4</v>
      </c>
    </row>
    <row r="1644" spans="1:5" x14ac:dyDescent="0.25">
      <c r="A1644">
        <v>1643</v>
      </c>
      <c r="C1644" s="2">
        <v>2</v>
      </c>
      <c r="D1644" s="5">
        <v>3</v>
      </c>
      <c r="E1644" s="3">
        <v>4</v>
      </c>
    </row>
    <row r="1645" spans="1:5" x14ac:dyDescent="0.25">
      <c r="A1645">
        <v>1644</v>
      </c>
      <c r="C1645" s="2">
        <v>2</v>
      </c>
      <c r="D1645" s="5">
        <v>3</v>
      </c>
      <c r="E1645" s="3">
        <v>4</v>
      </c>
    </row>
    <row r="1646" spans="1:5" x14ac:dyDescent="0.25">
      <c r="A1646">
        <v>1645</v>
      </c>
      <c r="C1646" s="2">
        <v>2</v>
      </c>
      <c r="D1646" s="5">
        <v>3</v>
      </c>
      <c r="E1646" s="3">
        <v>4</v>
      </c>
    </row>
    <row r="1647" spans="1:5" x14ac:dyDescent="0.25">
      <c r="A1647">
        <v>1646</v>
      </c>
      <c r="C1647" s="2">
        <v>2</v>
      </c>
      <c r="D1647" s="5">
        <v>3</v>
      </c>
      <c r="E1647" s="3">
        <v>4</v>
      </c>
    </row>
    <row r="1648" spans="1:5" x14ac:dyDescent="0.25">
      <c r="A1648">
        <v>1647</v>
      </c>
      <c r="C1648" s="2">
        <v>2</v>
      </c>
      <c r="D1648" s="5">
        <v>3</v>
      </c>
      <c r="E1648" s="3">
        <v>4</v>
      </c>
    </row>
    <row r="1649" spans="1:6" x14ac:dyDescent="0.25">
      <c r="A1649">
        <v>1648</v>
      </c>
      <c r="C1649" s="2">
        <v>2</v>
      </c>
      <c r="D1649" s="5">
        <v>3</v>
      </c>
      <c r="E1649" s="3">
        <v>4</v>
      </c>
    </row>
    <row r="1650" spans="1:6" x14ac:dyDescent="0.25">
      <c r="A1650">
        <v>1649</v>
      </c>
      <c r="C1650" s="2">
        <v>2</v>
      </c>
      <c r="D1650" s="5">
        <v>3</v>
      </c>
      <c r="E1650" s="3">
        <v>4</v>
      </c>
    </row>
    <row r="1651" spans="1:6" x14ac:dyDescent="0.25">
      <c r="A1651">
        <v>1650</v>
      </c>
      <c r="C1651" s="2">
        <v>2</v>
      </c>
      <c r="D1651" s="5">
        <v>3</v>
      </c>
      <c r="E1651" s="3">
        <v>4</v>
      </c>
    </row>
    <row r="1652" spans="1:6" x14ac:dyDescent="0.25">
      <c r="A1652">
        <v>1651</v>
      </c>
      <c r="B1652" s="4">
        <v>1</v>
      </c>
      <c r="C1652" s="2">
        <v>2</v>
      </c>
      <c r="D1652" s="5">
        <v>3</v>
      </c>
    </row>
    <row r="1653" spans="1:6" x14ac:dyDescent="0.25">
      <c r="A1653">
        <v>1652</v>
      </c>
      <c r="B1653" s="4">
        <v>1</v>
      </c>
      <c r="C1653" s="2">
        <v>2</v>
      </c>
      <c r="D1653" s="5">
        <v>3</v>
      </c>
    </row>
    <row r="1654" spans="1:6" x14ac:dyDescent="0.25">
      <c r="A1654">
        <v>1653</v>
      </c>
      <c r="B1654" s="4">
        <v>1</v>
      </c>
      <c r="C1654" s="2">
        <v>2</v>
      </c>
      <c r="D1654" s="5">
        <v>3</v>
      </c>
    </row>
    <row r="1655" spans="1:6" x14ac:dyDescent="0.25">
      <c r="A1655">
        <v>1654</v>
      </c>
      <c r="B1655" s="4">
        <v>1</v>
      </c>
      <c r="C1655" s="2">
        <v>2</v>
      </c>
      <c r="D1655" s="5">
        <v>3</v>
      </c>
    </row>
    <row r="1656" spans="1:6" x14ac:dyDescent="0.25">
      <c r="A1656">
        <v>1655</v>
      </c>
      <c r="B1656" s="4">
        <v>1</v>
      </c>
      <c r="D1656" s="5">
        <v>3</v>
      </c>
    </row>
    <row r="1657" spans="1:6" x14ac:dyDescent="0.25">
      <c r="A1657">
        <v>1656</v>
      </c>
      <c r="B1657" s="4">
        <v>1</v>
      </c>
      <c r="D1657" s="5">
        <v>3</v>
      </c>
      <c r="F1657" t="s">
        <v>22</v>
      </c>
    </row>
    <row r="1658" spans="1:6" x14ac:dyDescent="0.25">
      <c r="A1658">
        <v>1657</v>
      </c>
    </row>
    <row r="1659" spans="1:6" x14ac:dyDescent="0.25">
      <c r="A1659">
        <v>1658</v>
      </c>
      <c r="F1659" t="s">
        <v>22</v>
      </c>
    </row>
    <row r="1660" spans="1:6" x14ac:dyDescent="0.25">
      <c r="A1660">
        <v>1659</v>
      </c>
      <c r="B1660" s="4">
        <v>1</v>
      </c>
      <c r="E1660" s="3">
        <v>4</v>
      </c>
    </row>
    <row r="1661" spans="1:6" x14ac:dyDescent="0.25">
      <c r="A1661">
        <v>1660</v>
      </c>
      <c r="B1661" s="4">
        <v>1</v>
      </c>
      <c r="E1661" s="3">
        <v>4</v>
      </c>
    </row>
    <row r="1662" spans="1:6" x14ac:dyDescent="0.25">
      <c r="A1662">
        <v>1661</v>
      </c>
      <c r="B1662" s="4">
        <v>1</v>
      </c>
      <c r="E1662" s="3">
        <v>4</v>
      </c>
    </row>
    <row r="1663" spans="1:6" x14ac:dyDescent="0.25">
      <c r="A1663">
        <v>1662</v>
      </c>
      <c r="B1663" s="4">
        <v>1</v>
      </c>
      <c r="E1663" s="3">
        <v>4</v>
      </c>
    </row>
    <row r="1664" spans="1:6" x14ac:dyDescent="0.25">
      <c r="A1664">
        <v>1663</v>
      </c>
      <c r="B1664" s="4">
        <v>1</v>
      </c>
      <c r="E1664" s="3">
        <v>4</v>
      </c>
    </row>
    <row r="1665" spans="1:5" x14ac:dyDescent="0.25">
      <c r="A1665">
        <v>1664</v>
      </c>
      <c r="B1665" s="4">
        <v>1</v>
      </c>
      <c r="E1665" s="3">
        <v>4</v>
      </c>
    </row>
    <row r="1666" spans="1:5" x14ac:dyDescent="0.25">
      <c r="A1666">
        <v>1665</v>
      </c>
      <c r="B1666" s="4">
        <v>1</v>
      </c>
      <c r="E1666" s="3">
        <v>4</v>
      </c>
    </row>
    <row r="1667" spans="1:5" x14ac:dyDescent="0.25">
      <c r="A1667">
        <v>1666</v>
      </c>
      <c r="B1667" s="4">
        <v>1</v>
      </c>
      <c r="E1667" s="3">
        <v>4</v>
      </c>
    </row>
    <row r="1668" spans="1:5" x14ac:dyDescent="0.25">
      <c r="A1668">
        <v>1667</v>
      </c>
      <c r="B1668" s="4">
        <v>1</v>
      </c>
      <c r="E1668" s="3">
        <v>4</v>
      </c>
    </row>
    <row r="1669" spans="1:5" x14ac:dyDescent="0.25">
      <c r="A1669">
        <v>1668</v>
      </c>
      <c r="B1669" s="4">
        <v>1</v>
      </c>
      <c r="E1669" s="3">
        <v>4</v>
      </c>
    </row>
    <row r="1670" spans="1:5" x14ac:dyDescent="0.25">
      <c r="A1670">
        <v>1669</v>
      </c>
      <c r="B1670" s="4">
        <v>1</v>
      </c>
      <c r="E1670" s="3">
        <v>4</v>
      </c>
    </row>
    <row r="1671" spans="1:5" x14ac:dyDescent="0.25">
      <c r="A1671">
        <v>1670</v>
      </c>
      <c r="B1671" s="4">
        <v>1</v>
      </c>
      <c r="E1671" s="3">
        <v>4</v>
      </c>
    </row>
    <row r="1672" spans="1:5" x14ac:dyDescent="0.25">
      <c r="A1672">
        <v>1671</v>
      </c>
      <c r="B1672" s="4">
        <v>1</v>
      </c>
      <c r="E1672" s="3">
        <v>4</v>
      </c>
    </row>
    <row r="1673" spans="1:5" x14ac:dyDescent="0.25">
      <c r="A1673">
        <v>1672</v>
      </c>
      <c r="B1673" s="4">
        <v>1</v>
      </c>
      <c r="D1673" s="5">
        <v>3</v>
      </c>
      <c r="E1673" s="3">
        <v>4</v>
      </c>
    </row>
    <row r="1674" spans="1:5" x14ac:dyDescent="0.25">
      <c r="A1674">
        <v>1673</v>
      </c>
      <c r="B1674" s="4">
        <v>1</v>
      </c>
      <c r="D1674" s="5">
        <v>3</v>
      </c>
      <c r="E1674" s="3">
        <v>4</v>
      </c>
    </row>
    <row r="1675" spans="1:5" x14ac:dyDescent="0.25">
      <c r="A1675">
        <v>1674</v>
      </c>
      <c r="B1675" s="4">
        <v>1</v>
      </c>
      <c r="D1675" s="5">
        <v>3</v>
      </c>
      <c r="E1675" s="3">
        <v>4</v>
      </c>
    </row>
    <row r="1676" spans="1:5" x14ac:dyDescent="0.25">
      <c r="A1676">
        <v>1675</v>
      </c>
      <c r="B1676" s="4">
        <v>1</v>
      </c>
      <c r="D1676" s="5">
        <v>3</v>
      </c>
      <c r="E1676" s="3">
        <v>4</v>
      </c>
    </row>
    <row r="1677" spans="1:5" x14ac:dyDescent="0.25">
      <c r="A1677">
        <v>1676</v>
      </c>
      <c r="B1677" s="4">
        <v>1</v>
      </c>
      <c r="D1677" s="5">
        <v>3</v>
      </c>
      <c r="E1677" s="3">
        <v>4</v>
      </c>
    </row>
    <row r="1678" spans="1:5" x14ac:dyDescent="0.25">
      <c r="A1678">
        <v>1677</v>
      </c>
      <c r="B1678" s="4">
        <v>1</v>
      </c>
      <c r="C1678" s="2">
        <v>2</v>
      </c>
      <c r="D1678" s="5">
        <v>3</v>
      </c>
      <c r="E1678" s="3">
        <v>4</v>
      </c>
    </row>
    <row r="1679" spans="1:5" x14ac:dyDescent="0.25">
      <c r="A1679">
        <v>1678</v>
      </c>
      <c r="B1679" s="4">
        <v>1</v>
      </c>
      <c r="C1679" s="2">
        <v>2</v>
      </c>
      <c r="D1679" s="5">
        <v>3</v>
      </c>
      <c r="E1679" s="3">
        <v>4</v>
      </c>
    </row>
    <row r="1680" spans="1:5" x14ac:dyDescent="0.25">
      <c r="A1680">
        <v>1679</v>
      </c>
      <c r="B1680" s="4">
        <v>1</v>
      </c>
      <c r="C1680" s="2">
        <v>2</v>
      </c>
      <c r="D1680" s="5">
        <v>3</v>
      </c>
      <c r="E1680" s="3">
        <v>4</v>
      </c>
    </row>
    <row r="1681" spans="1:5" x14ac:dyDescent="0.25">
      <c r="A1681">
        <v>1680</v>
      </c>
      <c r="C1681" s="2">
        <v>2</v>
      </c>
      <c r="D1681" s="5">
        <v>3</v>
      </c>
    </row>
    <row r="1682" spans="1:5" x14ac:dyDescent="0.25">
      <c r="A1682">
        <v>1681</v>
      </c>
      <c r="C1682" s="2">
        <v>2</v>
      </c>
      <c r="D1682" s="5">
        <v>3</v>
      </c>
    </row>
    <row r="1683" spans="1:5" x14ac:dyDescent="0.25">
      <c r="A1683">
        <v>1682</v>
      </c>
      <c r="C1683" s="2">
        <v>2</v>
      </c>
      <c r="D1683" s="5">
        <v>3</v>
      </c>
    </row>
    <row r="1684" spans="1:5" x14ac:dyDescent="0.25">
      <c r="A1684">
        <v>1683</v>
      </c>
      <c r="C1684" s="2">
        <v>2</v>
      </c>
      <c r="D1684" s="5">
        <v>3</v>
      </c>
    </row>
    <row r="1685" spans="1:5" x14ac:dyDescent="0.25">
      <c r="A1685">
        <v>1684</v>
      </c>
      <c r="C1685" s="2">
        <v>2</v>
      </c>
      <c r="D1685" s="5">
        <v>3</v>
      </c>
    </row>
    <row r="1686" spans="1:5" x14ac:dyDescent="0.25">
      <c r="A1686">
        <v>1685</v>
      </c>
      <c r="C1686" s="2">
        <v>2</v>
      </c>
      <c r="D1686" s="5">
        <v>3</v>
      </c>
    </row>
    <row r="1687" spans="1:5" x14ac:dyDescent="0.25">
      <c r="A1687">
        <v>1686</v>
      </c>
      <c r="C1687" s="2">
        <v>2</v>
      </c>
      <c r="D1687" s="5">
        <v>3</v>
      </c>
    </row>
    <row r="1688" spans="1:5" x14ac:dyDescent="0.25">
      <c r="A1688">
        <v>1687</v>
      </c>
      <c r="C1688" s="2">
        <v>2</v>
      </c>
      <c r="D1688" s="5">
        <v>3</v>
      </c>
    </row>
    <row r="1689" spans="1:5" x14ac:dyDescent="0.25">
      <c r="A1689">
        <v>1688</v>
      </c>
      <c r="C1689" s="2">
        <v>2</v>
      </c>
      <c r="D1689" s="5">
        <v>3</v>
      </c>
    </row>
    <row r="1690" spans="1:5" x14ac:dyDescent="0.25">
      <c r="A1690">
        <v>1689</v>
      </c>
      <c r="C1690" s="2">
        <v>2</v>
      </c>
      <c r="D1690" s="5">
        <v>3</v>
      </c>
    </row>
    <row r="1691" spans="1:5" x14ac:dyDescent="0.25">
      <c r="A1691">
        <v>1690</v>
      </c>
      <c r="C1691" s="2">
        <v>2</v>
      </c>
      <c r="D1691" s="5">
        <v>3</v>
      </c>
    </row>
    <row r="1692" spans="1:5" x14ac:dyDescent="0.25">
      <c r="A1692">
        <v>1691</v>
      </c>
      <c r="C1692" s="2">
        <v>2</v>
      </c>
      <c r="D1692" s="5">
        <v>3</v>
      </c>
    </row>
    <row r="1693" spans="1:5" x14ac:dyDescent="0.25">
      <c r="A1693">
        <v>1692</v>
      </c>
      <c r="C1693" s="2">
        <v>2</v>
      </c>
      <c r="D1693" s="5">
        <v>3</v>
      </c>
    </row>
    <row r="1694" spans="1:5" x14ac:dyDescent="0.25">
      <c r="A1694">
        <v>1693</v>
      </c>
      <c r="C1694" s="2">
        <v>2</v>
      </c>
      <c r="D1694" s="5">
        <v>3</v>
      </c>
      <c r="E1694" s="3">
        <v>4</v>
      </c>
    </row>
    <row r="1695" spans="1:5" x14ac:dyDescent="0.25">
      <c r="A1695">
        <v>1694</v>
      </c>
      <c r="C1695" s="2">
        <v>2</v>
      </c>
      <c r="D1695" s="5">
        <v>3</v>
      </c>
      <c r="E1695" s="3">
        <v>4</v>
      </c>
    </row>
    <row r="1696" spans="1:5" x14ac:dyDescent="0.25">
      <c r="A1696">
        <v>1695</v>
      </c>
      <c r="B1696" s="4">
        <v>1</v>
      </c>
      <c r="C1696" s="2">
        <v>2</v>
      </c>
      <c r="D1696" s="5">
        <v>3</v>
      </c>
      <c r="E1696" s="3">
        <v>4</v>
      </c>
    </row>
    <row r="1697" spans="1:5" x14ac:dyDescent="0.25">
      <c r="A1697">
        <v>1696</v>
      </c>
      <c r="B1697" s="4">
        <v>1</v>
      </c>
      <c r="C1697" s="2">
        <v>2</v>
      </c>
      <c r="D1697" s="5">
        <v>3</v>
      </c>
      <c r="E1697" s="3">
        <v>4</v>
      </c>
    </row>
    <row r="1698" spans="1:5" x14ac:dyDescent="0.25">
      <c r="A1698">
        <v>1697</v>
      </c>
      <c r="B1698" s="4">
        <v>1</v>
      </c>
      <c r="C1698" s="2">
        <v>2</v>
      </c>
      <c r="E1698" s="3">
        <v>4</v>
      </c>
    </row>
    <row r="1699" spans="1:5" x14ac:dyDescent="0.25">
      <c r="A1699">
        <v>1698</v>
      </c>
      <c r="B1699" s="4">
        <v>1</v>
      </c>
      <c r="C1699" s="2">
        <v>2</v>
      </c>
      <c r="E1699" s="3">
        <v>4</v>
      </c>
    </row>
    <row r="1700" spans="1:5" x14ac:dyDescent="0.25">
      <c r="A1700">
        <v>1699</v>
      </c>
      <c r="B1700" s="4">
        <v>1</v>
      </c>
      <c r="E1700" s="3">
        <v>4</v>
      </c>
    </row>
    <row r="1701" spans="1:5" x14ac:dyDescent="0.25">
      <c r="A1701">
        <v>1700</v>
      </c>
      <c r="B1701" s="4">
        <v>1</v>
      </c>
      <c r="E1701" s="3">
        <v>4</v>
      </c>
    </row>
    <row r="1702" spans="1:5" x14ac:dyDescent="0.25">
      <c r="A1702">
        <v>1701</v>
      </c>
      <c r="B1702" s="4">
        <v>1</v>
      </c>
      <c r="E1702" s="3">
        <v>4</v>
      </c>
    </row>
    <row r="1703" spans="1:5" x14ac:dyDescent="0.25">
      <c r="A1703">
        <v>1702</v>
      </c>
      <c r="B1703" s="4">
        <v>1</v>
      </c>
      <c r="E1703" s="3">
        <v>4</v>
      </c>
    </row>
    <row r="1704" spans="1:5" x14ac:dyDescent="0.25">
      <c r="A1704">
        <v>1703</v>
      </c>
      <c r="B1704" s="4">
        <v>1</v>
      </c>
      <c r="E1704" s="3">
        <v>4</v>
      </c>
    </row>
    <row r="1705" spans="1:5" x14ac:dyDescent="0.25">
      <c r="A1705">
        <v>1704</v>
      </c>
      <c r="B1705" s="4">
        <v>1</v>
      </c>
      <c r="E1705" s="3">
        <v>4</v>
      </c>
    </row>
    <row r="1706" spans="1:5" x14ac:dyDescent="0.25">
      <c r="A1706">
        <v>1705</v>
      </c>
      <c r="B1706" s="4">
        <v>1</v>
      </c>
      <c r="E1706" s="3">
        <v>4</v>
      </c>
    </row>
    <row r="1707" spans="1:5" x14ac:dyDescent="0.25">
      <c r="A1707">
        <v>1706</v>
      </c>
      <c r="B1707" s="4">
        <v>1</v>
      </c>
      <c r="E1707" s="3">
        <v>4</v>
      </c>
    </row>
    <row r="1708" spans="1:5" x14ac:dyDescent="0.25">
      <c r="A1708">
        <v>1707</v>
      </c>
      <c r="B1708" s="4">
        <v>1</v>
      </c>
      <c r="E1708" s="3">
        <v>4</v>
      </c>
    </row>
    <row r="1709" spans="1:5" x14ac:dyDescent="0.25">
      <c r="A1709">
        <v>1708</v>
      </c>
      <c r="B1709" s="4">
        <v>1</v>
      </c>
      <c r="E1709" s="3">
        <v>4</v>
      </c>
    </row>
    <row r="1710" spans="1:5" x14ac:dyDescent="0.25">
      <c r="A1710">
        <v>1709</v>
      </c>
      <c r="B1710" s="4">
        <v>1</v>
      </c>
      <c r="E1710" s="3">
        <v>4</v>
      </c>
    </row>
    <row r="1711" spans="1:5" x14ac:dyDescent="0.25">
      <c r="A1711">
        <v>1710</v>
      </c>
      <c r="B1711" s="4">
        <v>1</v>
      </c>
      <c r="C1711" s="2">
        <v>2</v>
      </c>
      <c r="E1711" s="3">
        <v>4</v>
      </c>
    </row>
    <row r="1712" spans="1:5" x14ac:dyDescent="0.25">
      <c r="A1712">
        <v>1711</v>
      </c>
      <c r="B1712" s="4">
        <v>1</v>
      </c>
      <c r="C1712" s="2">
        <v>2</v>
      </c>
      <c r="E1712" s="3">
        <v>4</v>
      </c>
    </row>
    <row r="1713" spans="1:5" x14ac:dyDescent="0.25">
      <c r="A1713">
        <v>1712</v>
      </c>
      <c r="B1713" s="4">
        <v>1</v>
      </c>
      <c r="C1713" s="2">
        <v>2</v>
      </c>
      <c r="D1713" s="5">
        <v>3</v>
      </c>
      <c r="E1713" s="3">
        <v>4</v>
      </c>
    </row>
    <row r="1714" spans="1:5" x14ac:dyDescent="0.25">
      <c r="A1714">
        <v>1713</v>
      </c>
      <c r="B1714" s="4">
        <v>1</v>
      </c>
      <c r="C1714" s="2">
        <v>2</v>
      </c>
      <c r="D1714" s="5">
        <v>3</v>
      </c>
      <c r="E1714" s="3">
        <v>4</v>
      </c>
    </row>
    <row r="1715" spans="1:5" x14ac:dyDescent="0.25">
      <c r="A1715">
        <v>1714</v>
      </c>
      <c r="C1715" s="2">
        <v>2</v>
      </c>
      <c r="D1715" s="5">
        <v>3</v>
      </c>
    </row>
    <row r="1716" spans="1:5" x14ac:dyDescent="0.25">
      <c r="A1716">
        <v>1715</v>
      </c>
      <c r="C1716" s="2">
        <v>2</v>
      </c>
      <c r="D1716" s="5">
        <v>3</v>
      </c>
    </row>
    <row r="1717" spans="1:5" x14ac:dyDescent="0.25">
      <c r="A1717">
        <v>1716</v>
      </c>
      <c r="C1717" s="2">
        <v>2</v>
      </c>
      <c r="D1717" s="5">
        <v>3</v>
      </c>
    </row>
    <row r="1718" spans="1:5" x14ac:dyDescent="0.25">
      <c r="A1718">
        <v>1717</v>
      </c>
      <c r="C1718" s="2">
        <v>2</v>
      </c>
      <c r="D1718" s="5">
        <v>3</v>
      </c>
    </row>
    <row r="1719" spans="1:5" x14ac:dyDescent="0.25">
      <c r="A1719">
        <v>1718</v>
      </c>
      <c r="C1719" s="2">
        <v>2</v>
      </c>
      <c r="D1719" s="5">
        <v>3</v>
      </c>
    </row>
    <row r="1720" spans="1:5" x14ac:dyDescent="0.25">
      <c r="A1720">
        <v>1719</v>
      </c>
      <c r="C1720" s="2">
        <v>2</v>
      </c>
      <c r="D1720" s="5">
        <v>3</v>
      </c>
    </row>
    <row r="1721" spans="1:5" x14ac:dyDescent="0.25">
      <c r="A1721">
        <v>1720</v>
      </c>
      <c r="C1721" s="2">
        <v>2</v>
      </c>
      <c r="D1721" s="5">
        <v>3</v>
      </c>
    </row>
    <row r="1722" spans="1:5" x14ac:dyDescent="0.25">
      <c r="A1722">
        <v>1721</v>
      </c>
      <c r="C1722" s="2">
        <v>2</v>
      </c>
      <c r="D1722" s="5">
        <v>3</v>
      </c>
    </row>
    <row r="1723" spans="1:5" x14ac:dyDescent="0.25">
      <c r="A1723">
        <v>1722</v>
      </c>
      <c r="C1723" s="2">
        <v>2</v>
      </c>
      <c r="D1723" s="5">
        <v>3</v>
      </c>
    </row>
    <row r="1724" spans="1:5" x14ac:dyDescent="0.25">
      <c r="A1724">
        <v>1723</v>
      </c>
      <c r="C1724" s="2">
        <v>2</v>
      </c>
      <c r="D1724" s="5">
        <v>3</v>
      </c>
    </row>
    <row r="1725" spans="1:5" x14ac:dyDescent="0.25">
      <c r="A1725">
        <v>1724</v>
      </c>
      <c r="C1725" s="2">
        <v>2</v>
      </c>
      <c r="D1725" s="5">
        <v>3</v>
      </c>
    </row>
    <row r="1726" spans="1:5" x14ac:dyDescent="0.25">
      <c r="A1726">
        <v>1725</v>
      </c>
      <c r="C1726" s="2">
        <v>2</v>
      </c>
      <c r="D1726" s="5">
        <v>3</v>
      </c>
    </row>
    <row r="1727" spans="1:5" x14ac:dyDescent="0.25">
      <c r="A1727">
        <v>1726</v>
      </c>
      <c r="C1727" s="2">
        <v>2</v>
      </c>
      <c r="D1727" s="5">
        <v>3</v>
      </c>
    </row>
    <row r="1728" spans="1:5" x14ac:dyDescent="0.25">
      <c r="A1728">
        <v>1727</v>
      </c>
      <c r="B1728" s="4">
        <v>1</v>
      </c>
      <c r="D1728" s="5">
        <v>3</v>
      </c>
    </row>
    <row r="1729" spans="1:5" x14ac:dyDescent="0.25">
      <c r="A1729">
        <v>1728</v>
      </c>
      <c r="B1729" s="4">
        <v>1</v>
      </c>
      <c r="D1729" s="5">
        <v>3</v>
      </c>
      <c r="E1729" s="3">
        <v>4</v>
      </c>
    </row>
    <row r="1730" spans="1:5" x14ac:dyDescent="0.25">
      <c r="A1730">
        <v>1729</v>
      </c>
      <c r="B1730" s="4">
        <v>1</v>
      </c>
      <c r="D1730" s="5">
        <v>3</v>
      </c>
      <c r="E1730" s="3">
        <v>4</v>
      </c>
    </row>
    <row r="1731" spans="1:5" x14ac:dyDescent="0.25">
      <c r="A1731">
        <v>1730</v>
      </c>
      <c r="B1731" s="4">
        <v>1</v>
      </c>
      <c r="E1731" s="3">
        <v>4</v>
      </c>
    </row>
    <row r="1732" spans="1:5" x14ac:dyDescent="0.25">
      <c r="A1732">
        <v>1731</v>
      </c>
      <c r="B1732" s="4">
        <v>1</v>
      </c>
      <c r="E1732" s="3">
        <v>4</v>
      </c>
    </row>
    <row r="1733" spans="1:5" x14ac:dyDescent="0.25">
      <c r="A1733">
        <v>1732</v>
      </c>
      <c r="B1733" s="4">
        <v>1</v>
      </c>
      <c r="E1733" s="3">
        <v>4</v>
      </c>
    </row>
    <row r="1734" spans="1:5" x14ac:dyDescent="0.25">
      <c r="A1734">
        <v>1733</v>
      </c>
      <c r="B1734" s="4">
        <v>1</v>
      </c>
      <c r="E1734" s="3">
        <v>4</v>
      </c>
    </row>
    <row r="1735" spans="1:5" x14ac:dyDescent="0.25">
      <c r="A1735">
        <v>1734</v>
      </c>
      <c r="B1735" s="4">
        <v>1</v>
      </c>
      <c r="E1735" s="3">
        <v>4</v>
      </c>
    </row>
    <row r="1736" spans="1:5" x14ac:dyDescent="0.25">
      <c r="A1736">
        <v>1735</v>
      </c>
      <c r="B1736" s="4">
        <v>1</v>
      </c>
      <c r="E1736" s="3">
        <v>4</v>
      </c>
    </row>
    <row r="1737" spans="1:5" x14ac:dyDescent="0.25">
      <c r="A1737">
        <v>1736</v>
      </c>
      <c r="B1737" s="4">
        <v>1</v>
      </c>
      <c r="E1737" s="3">
        <v>4</v>
      </c>
    </row>
    <row r="1738" spans="1:5" x14ac:dyDescent="0.25">
      <c r="A1738">
        <v>1737</v>
      </c>
      <c r="B1738" s="4">
        <v>1</v>
      </c>
      <c r="E1738" s="3">
        <v>4</v>
      </c>
    </row>
    <row r="1739" spans="1:5" x14ac:dyDescent="0.25">
      <c r="A1739">
        <v>1738</v>
      </c>
      <c r="B1739" s="4">
        <v>1</v>
      </c>
      <c r="E1739" s="3">
        <v>4</v>
      </c>
    </row>
    <row r="1740" spans="1:5" x14ac:dyDescent="0.25">
      <c r="A1740">
        <v>1739</v>
      </c>
      <c r="B1740" s="4">
        <v>1</v>
      </c>
      <c r="E1740" s="3">
        <v>4</v>
      </c>
    </row>
    <row r="1741" spans="1:5" x14ac:dyDescent="0.25">
      <c r="A1741">
        <v>1740</v>
      </c>
      <c r="B1741" s="4">
        <v>1</v>
      </c>
      <c r="C1741" s="2">
        <v>2</v>
      </c>
      <c r="E1741" s="3">
        <v>4</v>
      </c>
    </row>
    <row r="1742" spans="1:5" x14ac:dyDescent="0.25">
      <c r="A1742">
        <v>1741</v>
      </c>
      <c r="B1742" s="4">
        <v>1</v>
      </c>
      <c r="C1742" s="2">
        <v>2</v>
      </c>
      <c r="E1742" s="3">
        <v>4</v>
      </c>
    </row>
    <row r="1743" spans="1:5" x14ac:dyDescent="0.25">
      <c r="A1743">
        <v>1742</v>
      </c>
      <c r="C1743" s="2">
        <v>2</v>
      </c>
      <c r="E1743" s="3">
        <v>4</v>
      </c>
    </row>
    <row r="1744" spans="1:5" x14ac:dyDescent="0.25">
      <c r="A1744">
        <v>1743</v>
      </c>
      <c r="C1744" s="2">
        <v>2</v>
      </c>
      <c r="E1744" s="3">
        <v>4</v>
      </c>
    </row>
    <row r="1745" spans="1:8" x14ac:dyDescent="0.25">
      <c r="A1745">
        <v>1744</v>
      </c>
      <c r="C1745" s="2">
        <v>2</v>
      </c>
      <c r="D1745" s="5">
        <v>3</v>
      </c>
      <c r="E1745" s="3">
        <v>4</v>
      </c>
    </row>
    <row r="1746" spans="1:8" x14ac:dyDescent="0.25">
      <c r="A1746">
        <v>1745</v>
      </c>
      <c r="C1746" s="2">
        <v>2</v>
      </c>
      <c r="D1746" s="5">
        <v>3</v>
      </c>
      <c r="E1746" s="3">
        <v>4</v>
      </c>
    </row>
    <row r="1747" spans="1:8" x14ac:dyDescent="0.25">
      <c r="A1747">
        <v>1746</v>
      </c>
      <c r="C1747" s="2">
        <v>2</v>
      </c>
      <c r="D1747" s="5">
        <v>3</v>
      </c>
    </row>
    <row r="1748" spans="1:8" x14ac:dyDescent="0.25">
      <c r="A1748">
        <v>1747</v>
      </c>
      <c r="C1748" s="2">
        <v>2</v>
      </c>
      <c r="D1748" s="5">
        <v>3</v>
      </c>
    </row>
    <row r="1749" spans="1:8" x14ac:dyDescent="0.25">
      <c r="A1749">
        <v>1748</v>
      </c>
      <c r="C1749" s="2">
        <v>2</v>
      </c>
      <c r="D1749" s="5">
        <v>3</v>
      </c>
    </row>
    <row r="1750" spans="1:8" x14ac:dyDescent="0.25">
      <c r="A1750">
        <v>1749</v>
      </c>
      <c r="C1750" s="2">
        <v>2</v>
      </c>
      <c r="D1750" s="5">
        <v>3</v>
      </c>
    </row>
    <row r="1751" spans="1:8" x14ac:dyDescent="0.25">
      <c r="A1751">
        <v>1750</v>
      </c>
      <c r="C1751" s="2">
        <v>2</v>
      </c>
      <c r="D1751" s="5">
        <v>3</v>
      </c>
    </row>
    <row r="1752" spans="1:8" x14ac:dyDescent="0.25">
      <c r="A1752">
        <v>1751</v>
      </c>
      <c r="C1752" s="2">
        <v>2</v>
      </c>
      <c r="D1752" s="5">
        <v>3</v>
      </c>
    </row>
    <row r="1753" spans="1:8" x14ac:dyDescent="0.25">
      <c r="A1753">
        <v>1752</v>
      </c>
      <c r="C1753" s="2">
        <v>2</v>
      </c>
      <c r="D1753" s="5">
        <v>3</v>
      </c>
    </row>
    <row r="1754" spans="1:8" x14ac:dyDescent="0.25">
      <c r="A1754">
        <v>1753</v>
      </c>
      <c r="D1754" s="5">
        <v>3</v>
      </c>
    </row>
    <row r="1755" spans="1:8" x14ac:dyDescent="0.25">
      <c r="A1755">
        <v>1754</v>
      </c>
      <c r="B1755" s="4">
        <v>1</v>
      </c>
      <c r="D1755" s="5">
        <v>3</v>
      </c>
    </row>
    <row r="1756" spans="1:8" x14ac:dyDescent="0.25">
      <c r="A1756">
        <v>1755</v>
      </c>
      <c r="B1756" s="4">
        <v>1</v>
      </c>
      <c r="D1756" s="5">
        <v>3</v>
      </c>
    </row>
    <row r="1757" spans="1:8" x14ac:dyDescent="0.25">
      <c r="A1757">
        <v>1756</v>
      </c>
      <c r="B1757" s="4">
        <v>1</v>
      </c>
      <c r="D1757" s="5">
        <v>3</v>
      </c>
    </row>
    <row r="1758" spans="1:8" x14ac:dyDescent="0.25">
      <c r="A1758">
        <v>1757</v>
      </c>
      <c r="B1758" s="4">
        <v>1</v>
      </c>
      <c r="D1758" s="5">
        <v>3</v>
      </c>
      <c r="H1758" s="3" t="s">
        <v>233</v>
      </c>
    </row>
    <row r="1759" spans="1:8" x14ac:dyDescent="0.25">
      <c r="A1759">
        <v>1758</v>
      </c>
      <c r="B1759" s="4">
        <v>1</v>
      </c>
      <c r="D1759" s="5">
        <v>3</v>
      </c>
      <c r="H1759" s="3" t="s">
        <v>233</v>
      </c>
    </row>
    <row r="1760" spans="1:8" x14ac:dyDescent="0.25">
      <c r="A1760">
        <v>1759</v>
      </c>
      <c r="B1760" s="4">
        <v>1</v>
      </c>
      <c r="D1760" s="5">
        <v>3</v>
      </c>
      <c r="H1760" s="3" t="s">
        <v>233</v>
      </c>
    </row>
    <row r="1761" spans="1:8" x14ac:dyDescent="0.25">
      <c r="A1761">
        <v>1760</v>
      </c>
      <c r="B1761" s="4">
        <v>1</v>
      </c>
      <c r="H1761" s="3" t="s">
        <v>233</v>
      </c>
    </row>
    <row r="1762" spans="1:8" x14ac:dyDescent="0.25">
      <c r="A1762">
        <v>1761</v>
      </c>
      <c r="B1762" s="4">
        <v>1</v>
      </c>
      <c r="H1762" s="3" t="s">
        <v>233</v>
      </c>
    </row>
    <row r="1763" spans="1:8" x14ac:dyDescent="0.25">
      <c r="A1763">
        <v>1762</v>
      </c>
      <c r="B1763" s="4">
        <v>1</v>
      </c>
      <c r="H1763" s="3" t="s">
        <v>233</v>
      </c>
    </row>
    <row r="1764" spans="1:8" x14ac:dyDescent="0.25">
      <c r="A1764">
        <v>1763</v>
      </c>
      <c r="B1764" s="4">
        <v>1</v>
      </c>
      <c r="H1764" s="3" t="s">
        <v>233</v>
      </c>
    </row>
    <row r="1765" spans="1:8" x14ac:dyDescent="0.25">
      <c r="A1765">
        <v>1764</v>
      </c>
      <c r="B1765" s="4">
        <v>1</v>
      </c>
      <c r="H1765" s="3" t="s">
        <v>233</v>
      </c>
    </row>
    <row r="1766" spans="1:8" x14ac:dyDescent="0.25">
      <c r="A1766">
        <v>1765</v>
      </c>
      <c r="B1766" s="4">
        <v>1</v>
      </c>
      <c r="H1766" s="3" t="s">
        <v>233</v>
      </c>
    </row>
    <row r="1767" spans="1:8" x14ac:dyDescent="0.25">
      <c r="A1767">
        <v>1766</v>
      </c>
      <c r="B1767" s="4">
        <v>1</v>
      </c>
      <c r="C1767" s="2">
        <v>2</v>
      </c>
      <c r="H1767" s="3" t="s">
        <v>233</v>
      </c>
    </row>
    <row r="1768" spans="1:8" x14ac:dyDescent="0.25">
      <c r="A1768">
        <v>1767</v>
      </c>
      <c r="B1768" s="4">
        <v>1</v>
      </c>
      <c r="C1768" s="2">
        <v>2</v>
      </c>
      <c r="H1768" s="3" t="s">
        <v>233</v>
      </c>
    </row>
    <row r="1769" spans="1:8" x14ac:dyDescent="0.25">
      <c r="A1769">
        <v>1768</v>
      </c>
      <c r="B1769" s="4">
        <v>1</v>
      </c>
      <c r="C1769" s="2">
        <v>2</v>
      </c>
      <c r="H1769" s="3" t="s">
        <v>233</v>
      </c>
    </row>
    <row r="1770" spans="1:8" x14ac:dyDescent="0.25">
      <c r="A1770">
        <v>1769</v>
      </c>
      <c r="C1770" s="2">
        <v>2</v>
      </c>
      <c r="H1770" s="3" t="s">
        <v>233</v>
      </c>
    </row>
    <row r="1771" spans="1:8" x14ac:dyDescent="0.25">
      <c r="A1771">
        <v>1770</v>
      </c>
      <c r="C1771" s="2">
        <v>2</v>
      </c>
      <c r="D1771" s="5">
        <v>3</v>
      </c>
      <c r="H1771" s="3" t="s">
        <v>233</v>
      </c>
    </row>
    <row r="1772" spans="1:8" x14ac:dyDescent="0.25">
      <c r="A1772">
        <v>1771</v>
      </c>
      <c r="C1772" s="2">
        <v>2</v>
      </c>
      <c r="D1772" s="5">
        <v>3</v>
      </c>
    </row>
    <row r="1773" spans="1:8" x14ac:dyDescent="0.25">
      <c r="A1773">
        <v>1772</v>
      </c>
      <c r="C1773" s="2">
        <v>2</v>
      </c>
      <c r="D1773" s="5">
        <v>3</v>
      </c>
    </row>
    <row r="1774" spans="1:8" x14ac:dyDescent="0.25">
      <c r="A1774">
        <v>1773</v>
      </c>
      <c r="C1774" s="2">
        <v>2</v>
      </c>
      <c r="D1774" s="5">
        <v>3</v>
      </c>
    </row>
    <row r="1775" spans="1:8" x14ac:dyDescent="0.25">
      <c r="A1775">
        <v>1774</v>
      </c>
      <c r="C1775" s="2">
        <v>2</v>
      </c>
      <c r="D1775" s="5">
        <v>3</v>
      </c>
    </row>
    <row r="1776" spans="1:8" x14ac:dyDescent="0.25">
      <c r="A1776">
        <v>1775</v>
      </c>
      <c r="C1776" s="2">
        <v>2</v>
      </c>
      <c r="D1776" s="5">
        <v>3</v>
      </c>
    </row>
    <row r="1777" spans="1:5" x14ac:dyDescent="0.25">
      <c r="A1777">
        <v>1776</v>
      </c>
      <c r="C1777" s="2">
        <v>2</v>
      </c>
      <c r="D1777" s="5">
        <v>3</v>
      </c>
    </row>
    <row r="1778" spans="1:5" x14ac:dyDescent="0.25">
      <c r="A1778">
        <v>1777</v>
      </c>
      <c r="C1778" s="2">
        <v>2</v>
      </c>
      <c r="D1778" s="5">
        <v>3</v>
      </c>
    </row>
    <row r="1779" spans="1:5" x14ac:dyDescent="0.25">
      <c r="A1779">
        <v>1778</v>
      </c>
      <c r="C1779" s="2">
        <v>2</v>
      </c>
      <c r="D1779" s="5">
        <v>3</v>
      </c>
    </row>
    <row r="1780" spans="1:5" x14ac:dyDescent="0.25">
      <c r="A1780">
        <v>1779</v>
      </c>
      <c r="C1780" s="2">
        <v>2</v>
      </c>
      <c r="D1780" s="5">
        <v>3</v>
      </c>
    </row>
    <row r="1781" spans="1:5" x14ac:dyDescent="0.25">
      <c r="A1781">
        <v>1780</v>
      </c>
      <c r="C1781" s="2">
        <v>2</v>
      </c>
      <c r="D1781" s="5">
        <v>3</v>
      </c>
    </row>
    <row r="1782" spans="1:5" x14ac:dyDescent="0.25">
      <c r="A1782">
        <v>1781</v>
      </c>
      <c r="B1782" s="4">
        <v>1</v>
      </c>
      <c r="C1782" s="2">
        <v>2</v>
      </c>
      <c r="D1782" s="5">
        <v>3</v>
      </c>
    </row>
    <row r="1783" spans="1:5" x14ac:dyDescent="0.25">
      <c r="A1783">
        <v>1782</v>
      </c>
      <c r="B1783" s="4">
        <v>1</v>
      </c>
      <c r="C1783" s="2">
        <v>2</v>
      </c>
      <c r="D1783" s="5">
        <v>3</v>
      </c>
    </row>
    <row r="1784" spans="1:5" x14ac:dyDescent="0.25">
      <c r="A1784">
        <v>1783</v>
      </c>
      <c r="B1784" s="4">
        <v>1</v>
      </c>
      <c r="D1784" s="5">
        <v>3</v>
      </c>
    </row>
    <row r="1785" spans="1:5" x14ac:dyDescent="0.25">
      <c r="A1785">
        <v>1784</v>
      </c>
      <c r="B1785" s="4">
        <v>1</v>
      </c>
      <c r="D1785" s="5">
        <v>3</v>
      </c>
    </row>
    <row r="1786" spans="1:5" x14ac:dyDescent="0.25">
      <c r="A1786">
        <v>1785</v>
      </c>
      <c r="B1786" s="4">
        <v>1</v>
      </c>
      <c r="D1786" s="5">
        <v>3</v>
      </c>
    </row>
    <row r="1787" spans="1:5" x14ac:dyDescent="0.25">
      <c r="A1787">
        <v>1786</v>
      </c>
      <c r="B1787" s="4">
        <v>1</v>
      </c>
      <c r="D1787" s="5">
        <v>3</v>
      </c>
    </row>
    <row r="1788" spans="1:5" x14ac:dyDescent="0.25">
      <c r="A1788">
        <v>1787</v>
      </c>
      <c r="B1788" s="4">
        <v>1</v>
      </c>
      <c r="D1788" s="5">
        <v>3</v>
      </c>
    </row>
    <row r="1789" spans="1:5" x14ac:dyDescent="0.25">
      <c r="A1789">
        <v>1788</v>
      </c>
      <c r="B1789" s="4">
        <v>1</v>
      </c>
      <c r="D1789" s="5">
        <v>3</v>
      </c>
      <c r="E1789" s="3">
        <v>4</v>
      </c>
    </row>
    <row r="1790" spans="1:5" x14ac:dyDescent="0.25">
      <c r="A1790">
        <v>1789</v>
      </c>
      <c r="B1790" s="4">
        <v>1</v>
      </c>
      <c r="E1790" s="3">
        <v>4</v>
      </c>
    </row>
    <row r="1791" spans="1:5" x14ac:dyDescent="0.25">
      <c r="A1791">
        <v>1790</v>
      </c>
      <c r="B1791" s="4">
        <v>1</v>
      </c>
      <c r="E1791" s="3">
        <v>4</v>
      </c>
    </row>
    <row r="1792" spans="1:5" x14ac:dyDescent="0.25">
      <c r="A1792">
        <v>1791</v>
      </c>
      <c r="B1792" s="4">
        <v>1</v>
      </c>
      <c r="E1792" s="3">
        <v>4</v>
      </c>
    </row>
    <row r="1793" spans="1:5" x14ac:dyDescent="0.25">
      <c r="A1793">
        <v>1792</v>
      </c>
      <c r="B1793" s="4">
        <v>1</v>
      </c>
      <c r="E1793" s="3">
        <v>4</v>
      </c>
    </row>
    <row r="1794" spans="1:5" x14ac:dyDescent="0.25">
      <c r="A1794">
        <v>1793</v>
      </c>
      <c r="B1794" s="4">
        <v>1</v>
      </c>
      <c r="E1794" s="3">
        <v>4</v>
      </c>
    </row>
    <row r="1795" spans="1:5" x14ac:dyDescent="0.25">
      <c r="A1795">
        <v>1794</v>
      </c>
      <c r="B1795" s="4">
        <v>1</v>
      </c>
      <c r="E1795" s="3">
        <v>4</v>
      </c>
    </row>
    <row r="1796" spans="1:5" x14ac:dyDescent="0.25">
      <c r="A1796">
        <v>1795</v>
      </c>
      <c r="B1796" s="4">
        <v>1</v>
      </c>
      <c r="E1796" s="3">
        <v>4</v>
      </c>
    </row>
    <row r="1797" spans="1:5" x14ac:dyDescent="0.25">
      <c r="A1797">
        <v>1796</v>
      </c>
      <c r="B1797" s="4">
        <v>1</v>
      </c>
      <c r="C1797" s="2">
        <v>2</v>
      </c>
      <c r="E1797" s="3">
        <v>4</v>
      </c>
    </row>
    <row r="1798" spans="1:5" x14ac:dyDescent="0.25">
      <c r="A1798">
        <v>1797</v>
      </c>
      <c r="B1798" s="4">
        <v>1</v>
      </c>
      <c r="C1798" s="2">
        <v>2</v>
      </c>
      <c r="E1798" s="3">
        <v>4</v>
      </c>
    </row>
    <row r="1799" spans="1:5" x14ac:dyDescent="0.25">
      <c r="A1799">
        <v>1798</v>
      </c>
      <c r="C1799" s="2">
        <v>2</v>
      </c>
      <c r="E1799" s="3">
        <v>4</v>
      </c>
    </row>
    <row r="1800" spans="1:5" x14ac:dyDescent="0.25">
      <c r="A1800">
        <v>1799</v>
      </c>
      <c r="C1800" s="2">
        <v>2</v>
      </c>
      <c r="E1800" s="3">
        <v>4</v>
      </c>
    </row>
    <row r="1801" spans="1:5" x14ac:dyDescent="0.25">
      <c r="A1801">
        <v>1800</v>
      </c>
      <c r="C1801" s="2">
        <v>2</v>
      </c>
      <c r="E1801" s="3">
        <v>4</v>
      </c>
    </row>
    <row r="1802" spans="1:5" x14ac:dyDescent="0.25">
      <c r="A1802">
        <v>1801</v>
      </c>
      <c r="C1802" s="2">
        <v>2</v>
      </c>
      <c r="E1802" s="3">
        <v>4</v>
      </c>
    </row>
    <row r="1803" spans="1:5" x14ac:dyDescent="0.25">
      <c r="A1803">
        <v>1802</v>
      </c>
      <c r="C1803" s="2">
        <v>2</v>
      </c>
      <c r="E1803" s="3">
        <v>4</v>
      </c>
    </row>
    <row r="1804" spans="1:5" x14ac:dyDescent="0.25">
      <c r="A1804">
        <v>1803</v>
      </c>
      <c r="C1804" s="2">
        <v>2</v>
      </c>
      <c r="D1804" s="5">
        <v>3</v>
      </c>
      <c r="E1804" s="3">
        <v>4</v>
      </c>
    </row>
    <row r="1805" spans="1:5" x14ac:dyDescent="0.25">
      <c r="A1805">
        <v>1804</v>
      </c>
      <c r="C1805" s="2">
        <v>2</v>
      </c>
      <c r="D1805" s="5">
        <v>3</v>
      </c>
      <c r="E1805" s="3">
        <v>4</v>
      </c>
    </row>
    <row r="1806" spans="1:5" x14ac:dyDescent="0.25">
      <c r="A1806">
        <v>1805</v>
      </c>
      <c r="C1806" s="2">
        <v>2</v>
      </c>
      <c r="D1806" s="5">
        <v>3</v>
      </c>
      <c r="E1806" s="3">
        <v>4</v>
      </c>
    </row>
    <row r="1807" spans="1:5" x14ac:dyDescent="0.25">
      <c r="A1807">
        <v>1806</v>
      </c>
      <c r="C1807" s="2">
        <v>2</v>
      </c>
      <c r="D1807" s="5">
        <v>3</v>
      </c>
    </row>
    <row r="1808" spans="1:5" x14ac:dyDescent="0.25">
      <c r="A1808">
        <v>1807</v>
      </c>
      <c r="C1808" s="2">
        <v>2</v>
      </c>
      <c r="D1808" s="5">
        <v>3</v>
      </c>
    </row>
    <row r="1809" spans="1:5" x14ac:dyDescent="0.25">
      <c r="A1809">
        <v>1808</v>
      </c>
      <c r="C1809" s="2">
        <v>2</v>
      </c>
      <c r="D1809" s="5">
        <v>3</v>
      </c>
    </row>
    <row r="1810" spans="1:5" x14ac:dyDescent="0.25">
      <c r="A1810">
        <v>1809</v>
      </c>
      <c r="C1810" s="2">
        <v>2</v>
      </c>
      <c r="D1810" s="5">
        <v>3</v>
      </c>
    </row>
    <row r="1811" spans="1:5" x14ac:dyDescent="0.25">
      <c r="A1811">
        <v>1810</v>
      </c>
      <c r="C1811" s="2">
        <v>2</v>
      </c>
      <c r="D1811" s="5">
        <v>3</v>
      </c>
    </row>
    <row r="1812" spans="1:5" x14ac:dyDescent="0.25">
      <c r="A1812">
        <v>1811</v>
      </c>
      <c r="B1812" s="4">
        <v>1</v>
      </c>
      <c r="C1812" s="2">
        <v>2</v>
      </c>
      <c r="D1812" s="5">
        <v>3</v>
      </c>
    </row>
    <row r="1813" spans="1:5" x14ac:dyDescent="0.25">
      <c r="A1813">
        <v>1812</v>
      </c>
      <c r="B1813" s="4">
        <v>1</v>
      </c>
      <c r="C1813" s="2">
        <v>2</v>
      </c>
      <c r="D1813" s="5">
        <v>3</v>
      </c>
    </row>
    <row r="1814" spans="1:5" x14ac:dyDescent="0.25">
      <c r="A1814">
        <v>1813</v>
      </c>
      <c r="B1814" s="4">
        <v>1</v>
      </c>
      <c r="D1814" s="5">
        <v>3</v>
      </c>
    </row>
    <row r="1815" spans="1:5" x14ac:dyDescent="0.25">
      <c r="A1815">
        <v>1814</v>
      </c>
      <c r="B1815" s="4">
        <v>1</v>
      </c>
      <c r="D1815" s="5">
        <v>3</v>
      </c>
    </row>
    <row r="1816" spans="1:5" x14ac:dyDescent="0.25">
      <c r="A1816">
        <v>1815</v>
      </c>
      <c r="B1816" s="4">
        <v>1</v>
      </c>
      <c r="D1816" s="5">
        <v>3</v>
      </c>
    </row>
    <row r="1817" spans="1:5" x14ac:dyDescent="0.25">
      <c r="A1817">
        <v>1816</v>
      </c>
      <c r="B1817" s="4">
        <v>1</v>
      </c>
      <c r="D1817" s="5">
        <v>3</v>
      </c>
    </row>
    <row r="1818" spans="1:5" x14ac:dyDescent="0.25">
      <c r="A1818">
        <v>1817</v>
      </c>
      <c r="B1818" s="4">
        <v>1</v>
      </c>
      <c r="D1818" s="5">
        <v>3</v>
      </c>
    </row>
    <row r="1819" spans="1:5" x14ac:dyDescent="0.25">
      <c r="A1819">
        <v>1818</v>
      </c>
      <c r="B1819" s="4">
        <v>1</v>
      </c>
      <c r="D1819" s="5">
        <v>3</v>
      </c>
    </row>
    <row r="1820" spans="1:5" x14ac:dyDescent="0.25">
      <c r="A1820">
        <v>1819</v>
      </c>
      <c r="B1820" s="4">
        <v>1</v>
      </c>
      <c r="D1820" s="5">
        <v>3</v>
      </c>
      <c r="E1820" s="3">
        <v>4</v>
      </c>
    </row>
    <row r="1821" spans="1:5" x14ac:dyDescent="0.25">
      <c r="A1821">
        <v>1820</v>
      </c>
      <c r="B1821" s="4">
        <v>1</v>
      </c>
      <c r="D1821" s="5">
        <v>3</v>
      </c>
      <c r="E1821" s="3">
        <v>4</v>
      </c>
    </row>
    <row r="1822" spans="1:5" x14ac:dyDescent="0.25">
      <c r="A1822">
        <v>1821</v>
      </c>
      <c r="B1822" s="4">
        <v>1</v>
      </c>
      <c r="E1822" s="3">
        <v>4</v>
      </c>
    </row>
    <row r="1823" spans="1:5" x14ac:dyDescent="0.25">
      <c r="A1823">
        <v>1822</v>
      </c>
      <c r="B1823" s="4">
        <v>1</v>
      </c>
      <c r="E1823" s="3">
        <v>4</v>
      </c>
    </row>
    <row r="1824" spans="1:5" x14ac:dyDescent="0.25">
      <c r="A1824">
        <v>1823</v>
      </c>
      <c r="B1824" s="4">
        <v>1</v>
      </c>
      <c r="E1824" s="3">
        <v>4</v>
      </c>
    </row>
    <row r="1825" spans="1:5" x14ac:dyDescent="0.25">
      <c r="A1825">
        <v>1824</v>
      </c>
      <c r="B1825" s="4">
        <v>1</v>
      </c>
      <c r="E1825" s="3">
        <v>4</v>
      </c>
    </row>
    <row r="1826" spans="1:5" x14ac:dyDescent="0.25">
      <c r="A1826">
        <v>1825</v>
      </c>
      <c r="B1826" s="4">
        <v>1</v>
      </c>
      <c r="E1826" s="3">
        <v>4</v>
      </c>
    </row>
    <row r="1827" spans="1:5" x14ac:dyDescent="0.25">
      <c r="A1827">
        <v>1826</v>
      </c>
      <c r="B1827" s="4">
        <v>1</v>
      </c>
      <c r="C1827" s="2">
        <v>2</v>
      </c>
      <c r="E1827" s="3">
        <v>4</v>
      </c>
    </row>
    <row r="1828" spans="1:5" x14ac:dyDescent="0.25">
      <c r="A1828">
        <v>1827</v>
      </c>
      <c r="C1828" s="2">
        <v>2</v>
      </c>
      <c r="E1828" s="3">
        <v>4</v>
      </c>
    </row>
    <row r="1829" spans="1:5" x14ac:dyDescent="0.25">
      <c r="A1829">
        <v>1828</v>
      </c>
      <c r="C1829" s="2">
        <v>2</v>
      </c>
      <c r="E1829" s="3">
        <v>4</v>
      </c>
    </row>
    <row r="1830" spans="1:5" x14ac:dyDescent="0.25">
      <c r="A1830">
        <v>1829</v>
      </c>
      <c r="C1830" s="2">
        <v>2</v>
      </c>
      <c r="E1830" s="3">
        <v>4</v>
      </c>
    </row>
    <row r="1831" spans="1:5" x14ac:dyDescent="0.25">
      <c r="A1831">
        <v>1830</v>
      </c>
      <c r="C1831" s="2">
        <v>2</v>
      </c>
      <c r="E1831" s="3">
        <v>4</v>
      </c>
    </row>
    <row r="1832" spans="1:5" x14ac:dyDescent="0.25">
      <c r="A1832">
        <v>1831</v>
      </c>
      <c r="C1832" s="2">
        <v>2</v>
      </c>
      <c r="E1832" s="3">
        <v>4</v>
      </c>
    </row>
    <row r="1833" spans="1:5" x14ac:dyDescent="0.25">
      <c r="A1833">
        <v>1832</v>
      </c>
      <c r="C1833" s="2">
        <v>2</v>
      </c>
      <c r="E1833" s="3">
        <v>4</v>
      </c>
    </row>
    <row r="1834" spans="1:5" x14ac:dyDescent="0.25">
      <c r="A1834">
        <v>1833</v>
      </c>
      <c r="C1834" s="2">
        <v>2</v>
      </c>
      <c r="E1834" s="3">
        <v>4</v>
      </c>
    </row>
    <row r="1835" spans="1:5" x14ac:dyDescent="0.25">
      <c r="A1835">
        <v>1834</v>
      </c>
      <c r="C1835" s="2">
        <v>2</v>
      </c>
      <c r="D1835" s="5">
        <v>3</v>
      </c>
      <c r="E1835" s="3">
        <v>4</v>
      </c>
    </row>
    <row r="1836" spans="1:5" x14ac:dyDescent="0.25">
      <c r="A1836">
        <v>1835</v>
      </c>
      <c r="C1836" s="2">
        <v>2</v>
      </c>
      <c r="D1836" s="5">
        <v>3</v>
      </c>
      <c r="E1836" s="3">
        <v>4</v>
      </c>
    </row>
    <row r="1837" spans="1:5" x14ac:dyDescent="0.25">
      <c r="A1837">
        <v>1836</v>
      </c>
      <c r="C1837" s="2">
        <v>2</v>
      </c>
      <c r="D1837" s="5">
        <v>3</v>
      </c>
      <c r="E1837" s="3">
        <v>4</v>
      </c>
    </row>
    <row r="1838" spans="1:5" x14ac:dyDescent="0.25">
      <c r="A1838">
        <v>1837</v>
      </c>
      <c r="C1838" s="2">
        <v>2</v>
      </c>
      <c r="D1838" s="5">
        <v>3</v>
      </c>
    </row>
    <row r="1839" spans="1:5" x14ac:dyDescent="0.25">
      <c r="A1839">
        <v>1838</v>
      </c>
      <c r="C1839" s="2">
        <v>2</v>
      </c>
      <c r="D1839" s="5">
        <v>3</v>
      </c>
    </row>
    <row r="1840" spans="1:5" x14ac:dyDescent="0.25">
      <c r="A1840">
        <v>1839</v>
      </c>
      <c r="C1840" s="2">
        <v>2</v>
      </c>
      <c r="D1840" s="5">
        <v>3</v>
      </c>
    </row>
    <row r="1841" spans="1:8" x14ac:dyDescent="0.25">
      <c r="A1841">
        <v>1840</v>
      </c>
      <c r="C1841" s="2">
        <v>2</v>
      </c>
      <c r="D1841" s="5">
        <v>3</v>
      </c>
    </row>
    <row r="1842" spans="1:8" x14ac:dyDescent="0.25">
      <c r="A1842">
        <v>1841</v>
      </c>
      <c r="C1842" s="2">
        <v>2</v>
      </c>
      <c r="D1842" s="5">
        <v>3</v>
      </c>
    </row>
    <row r="1843" spans="1:8" x14ac:dyDescent="0.25">
      <c r="A1843">
        <v>1842</v>
      </c>
      <c r="B1843" s="4">
        <v>1</v>
      </c>
      <c r="D1843" s="5">
        <v>3</v>
      </c>
    </row>
    <row r="1844" spans="1:8" x14ac:dyDescent="0.25">
      <c r="A1844">
        <v>1843</v>
      </c>
      <c r="B1844" s="4">
        <v>1</v>
      </c>
      <c r="D1844" s="5">
        <v>3</v>
      </c>
    </row>
    <row r="1845" spans="1:8" x14ac:dyDescent="0.25">
      <c r="A1845">
        <v>1844</v>
      </c>
      <c r="B1845" s="4">
        <v>1</v>
      </c>
      <c r="D1845" s="5">
        <v>3</v>
      </c>
    </row>
    <row r="1846" spans="1:8" x14ac:dyDescent="0.25">
      <c r="A1846">
        <v>1845</v>
      </c>
      <c r="B1846" s="4">
        <v>1</v>
      </c>
      <c r="D1846" s="5">
        <v>3</v>
      </c>
    </row>
    <row r="1847" spans="1:8" x14ac:dyDescent="0.25">
      <c r="A1847">
        <v>1846</v>
      </c>
      <c r="B1847" s="4">
        <v>1</v>
      </c>
      <c r="D1847" s="5">
        <v>3</v>
      </c>
    </row>
    <row r="1848" spans="1:8" x14ac:dyDescent="0.25">
      <c r="A1848">
        <v>1847</v>
      </c>
      <c r="B1848" s="4">
        <v>1</v>
      </c>
      <c r="D1848" s="5">
        <v>3</v>
      </c>
    </row>
    <row r="1849" spans="1:8" x14ac:dyDescent="0.25">
      <c r="A1849">
        <v>1848</v>
      </c>
      <c r="B1849" s="4">
        <v>1</v>
      </c>
      <c r="D1849" s="5">
        <v>3</v>
      </c>
    </row>
    <row r="1850" spans="1:8" x14ac:dyDescent="0.25">
      <c r="A1850">
        <v>1849</v>
      </c>
      <c r="B1850" s="4">
        <v>1</v>
      </c>
      <c r="D1850" s="5">
        <v>3</v>
      </c>
    </row>
    <row r="1851" spans="1:8" x14ac:dyDescent="0.25">
      <c r="A1851">
        <v>1850</v>
      </c>
      <c r="B1851" s="4">
        <v>1</v>
      </c>
      <c r="D1851" s="5">
        <v>3</v>
      </c>
    </row>
    <row r="1852" spans="1:8" x14ac:dyDescent="0.25">
      <c r="A1852">
        <v>1851</v>
      </c>
      <c r="B1852" s="4">
        <v>1</v>
      </c>
      <c r="D1852" s="5">
        <v>3</v>
      </c>
      <c r="H1852" s="3" t="s">
        <v>233</v>
      </c>
    </row>
    <row r="1853" spans="1:8" x14ac:dyDescent="0.25">
      <c r="A1853">
        <v>1852</v>
      </c>
      <c r="B1853" s="4">
        <v>1</v>
      </c>
      <c r="D1853" s="5">
        <v>3</v>
      </c>
      <c r="H1853" s="3" t="s">
        <v>233</v>
      </c>
    </row>
    <row r="1854" spans="1:8" x14ac:dyDescent="0.25">
      <c r="A1854">
        <v>1853</v>
      </c>
      <c r="B1854" s="4">
        <v>1</v>
      </c>
      <c r="H1854" s="3" t="s">
        <v>233</v>
      </c>
    </row>
    <row r="1855" spans="1:8" x14ac:dyDescent="0.25">
      <c r="A1855">
        <v>1854</v>
      </c>
      <c r="B1855" s="4">
        <v>1</v>
      </c>
      <c r="H1855" s="3" t="s">
        <v>233</v>
      </c>
    </row>
    <row r="1856" spans="1:8" x14ac:dyDescent="0.25">
      <c r="A1856">
        <v>1855</v>
      </c>
      <c r="B1856" s="4">
        <v>1</v>
      </c>
      <c r="H1856" s="3" t="s">
        <v>233</v>
      </c>
    </row>
    <row r="1857" spans="1:8" x14ac:dyDescent="0.25">
      <c r="A1857">
        <v>1856</v>
      </c>
      <c r="B1857" s="4">
        <v>1</v>
      </c>
      <c r="C1857" s="2">
        <v>2</v>
      </c>
      <c r="H1857" s="3" t="s">
        <v>233</v>
      </c>
    </row>
    <row r="1858" spans="1:8" x14ac:dyDescent="0.25">
      <c r="A1858">
        <v>1857</v>
      </c>
      <c r="B1858" s="4">
        <v>1</v>
      </c>
      <c r="C1858" s="2">
        <v>2</v>
      </c>
      <c r="H1858" s="3" t="s">
        <v>233</v>
      </c>
    </row>
    <row r="1859" spans="1:8" x14ac:dyDescent="0.25">
      <c r="A1859">
        <v>1858</v>
      </c>
      <c r="B1859" s="4">
        <v>1</v>
      </c>
      <c r="C1859" s="2">
        <v>2</v>
      </c>
      <c r="H1859" s="3" t="s">
        <v>233</v>
      </c>
    </row>
    <row r="1860" spans="1:8" x14ac:dyDescent="0.25">
      <c r="A1860">
        <v>1859</v>
      </c>
      <c r="C1860" s="2">
        <v>2</v>
      </c>
      <c r="H1860" s="3" t="s">
        <v>233</v>
      </c>
    </row>
    <row r="1861" spans="1:8" x14ac:dyDescent="0.25">
      <c r="A1861">
        <v>1860</v>
      </c>
      <c r="C1861" s="2">
        <v>2</v>
      </c>
      <c r="H1861" s="3" t="s">
        <v>233</v>
      </c>
    </row>
    <row r="1862" spans="1:8" x14ac:dyDescent="0.25">
      <c r="A1862">
        <v>1861</v>
      </c>
      <c r="C1862" s="2">
        <v>2</v>
      </c>
      <c r="H1862" s="3" t="s">
        <v>233</v>
      </c>
    </row>
    <row r="1863" spans="1:8" x14ac:dyDescent="0.25">
      <c r="A1863">
        <v>1862</v>
      </c>
      <c r="C1863" s="2">
        <v>2</v>
      </c>
      <c r="H1863" s="3" t="s">
        <v>233</v>
      </c>
    </row>
    <row r="1864" spans="1:8" x14ac:dyDescent="0.25">
      <c r="A1864">
        <v>1863</v>
      </c>
      <c r="C1864" s="2">
        <v>2</v>
      </c>
      <c r="D1864" s="5">
        <v>3</v>
      </c>
      <c r="H1864" s="3" t="s">
        <v>233</v>
      </c>
    </row>
    <row r="1865" spans="1:8" x14ac:dyDescent="0.25">
      <c r="A1865">
        <v>1864</v>
      </c>
      <c r="C1865" s="2">
        <v>2</v>
      </c>
      <c r="D1865" s="5">
        <v>3</v>
      </c>
      <c r="H1865" s="3" t="s">
        <v>233</v>
      </c>
    </row>
    <row r="1866" spans="1:8" x14ac:dyDescent="0.25">
      <c r="A1866">
        <v>1865</v>
      </c>
      <c r="C1866" s="2">
        <v>2</v>
      </c>
      <c r="D1866" s="5">
        <v>3</v>
      </c>
    </row>
    <row r="1867" spans="1:8" x14ac:dyDescent="0.25">
      <c r="A1867">
        <v>1866</v>
      </c>
      <c r="C1867" s="2">
        <v>2</v>
      </c>
      <c r="D1867" s="5">
        <v>3</v>
      </c>
    </row>
    <row r="1868" spans="1:8" x14ac:dyDescent="0.25">
      <c r="A1868">
        <v>1867</v>
      </c>
      <c r="C1868" s="2">
        <v>2</v>
      </c>
      <c r="D1868" s="5">
        <v>3</v>
      </c>
    </row>
    <row r="1869" spans="1:8" x14ac:dyDescent="0.25">
      <c r="A1869">
        <v>1868</v>
      </c>
      <c r="C1869" s="2">
        <v>2</v>
      </c>
      <c r="D1869" s="5">
        <v>3</v>
      </c>
    </row>
    <row r="1870" spans="1:8" x14ac:dyDescent="0.25">
      <c r="A1870">
        <v>1869</v>
      </c>
      <c r="C1870" s="2">
        <v>2</v>
      </c>
      <c r="D1870" s="5">
        <v>3</v>
      </c>
    </row>
    <row r="1871" spans="1:8" x14ac:dyDescent="0.25">
      <c r="A1871">
        <v>1870</v>
      </c>
      <c r="C1871" s="2">
        <v>2</v>
      </c>
      <c r="D1871" s="5">
        <v>3</v>
      </c>
    </row>
    <row r="1872" spans="1:8" x14ac:dyDescent="0.25">
      <c r="A1872">
        <v>1871</v>
      </c>
      <c r="C1872" s="2">
        <v>2</v>
      </c>
      <c r="D1872" s="5">
        <v>3</v>
      </c>
    </row>
    <row r="1873" spans="1:5" x14ac:dyDescent="0.25">
      <c r="A1873">
        <v>1872</v>
      </c>
      <c r="C1873" s="2">
        <v>2</v>
      </c>
      <c r="D1873" s="5">
        <v>3</v>
      </c>
    </row>
    <row r="1874" spans="1:5" x14ac:dyDescent="0.25">
      <c r="A1874">
        <v>1873</v>
      </c>
      <c r="D1874" s="5">
        <v>3</v>
      </c>
    </row>
    <row r="1875" spans="1:5" x14ac:dyDescent="0.25">
      <c r="A1875">
        <v>1874</v>
      </c>
      <c r="B1875" s="4">
        <v>1</v>
      </c>
      <c r="D1875" s="5">
        <v>3</v>
      </c>
    </row>
    <row r="1876" spans="1:5" x14ac:dyDescent="0.25">
      <c r="A1876">
        <v>1875</v>
      </c>
      <c r="B1876" s="4">
        <v>1</v>
      </c>
      <c r="D1876" s="5">
        <v>3</v>
      </c>
    </row>
    <row r="1877" spans="1:5" x14ac:dyDescent="0.25">
      <c r="A1877">
        <v>1876</v>
      </c>
      <c r="B1877" s="4">
        <v>1</v>
      </c>
      <c r="D1877" s="5">
        <v>3</v>
      </c>
    </row>
    <row r="1878" spans="1:5" x14ac:dyDescent="0.25">
      <c r="A1878">
        <v>1877</v>
      </c>
      <c r="B1878" s="4">
        <v>1</v>
      </c>
      <c r="D1878" s="5">
        <v>3</v>
      </c>
    </row>
    <row r="1879" spans="1:5" x14ac:dyDescent="0.25">
      <c r="A1879">
        <v>1878</v>
      </c>
      <c r="B1879" s="4">
        <v>1</v>
      </c>
      <c r="D1879" s="5">
        <v>3</v>
      </c>
    </row>
    <row r="1880" spans="1:5" x14ac:dyDescent="0.25">
      <c r="A1880">
        <v>1879</v>
      </c>
      <c r="B1880" s="4">
        <v>1</v>
      </c>
      <c r="D1880" s="5">
        <v>3</v>
      </c>
    </row>
    <row r="1881" spans="1:5" x14ac:dyDescent="0.25">
      <c r="A1881">
        <v>1880</v>
      </c>
      <c r="B1881" s="4">
        <v>1</v>
      </c>
      <c r="D1881" s="5">
        <v>3</v>
      </c>
    </row>
    <row r="1882" spans="1:5" x14ac:dyDescent="0.25">
      <c r="A1882">
        <v>1881</v>
      </c>
      <c r="B1882" s="4">
        <v>1</v>
      </c>
      <c r="D1882" s="5">
        <v>3</v>
      </c>
    </row>
    <row r="1883" spans="1:5" x14ac:dyDescent="0.25">
      <c r="A1883">
        <v>1882</v>
      </c>
      <c r="B1883" s="4">
        <v>1</v>
      </c>
      <c r="D1883" s="5">
        <v>3</v>
      </c>
      <c r="E1883" s="3">
        <v>4</v>
      </c>
    </row>
    <row r="1884" spans="1:5" x14ac:dyDescent="0.25">
      <c r="A1884">
        <v>1883</v>
      </c>
      <c r="B1884" s="4">
        <v>1</v>
      </c>
      <c r="E1884" s="3">
        <v>4</v>
      </c>
    </row>
    <row r="1885" spans="1:5" x14ac:dyDescent="0.25">
      <c r="A1885">
        <v>1884</v>
      </c>
      <c r="B1885" s="4">
        <v>1</v>
      </c>
      <c r="E1885" s="3">
        <v>4</v>
      </c>
    </row>
    <row r="1886" spans="1:5" x14ac:dyDescent="0.25">
      <c r="A1886">
        <v>1885</v>
      </c>
      <c r="B1886" s="4">
        <v>1</v>
      </c>
      <c r="E1886" s="3">
        <v>4</v>
      </c>
    </row>
    <row r="1887" spans="1:5" x14ac:dyDescent="0.25">
      <c r="A1887">
        <v>1886</v>
      </c>
      <c r="B1887" s="4">
        <v>1</v>
      </c>
      <c r="E1887" s="3">
        <v>4</v>
      </c>
    </row>
    <row r="1888" spans="1:5" x14ac:dyDescent="0.25">
      <c r="A1888">
        <v>1887</v>
      </c>
      <c r="B1888" s="4">
        <v>1</v>
      </c>
      <c r="E1888" s="3">
        <v>4</v>
      </c>
    </row>
    <row r="1889" spans="1:5" x14ac:dyDescent="0.25">
      <c r="A1889">
        <v>1888</v>
      </c>
      <c r="B1889" s="4">
        <v>1</v>
      </c>
      <c r="E1889" s="3">
        <v>4</v>
      </c>
    </row>
    <row r="1890" spans="1:5" x14ac:dyDescent="0.25">
      <c r="A1890">
        <v>1889</v>
      </c>
      <c r="B1890" s="4">
        <v>1</v>
      </c>
      <c r="C1890" s="2">
        <v>2</v>
      </c>
      <c r="E1890" s="3">
        <v>4</v>
      </c>
    </row>
    <row r="1891" spans="1:5" x14ac:dyDescent="0.25">
      <c r="A1891">
        <v>1890</v>
      </c>
      <c r="C1891" s="2">
        <v>2</v>
      </c>
      <c r="E1891" s="3">
        <v>4</v>
      </c>
    </row>
    <row r="1892" spans="1:5" x14ac:dyDescent="0.25">
      <c r="A1892">
        <v>1891</v>
      </c>
      <c r="C1892" s="2">
        <v>2</v>
      </c>
      <c r="E1892" s="3">
        <v>4</v>
      </c>
    </row>
    <row r="1893" spans="1:5" x14ac:dyDescent="0.25">
      <c r="A1893">
        <v>1892</v>
      </c>
      <c r="C1893" s="2">
        <v>2</v>
      </c>
      <c r="E1893" s="3">
        <v>4</v>
      </c>
    </row>
    <row r="1894" spans="1:5" x14ac:dyDescent="0.25">
      <c r="A1894">
        <v>1893</v>
      </c>
      <c r="C1894" s="2">
        <v>2</v>
      </c>
      <c r="E1894" s="3">
        <v>4</v>
      </c>
    </row>
    <row r="1895" spans="1:5" x14ac:dyDescent="0.25">
      <c r="A1895">
        <v>1894</v>
      </c>
      <c r="C1895" s="2">
        <v>2</v>
      </c>
      <c r="D1895" s="5">
        <v>3</v>
      </c>
      <c r="E1895" s="3">
        <v>4</v>
      </c>
    </row>
    <row r="1896" spans="1:5" x14ac:dyDescent="0.25">
      <c r="A1896">
        <v>1895</v>
      </c>
      <c r="C1896" s="2">
        <v>2</v>
      </c>
      <c r="D1896" s="5">
        <v>3</v>
      </c>
      <c r="E1896" s="3">
        <v>4</v>
      </c>
    </row>
    <row r="1897" spans="1:5" x14ac:dyDescent="0.25">
      <c r="A1897">
        <v>1896</v>
      </c>
      <c r="C1897" s="2">
        <v>2</v>
      </c>
      <c r="D1897" s="5">
        <v>3</v>
      </c>
      <c r="E1897" s="3">
        <v>4</v>
      </c>
    </row>
    <row r="1898" spans="1:5" x14ac:dyDescent="0.25">
      <c r="A1898">
        <v>1897</v>
      </c>
      <c r="C1898" s="2">
        <v>2</v>
      </c>
      <c r="D1898" s="5">
        <v>3</v>
      </c>
      <c r="E1898" s="3">
        <v>4</v>
      </c>
    </row>
    <row r="1899" spans="1:5" x14ac:dyDescent="0.25">
      <c r="A1899">
        <v>1898</v>
      </c>
      <c r="C1899" s="2">
        <v>2</v>
      </c>
      <c r="D1899" s="5">
        <v>3</v>
      </c>
      <c r="E1899" s="3">
        <v>4</v>
      </c>
    </row>
    <row r="1900" spans="1:5" x14ac:dyDescent="0.25">
      <c r="A1900">
        <v>1899</v>
      </c>
      <c r="C1900" s="2">
        <v>2</v>
      </c>
      <c r="D1900" s="5">
        <v>3</v>
      </c>
      <c r="E1900" s="3">
        <v>4</v>
      </c>
    </row>
    <row r="1901" spans="1:5" x14ac:dyDescent="0.25">
      <c r="A1901">
        <v>1900</v>
      </c>
      <c r="C1901" s="2">
        <v>2</v>
      </c>
      <c r="D1901" s="5">
        <v>3</v>
      </c>
      <c r="E1901" s="3">
        <v>4</v>
      </c>
    </row>
    <row r="1902" spans="1:5" x14ac:dyDescent="0.25">
      <c r="A1902">
        <v>1901</v>
      </c>
      <c r="C1902" s="2">
        <v>2</v>
      </c>
      <c r="D1902" s="5">
        <v>3</v>
      </c>
    </row>
    <row r="1903" spans="1:5" x14ac:dyDescent="0.25">
      <c r="A1903">
        <v>1902</v>
      </c>
      <c r="C1903" s="2">
        <v>2</v>
      </c>
      <c r="D1903" s="5">
        <v>3</v>
      </c>
    </row>
    <row r="1904" spans="1:5" x14ac:dyDescent="0.25">
      <c r="A1904">
        <v>1903</v>
      </c>
      <c r="B1904" s="4">
        <v>1</v>
      </c>
      <c r="C1904" s="2">
        <v>2</v>
      </c>
      <c r="D1904" s="5">
        <v>3</v>
      </c>
    </row>
    <row r="1905" spans="1:8" x14ac:dyDescent="0.25">
      <c r="A1905">
        <v>1904</v>
      </c>
      <c r="B1905" s="4">
        <v>1</v>
      </c>
      <c r="C1905" s="2">
        <v>2</v>
      </c>
      <c r="D1905" s="5">
        <v>3</v>
      </c>
    </row>
    <row r="1906" spans="1:8" x14ac:dyDescent="0.25">
      <c r="A1906">
        <v>1905</v>
      </c>
      <c r="B1906" s="4">
        <v>1</v>
      </c>
      <c r="D1906" s="5">
        <v>3</v>
      </c>
    </row>
    <row r="1907" spans="1:8" x14ac:dyDescent="0.25">
      <c r="A1907">
        <v>1906</v>
      </c>
      <c r="B1907" s="4">
        <v>1</v>
      </c>
      <c r="D1907" s="5">
        <v>3</v>
      </c>
    </row>
    <row r="1908" spans="1:8" x14ac:dyDescent="0.25">
      <c r="A1908">
        <v>1907</v>
      </c>
      <c r="B1908" s="4">
        <v>1</v>
      </c>
      <c r="D1908" s="5">
        <v>3</v>
      </c>
    </row>
    <row r="1909" spans="1:8" x14ac:dyDescent="0.25">
      <c r="A1909">
        <v>1908</v>
      </c>
      <c r="B1909" s="4">
        <v>1</v>
      </c>
      <c r="D1909" s="5">
        <v>3</v>
      </c>
    </row>
    <row r="1910" spans="1:8" x14ac:dyDescent="0.25">
      <c r="A1910">
        <v>1909</v>
      </c>
      <c r="B1910" s="4">
        <v>1</v>
      </c>
      <c r="D1910" s="5">
        <v>3</v>
      </c>
    </row>
    <row r="1911" spans="1:8" x14ac:dyDescent="0.25">
      <c r="A1911">
        <v>1910</v>
      </c>
      <c r="B1911" s="4">
        <v>1</v>
      </c>
      <c r="D1911" s="5">
        <v>3</v>
      </c>
    </row>
    <row r="1912" spans="1:8" x14ac:dyDescent="0.25">
      <c r="A1912">
        <v>1911</v>
      </c>
      <c r="B1912" s="4">
        <v>1</v>
      </c>
      <c r="D1912" s="5">
        <v>3</v>
      </c>
    </row>
    <row r="1913" spans="1:8" x14ac:dyDescent="0.25">
      <c r="A1913">
        <v>1912</v>
      </c>
      <c r="B1913" s="4">
        <v>1</v>
      </c>
      <c r="D1913" s="5">
        <v>3</v>
      </c>
      <c r="H1913" s="3" t="s">
        <v>233</v>
      </c>
    </row>
    <row r="1914" spans="1:8" x14ac:dyDescent="0.25">
      <c r="A1914">
        <v>1913</v>
      </c>
      <c r="B1914" s="4">
        <v>1</v>
      </c>
      <c r="H1914" s="3" t="s">
        <v>233</v>
      </c>
    </row>
    <row r="1915" spans="1:8" x14ac:dyDescent="0.25">
      <c r="A1915">
        <v>1914</v>
      </c>
      <c r="B1915" s="4">
        <v>1</v>
      </c>
      <c r="H1915" s="3" t="s">
        <v>233</v>
      </c>
    </row>
    <row r="1916" spans="1:8" x14ac:dyDescent="0.25">
      <c r="A1916">
        <v>1915</v>
      </c>
      <c r="B1916" s="4">
        <v>1</v>
      </c>
      <c r="H1916" s="3" t="s">
        <v>233</v>
      </c>
    </row>
    <row r="1917" spans="1:8" x14ac:dyDescent="0.25">
      <c r="A1917">
        <v>1916</v>
      </c>
      <c r="B1917" s="4">
        <v>1</v>
      </c>
      <c r="H1917" s="3" t="s">
        <v>233</v>
      </c>
    </row>
    <row r="1918" spans="1:8" x14ac:dyDescent="0.25">
      <c r="A1918">
        <v>1917</v>
      </c>
      <c r="B1918" s="4">
        <v>1</v>
      </c>
      <c r="H1918" s="3" t="s">
        <v>233</v>
      </c>
    </row>
    <row r="1919" spans="1:8" x14ac:dyDescent="0.25">
      <c r="A1919">
        <v>1918</v>
      </c>
      <c r="B1919" s="4">
        <v>1</v>
      </c>
      <c r="C1919" s="2">
        <v>2</v>
      </c>
      <c r="H1919" s="3" t="s">
        <v>233</v>
      </c>
    </row>
    <row r="1920" spans="1:8" x14ac:dyDescent="0.25">
      <c r="A1920">
        <v>1919</v>
      </c>
      <c r="B1920" s="4">
        <v>1</v>
      </c>
      <c r="C1920" s="2">
        <v>2</v>
      </c>
      <c r="H1920" s="3" t="s">
        <v>233</v>
      </c>
    </row>
    <row r="1921" spans="1:8" x14ac:dyDescent="0.25">
      <c r="A1921">
        <v>1920</v>
      </c>
      <c r="C1921" s="2">
        <v>2</v>
      </c>
      <c r="H1921" s="3" t="s">
        <v>233</v>
      </c>
    </row>
    <row r="1922" spans="1:8" x14ac:dyDescent="0.25">
      <c r="A1922">
        <v>1921</v>
      </c>
      <c r="C1922" s="2">
        <v>2</v>
      </c>
      <c r="H1922" s="3" t="s">
        <v>233</v>
      </c>
    </row>
    <row r="1923" spans="1:8" x14ac:dyDescent="0.25">
      <c r="A1923">
        <v>1922</v>
      </c>
      <c r="C1923" s="2">
        <v>2</v>
      </c>
      <c r="H1923" s="3" t="s">
        <v>233</v>
      </c>
    </row>
    <row r="1924" spans="1:8" x14ac:dyDescent="0.25">
      <c r="A1924">
        <v>1923</v>
      </c>
      <c r="C1924" s="2">
        <v>2</v>
      </c>
      <c r="H1924" s="3" t="s">
        <v>233</v>
      </c>
    </row>
    <row r="1925" spans="1:8" x14ac:dyDescent="0.25">
      <c r="A1925">
        <v>1924</v>
      </c>
      <c r="C1925" s="2">
        <v>2</v>
      </c>
      <c r="D1925" s="5">
        <v>3</v>
      </c>
      <c r="H1925" s="3" t="s">
        <v>233</v>
      </c>
    </row>
    <row r="1926" spans="1:8" x14ac:dyDescent="0.25">
      <c r="A1926">
        <v>1925</v>
      </c>
      <c r="C1926" s="2">
        <v>2</v>
      </c>
      <c r="D1926" s="5">
        <v>3</v>
      </c>
      <c r="H1926" s="3" t="s">
        <v>233</v>
      </c>
    </row>
    <row r="1927" spans="1:8" x14ac:dyDescent="0.25">
      <c r="A1927">
        <v>1926</v>
      </c>
      <c r="C1927" s="2">
        <v>2</v>
      </c>
      <c r="D1927" s="5">
        <v>3</v>
      </c>
      <c r="H1927" s="3" t="s">
        <v>233</v>
      </c>
    </row>
    <row r="1928" spans="1:8" x14ac:dyDescent="0.25">
      <c r="A1928">
        <v>1927</v>
      </c>
      <c r="C1928" s="2">
        <v>2</v>
      </c>
      <c r="D1928" s="5">
        <v>3</v>
      </c>
    </row>
    <row r="1929" spans="1:8" x14ac:dyDescent="0.25">
      <c r="A1929">
        <v>1928</v>
      </c>
      <c r="C1929" s="2">
        <v>2</v>
      </c>
      <c r="D1929" s="5">
        <v>3</v>
      </c>
    </row>
    <row r="1930" spans="1:8" x14ac:dyDescent="0.25">
      <c r="A1930">
        <v>1929</v>
      </c>
      <c r="C1930" s="2">
        <v>2</v>
      </c>
      <c r="D1930" s="5">
        <v>3</v>
      </c>
    </row>
    <row r="1931" spans="1:8" x14ac:dyDescent="0.25">
      <c r="A1931">
        <v>1930</v>
      </c>
      <c r="C1931" s="2">
        <v>2</v>
      </c>
      <c r="D1931" s="5">
        <v>3</v>
      </c>
    </row>
    <row r="1932" spans="1:8" x14ac:dyDescent="0.25">
      <c r="A1932">
        <v>1931</v>
      </c>
      <c r="C1932" s="2">
        <v>2</v>
      </c>
      <c r="D1932" s="5">
        <v>3</v>
      </c>
    </row>
    <row r="1933" spans="1:8" x14ac:dyDescent="0.25">
      <c r="A1933">
        <v>1932</v>
      </c>
      <c r="C1933" s="2">
        <v>2</v>
      </c>
      <c r="D1933" s="5">
        <v>3</v>
      </c>
    </row>
    <row r="1934" spans="1:8" x14ac:dyDescent="0.25">
      <c r="A1934">
        <v>1933</v>
      </c>
      <c r="C1934" s="2">
        <v>2</v>
      </c>
      <c r="D1934" s="5">
        <v>3</v>
      </c>
    </row>
    <row r="1935" spans="1:8" x14ac:dyDescent="0.25">
      <c r="A1935">
        <v>1934</v>
      </c>
      <c r="B1935" s="4">
        <v>1</v>
      </c>
      <c r="C1935" s="2">
        <v>2</v>
      </c>
      <c r="D1935" s="5">
        <v>3</v>
      </c>
    </row>
    <row r="1936" spans="1:8" x14ac:dyDescent="0.25">
      <c r="A1936">
        <v>1935</v>
      </c>
      <c r="B1936" s="4">
        <v>1</v>
      </c>
      <c r="D1936" s="5">
        <v>3</v>
      </c>
    </row>
    <row r="1937" spans="1:5" x14ac:dyDescent="0.25">
      <c r="A1937">
        <v>1936</v>
      </c>
      <c r="B1937" s="4">
        <v>1</v>
      </c>
      <c r="D1937" s="5">
        <v>3</v>
      </c>
    </row>
    <row r="1938" spans="1:5" x14ac:dyDescent="0.25">
      <c r="A1938">
        <v>1937</v>
      </c>
      <c r="B1938" s="4">
        <v>1</v>
      </c>
      <c r="D1938" s="5">
        <v>3</v>
      </c>
    </row>
    <row r="1939" spans="1:5" x14ac:dyDescent="0.25">
      <c r="A1939">
        <v>1938</v>
      </c>
      <c r="B1939" s="4">
        <v>1</v>
      </c>
      <c r="D1939" s="5">
        <v>3</v>
      </c>
    </row>
    <row r="1940" spans="1:5" x14ac:dyDescent="0.25">
      <c r="A1940">
        <v>1939</v>
      </c>
      <c r="B1940" s="4">
        <v>1</v>
      </c>
      <c r="D1940" s="5">
        <v>3</v>
      </c>
    </row>
    <row r="1941" spans="1:5" x14ac:dyDescent="0.25">
      <c r="A1941">
        <v>1940</v>
      </c>
      <c r="B1941" s="4">
        <v>1</v>
      </c>
      <c r="D1941" s="5">
        <v>3</v>
      </c>
    </row>
    <row r="1942" spans="1:5" x14ac:dyDescent="0.25">
      <c r="A1942">
        <v>1941</v>
      </c>
      <c r="B1942" s="4">
        <v>1</v>
      </c>
      <c r="D1942" s="5">
        <v>3</v>
      </c>
    </row>
    <row r="1943" spans="1:5" x14ac:dyDescent="0.25">
      <c r="A1943">
        <v>1942</v>
      </c>
      <c r="B1943" s="4">
        <v>1</v>
      </c>
      <c r="D1943" s="5">
        <v>3</v>
      </c>
    </row>
    <row r="1944" spans="1:5" x14ac:dyDescent="0.25">
      <c r="A1944">
        <v>1943</v>
      </c>
      <c r="B1944" s="4">
        <v>1</v>
      </c>
      <c r="D1944" s="5">
        <v>3</v>
      </c>
    </row>
    <row r="1945" spans="1:5" x14ac:dyDescent="0.25">
      <c r="A1945">
        <v>1944</v>
      </c>
      <c r="B1945" s="4">
        <v>1</v>
      </c>
      <c r="E1945" s="3">
        <v>4</v>
      </c>
    </row>
    <row r="1946" spans="1:5" x14ac:dyDescent="0.25">
      <c r="A1946">
        <v>1945</v>
      </c>
      <c r="B1946" s="4">
        <v>1</v>
      </c>
      <c r="E1946" s="3">
        <v>4</v>
      </c>
    </row>
    <row r="1947" spans="1:5" x14ac:dyDescent="0.25">
      <c r="A1947">
        <v>1946</v>
      </c>
      <c r="B1947" s="4">
        <v>1</v>
      </c>
      <c r="E1947" s="3">
        <v>4</v>
      </c>
    </row>
    <row r="1948" spans="1:5" x14ac:dyDescent="0.25">
      <c r="A1948">
        <v>1947</v>
      </c>
      <c r="B1948" s="4">
        <v>1</v>
      </c>
      <c r="E1948" s="3">
        <v>4</v>
      </c>
    </row>
    <row r="1949" spans="1:5" x14ac:dyDescent="0.25">
      <c r="A1949">
        <v>1948</v>
      </c>
      <c r="B1949" s="4">
        <v>1</v>
      </c>
      <c r="E1949" s="3">
        <v>4</v>
      </c>
    </row>
    <row r="1950" spans="1:5" x14ac:dyDescent="0.25">
      <c r="A1950">
        <v>1949</v>
      </c>
      <c r="B1950" s="4">
        <v>1</v>
      </c>
      <c r="E1950" s="3">
        <v>4</v>
      </c>
    </row>
    <row r="1951" spans="1:5" x14ac:dyDescent="0.25">
      <c r="A1951">
        <v>1950</v>
      </c>
      <c r="B1951" s="4">
        <v>1</v>
      </c>
      <c r="E1951" s="3">
        <v>4</v>
      </c>
    </row>
    <row r="1952" spans="1:5" x14ac:dyDescent="0.25">
      <c r="A1952">
        <v>1951</v>
      </c>
      <c r="B1952" s="4">
        <v>1</v>
      </c>
      <c r="E1952" s="3">
        <v>4</v>
      </c>
    </row>
    <row r="1953" spans="1:5" x14ac:dyDescent="0.25">
      <c r="A1953">
        <v>1952</v>
      </c>
      <c r="C1953" s="2">
        <v>2</v>
      </c>
      <c r="E1953" s="3">
        <v>4</v>
      </c>
    </row>
    <row r="1954" spans="1:5" x14ac:dyDescent="0.25">
      <c r="A1954">
        <v>1953</v>
      </c>
      <c r="C1954" s="2">
        <v>2</v>
      </c>
      <c r="E1954" s="3">
        <v>4</v>
      </c>
    </row>
    <row r="1955" spans="1:5" x14ac:dyDescent="0.25">
      <c r="A1955">
        <v>1954</v>
      </c>
      <c r="C1955" s="2">
        <v>2</v>
      </c>
      <c r="E1955" s="3">
        <v>4</v>
      </c>
    </row>
    <row r="1956" spans="1:5" x14ac:dyDescent="0.25">
      <c r="A1956">
        <v>1955</v>
      </c>
      <c r="C1956" s="2">
        <v>2</v>
      </c>
      <c r="E1956" s="3">
        <v>4</v>
      </c>
    </row>
    <row r="1957" spans="1:5" x14ac:dyDescent="0.25">
      <c r="A1957">
        <v>1956</v>
      </c>
      <c r="C1957" s="2">
        <v>2</v>
      </c>
      <c r="D1957" s="5">
        <v>3</v>
      </c>
      <c r="E1957" s="3">
        <v>4</v>
      </c>
    </row>
    <row r="1958" spans="1:5" x14ac:dyDescent="0.25">
      <c r="A1958">
        <v>1957</v>
      </c>
      <c r="C1958" s="2">
        <v>2</v>
      </c>
      <c r="D1958" s="5">
        <v>3</v>
      </c>
      <c r="E1958" s="3">
        <v>4</v>
      </c>
    </row>
    <row r="1959" spans="1:5" x14ac:dyDescent="0.25">
      <c r="A1959">
        <v>1958</v>
      </c>
      <c r="C1959" s="2">
        <v>2</v>
      </c>
      <c r="D1959" s="5">
        <v>3</v>
      </c>
      <c r="E1959" s="3">
        <v>4</v>
      </c>
    </row>
    <row r="1960" spans="1:5" x14ac:dyDescent="0.25">
      <c r="A1960">
        <v>1959</v>
      </c>
      <c r="C1960" s="2">
        <v>2</v>
      </c>
      <c r="D1960" s="5">
        <v>3</v>
      </c>
      <c r="E1960" s="3">
        <v>4</v>
      </c>
    </row>
    <row r="1961" spans="1:5" x14ac:dyDescent="0.25">
      <c r="A1961">
        <v>1960</v>
      </c>
      <c r="C1961" s="2">
        <v>2</v>
      </c>
      <c r="D1961" s="5">
        <v>3</v>
      </c>
      <c r="E1961" s="3">
        <v>4</v>
      </c>
    </row>
    <row r="1962" spans="1:5" x14ac:dyDescent="0.25">
      <c r="A1962">
        <v>1961</v>
      </c>
      <c r="C1962" s="2">
        <v>2</v>
      </c>
      <c r="D1962" s="5">
        <v>3</v>
      </c>
      <c r="E1962" s="3">
        <v>4</v>
      </c>
    </row>
    <row r="1963" spans="1:5" x14ac:dyDescent="0.25">
      <c r="A1963">
        <v>1962</v>
      </c>
      <c r="C1963" s="2">
        <v>2</v>
      </c>
      <c r="D1963" s="5">
        <v>3</v>
      </c>
      <c r="E1963" s="3">
        <v>4</v>
      </c>
    </row>
    <row r="1964" spans="1:5" x14ac:dyDescent="0.25">
      <c r="A1964">
        <v>1963</v>
      </c>
      <c r="C1964" s="2">
        <v>2</v>
      </c>
      <c r="D1964" s="5">
        <v>3</v>
      </c>
    </row>
    <row r="1965" spans="1:5" x14ac:dyDescent="0.25">
      <c r="A1965">
        <v>1964</v>
      </c>
      <c r="C1965" s="2">
        <v>2</v>
      </c>
      <c r="D1965" s="5">
        <v>3</v>
      </c>
    </row>
    <row r="1966" spans="1:5" x14ac:dyDescent="0.25">
      <c r="A1966">
        <v>1965</v>
      </c>
      <c r="C1966" s="2">
        <v>2</v>
      </c>
      <c r="D1966" s="5">
        <v>3</v>
      </c>
    </row>
    <row r="1967" spans="1:5" x14ac:dyDescent="0.25">
      <c r="A1967">
        <v>1966</v>
      </c>
      <c r="C1967" s="2">
        <v>2</v>
      </c>
      <c r="D1967" s="5">
        <v>3</v>
      </c>
    </row>
    <row r="1968" spans="1:5" x14ac:dyDescent="0.25">
      <c r="A1968">
        <v>1967</v>
      </c>
      <c r="C1968" s="2">
        <v>2</v>
      </c>
      <c r="D1968" s="5">
        <v>3</v>
      </c>
    </row>
    <row r="1969" spans="1:5" x14ac:dyDescent="0.25">
      <c r="A1969">
        <v>1968</v>
      </c>
      <c r="B1969" s="4">
        <v>1</v>
      </c>
      <c r="D1969" s="5">
        <v>3</v>
      </c>
    </row>
    <row r="1970" spans="1:5" x14ac:dyDescent="0.25">
      <c r="A1970">
        <v>1969</v>
      </c>
      <c r="B1970" s="4">
        <v>1</v>
      </c>
      <c r="D1970" s="5">
        <v>3</v>
      </c>
    </row>
    <row r="1971" spans="1:5" x14ac:dyDescent="0.25">
      <c r="A1971">
        <v>1970</v>
      </c>
      <c r="B1971" s="4">
        <v>1</v>
      </c>
      <c r="D1971" s="5">
        <v>3</v>
      </c>
    </row>
    <row r="1972" spans="1:5" x14ac:dyDescent="0.25">
      <c r="A1972">
        <v>1971</v>
      </c>
      <c r="B1972" s="4">
        <v>1</v>
      </c>
      <c r="D1972" s="5">
        <v>3</v>
      </c>
    </row>
    <row r="1973" spans="1:5" x14ac:dyDescent="0.25">
      <c r="A1973">
        <v>1972</v>
      </c>
      <c r="B1973" s="4">
        <v>1</v>
      </c>
      <c r="D1973" s="5">
        <v>3</v>
      </c>
    </row>
    <row r="1974" spans="1:5" x14ac:dyDescent="0.25">
      <c r="A1974">
        <v>1973</v>
      </c>
      <c r="B1974" s="4">
        <v>1</v>
      </c>
      <c r="D1974" s="5">
        <v>3</v>
      </c>
    </row>
    <row r="1975" spans="1:5" x14ac:dyDescent="0.25">
      <c r="A1975">
        <v>1974</v>
      </c>
      <c r="B1975" s="4">
        <v>1</v>
      </c>
      <c r="D1975" s="5">
        <v>3</v>
      </c>
    </row>
    <row r="1976" spans="1:5" x14ac:dyDescent="0.25">
      <c r="A1976">
        <v>1975</v>
      </c>
      <c r="B1976" s="4">
        <v>1</v>
      </c>
      <c r="D1976" s="5">
        <v>3</v>
      </c>
    </row>
    <row r="1977" spans="1:5" x14ac:dyDescent="0.25">
      <c r="A1977">
        <v>1976</v>
      </c>
      <c r="B1977" s="4">
        <v>1</v>
      </c>
      <c r="D1977" s="5">
        <v>3</v>
      </c>
      <c r="E1977" s="3">
        <v>4</v>
      </c>
    </row>
    <row r="1978" spans="1:5" x14ac:dyDescent="0.25">
      <c r="A1978">
        <v>1977</v>
      </c>
      <c r="B1978" s="4">
        <v>1</v>
      </c>
      <c r="D1978" s="5">
        <v>3</v>
      </c>
      <c r="E1978" s="3">
        <v>4</v>
      </c>
    </row>
    <row r="1979" spans="1:5" x14ac:dyDescent="0.25">
      <c r="A1979">
        <v>1978</v>
      </c>
      <c r="B1979" s="4">
        <v>1</v>
      </c>
      <c r="E1979" s="3">
        <v>4</v>
      </c>
    </row>
    <row r="1980" spans="1:5" x14ac:dyDescent="0.25">
      <c r="A1980">
        <v>1979</v>
      </c>
      <c r="B1980" s="4">
        <v>1</v>
      </c>
      <c r="E1980" s="3">
        <v>4</v>
      </c>
    </row>
    <row r="1981" spans="1:5" x14ac:dyDescent="0.25">
      <c r="A1981">
        <v>1980</v>
      </c>
      <c r="B1981" s="4">
        <v>1</v>
      </c>
      <c r="E1981" s="3">
        <v>4</v>
      </c>
    </row>
    <row r="1982" spans="1:5" x14ac:dyDescent="0.25">
      <c r="A1982">
        <v>1981</v>
      </c>
      <c r="B1982" s="4">
        <v>1</v>
      </c>
      <c r="E1982" s="3">
        <v>4</v>
      </c>
    </row>
    <row r="1983" spans="1:5" x14ac:dyDescent="0.25">
      <c r="A1983">
        <v>1982</v>
      </c>
      <c r="B1983" s="4">
        <v>1</v>
      </c>
      <c r="E1983" s="3">
        <v>4</v>
      </c>
    </row>
    <row r="1984" spans="1:5" x14ac:dyDescent="0.25">
      <c r="A1984">
        <v>1983</v>
      </c>
      <c r="B1984" s="4">
        <v>1</v>
      </c>
      <c r="E1984" s="3">
        <v>4</v>
      </c>
    </row>
    <row r="1985" spans="1:5" x14ac:dyDescent="0.25">
      <c r="A1985">
        <v>1984</v>
      </c>
      <c r="B1985" s="4">
        <v>1</v>
      </c>
      <c r="C1985" s="2">
        <v>2</v>
      </c>
      <c r="E1985" s="3">
        <v>4</v>
      </c>
    </row>
    <row r="1986" spans="1:5" x14ac:dyDescent="0.25">
      <c r="A1986">
        <v>1985</v>
      </c>
      <c r="B1986" s="4">
        <v>1</v>
      </c>
      <c r="C1986" s="2">
        <v>2</v>
      </c>
      <c r="E1986" s="3">
        <v>4</v>
      </c>
    </row>
    <row r="1987" spans="1:5" x14ac:dyDescent="0.25">
      <c r="A1987">
        <v>1986</v>
      </c>
      <c r="C1987" s="2">
        <v>2</v>
      </c>
      <c r="E1987" s="3">
        <v>4</v>
      </c>
    </row>
    <row r="1988" spans="1:5" x14ac:dyDescent="0.25">
      <c r="A1988">
        <v>1987</v>
      </c>
      <c r="C1988" s="2">
        <v>2</v>
      </c>
      <c r="E1988" s="3">
        <v>4</v>
      </c>
    </row>
    <row r="1989" spans="1:5" x14ac:dyDescent="0.25">
      <c r="A1989">
        <v>1988</v>
      </c>
      <c r="C1989" s="2">
        <v>2</v>
      </c>
      <c r="E1989" s="3">
        <v>4</v>
      </c>
    </row>
    <row r="1990" spans="1:5" x14ac:dyDescent="0.25">
      <c r="A1990">
        <v>1989</v>
      </c>
      <c r="C1990" s="2">
        <v>2</v>
      </c>
      <c r="E1990" s="3">
        <v>4</v>
      </c>
    </row>
    <row r="1991" spans="1:5" x14ac:dyDescent="0.25">
      <c r="A1991">
        <v>1990</v>
      </c>
      <c r="C1991" s="2">
        <v>2</v>
      </c>
      <c r="E1991" s="3">
        <v>4</v>
      </c>
    </row>
    <row r="1992" spans="1:5" x14ac:dyDescent="0.25">
      <c r="A1992">
        <v>1991</v>
      </c>
      <c r="C1992" s="2">
        <v>2</v>
      </c>
      <c r="D1992" s="5">
        <v>3</v>
      </c>
      <c r="E1992" s="3">
        <v>4</v>
      </c>
    </row>
    <row r="1993" spans="1:5" x14ac:dyDescent="0.25">
      <c r="A1993">
        <v>1992</v>
      </c>
      <c r="C1993" s="2">
        <v>2</v>
      </c>
      <c r="D1993" s="5">
        <v>3</v>
      </c>
      <c r="E1993" s="3">
        <v>4</v>
      </c>
    </row>
    <row r="1994" spans="1:5" x14ac:dyDescent="0.25">
      <c r="A1994">
        <v>1993</v>
      </c>
      <c r="C1994" s="2">
        <v>2</v>
      </c>
      <c r="D1994" s="5">
        <v>3</v>
      </c>
      <c r="E1994" s="3">
        <v>4</v>
      </c>
    </row>
    <row r="1995" spans="1:5" x14ac:dyDescent="0.25">
      <c r="A1995">
        <v>1994</v>
      </c>
      <c r="C1995" s="2">
        <v>2</v>
      </c>
      <c r="D1995" s="5">
        <v>3</v>
      </c>
      <c r="E1995" s="3">
        <v>4</v>
      </c>
    </row>
    <row r="1996" spans="1:5" x14ac:dyDescent="0.25">
      <c r="A1996">
        <v>1995</v>
      </c>
      <c r="C1996" s="2">
        <v>2</v>
      </c>
      <c r="D1996" s="5">
        <v>3</v>
      </c>
      <c r="E1996" s="3">
        <v>4</v>
      </c>
    </row>
    <row r="1997" spans="1:5" x14ac:dyDescent="0.25">
      <c r="A1997">
        <v>1996</v>
      </c>
      <c r="C1997" s="2">
        <v>2</v>
      </c>
      <c r="D1997" s="5">
        <v>3</v>
      </c>
    </row>
    <row r="1998" spans="1:5" x14ac:dyDescent="0.25">
      <c r="A1998">
        <v>1997</v>
      </c>
      <c r="C1998" s="2">
        <v>2</v>
      </c>
      <c r="D1998" s="5">
        <v>3</v>
      </c>
    </row>
    <row r="1999" spans="1:5" x14ac:dyDescent="0.25">
      <c r="A1999">
        <v>1998</v>
      </c>
      <c r="C1999" s="2">
        <v>2</v>
      </c>
      <c r="D1999" s="5">
        <v>3</v>
      </c>
    </row>
    <row r="2000" spans="1:5" x14ac:dyDescent="0.25">
      <c r="A2000">
        <v>1999</v>
      </c>
      <c r="C2000" s="2">
        <v>2</v>
      </c>
      <c r="D2000" s="5">
        <v>3</v>
      </c>
    </row>
    <row r="2001" spans="1:8" x14ac:dyDescent="0.25">
      <c r="A2001">
        <v>2000</v>
      </c>
      <c r="C2001" s="2">
        <v>2</v>
      </c>
      <c r="D2001" s="5">
        <v>3</v>
      </c>
    </row>
    <row r="2002" spans="1:8" x14ac:dyDescent="0.25">
      <c r="A2002">
        <v>2001</v>
      </c>
      <c r="B2002" s="4">
        <v>1</v>
      </c>
      <c r="C2002" s="2">
        <v>2</v>
      </c>
      <c r="D2002" s="5">
        <v>3</v>
      </c>
    </row>
    <row r="2003" spans="1:8" x14ac:dyDescent="0.25">
      <c r="A2003">
        <v>2002</v>
      </c>
      <c r="B2003" s="4">
        <v>1</v>
      </c>
      <c r="D2003" s="5">
        <v>3</v>
      </c>
    </row>
    <row r="2004" spans="1:8" x14ac:dyDescent="0.25">
      <c r="A2004">
        <v>2003</v>
      </c>
      <c r="B2004" s="4">
        <v>1</v>
      </c>
      <c r="D2004" s="5">
        <v>3</v>
      </c>
    </row>
    <row r="2005" spans="1:8" x14ac:dyDescent="0.25">
      <c r="A2005">
        <v>2004</v>
      </c>
      <c r="B2005" s="4">
        <v>1</v>
      </c>
      <c r="D2005" s="5">
        <v>3</v>
      </c>
    </row>
    <row r="2006" spans="1:8" x14ac:dyDescent="0.25">
      <c r="A2006">
        <v>2005</v>
      </c>
      <c r="B2006" s="4">
        <v>1</v>
      </c>
      <c r="D2006" s="5">
        <v>3</v>
      </c>
    </row>
    <row r="2007" spans="1:8" x14ac:dyDescent="0.25">
      <c r="A2007">
        <v>2006</v>
      </c>
      <c r="B2007" s="4">
        <v>1</v>
      </c>
      <c r="D2007" s="5">
        <v>3</v>
      </c>
    </row>
    <row r="2008" spans="1:8" x14ac:dyDescent="0.25">
      <c r="A2008">
        <v>2007</v>
      </c>
      <c r="B2008" s="4">
        <v>1</v>
      </c>
      <c r="D2008" s="5">
        <v>3</v>
      </c>
    </row>
    <row r="2009" spans="1:8" x14ac:dyDescent="0.25">
      <c r="A2009">
        <v>2008</v>
      </c>
      <c r="B2009" s="4">
        <v>1</v>
      </c>
      <c r="D2009" s="5">
        <v>3</v>
      </c>
    </row>
    <row r="2010" spans="1:8" x14ac:dyDescent="0.25">
      <c r="A2010">
        <v>2009</v>
      </c>
      <c r="B2010" s="4">
        <v>1</v>
      </c>
      <c r="D2010" s="5">
        <v>3</v>
      </c>
    </row>
    <row r="2011" spans="1:8" x14ac:dyDescent="0.25">
      <c r="A2011">
        <v>2010</v>
      </c>
      <c r="B2011" s="4">
        <v>1</v>
      </c>
      <c r="D2011" s="5">
        <v>3</v>
      </c>
      <c r="H2011" s="3" t="s">
        <v>233</v>
      </c>
    </row>
    <row r="2012" spans="1:8" x14ac:dyDescent="0.25">
      <c r="A2012">
        <v>2011</v>
      </c>
      <c r="B2012" s="4">
        <v>1</v>
      </c>
      <c r="D2012" s="5">
        <v>3</v>
      </c>
      <c r="H2012" s="3" t="s">
        <v>233</v>
      </c>
    </row>
    <row r="2013" spans="1:8" x14ac:dyDescent="0.25">
      <c r="A2013">
        <v>2012</v>
      </c>
      <c r="B2013" s="4">
        <v>1</v>
      </c>
      <c r="D2013" s="5">
        <v>3</v>
      </c>
      <c r="H2013" s="3" t="s">
        <v>233</v>
      </c>
    </row>
    <row r="2014" spans="1:8" x14ac:dyDescent="0.25">
      <c r="A2014">
        <v>2013</v>
      </c>
      <c r="B2014" s="4">
        <v>1</v>
      </c>
      <c r="D2014" s="5">
        <v>3</v>
      </c>
      <c r="H2014" s="3" t="s">
        <v>233</v>
      </c>
    </row>
    <row r="2015" spans="1:8" x14ac:dyDescent="0.25">
      <c r="A2015">
        <v>2014</v>
      </c>
      <c r="B2015" s="4">
        <v>1</v>
      </c>
      <c r="H2015" s="3" t="s">
        <v>233</v>
      </c>
    </row>
    <row r="2016" spans="1:8" x14ac:dyDescent="0.25">
      <c r="A2016">
        <v>2015</v>
      </c>
      <c r="B2016" s="4">
        <v>1</v>
      </c>
      <c r="H2016" s="3" t="s">
        <v>233</v>
      </c>
    </row>
    <row r="2017" spans="1:8" x14ac:dyDescent="0.25">
      <c r="A2017">
        <v>2016</v>
      </c>
      <c r="B2017" s="4">
        <v>1</v>
      </c>
      <c r="H2017" s="3" t="s">
        <v>233</v>
      </c>
    </row>
    <row r="2018" spans="1:8" x14ac:dyDescent="0.25">
      <c r="A2018">
        <v>2017</v>
      </c>
      <c r="B2018" s="4">
        <v>1</v>
      </c>
      <c r="C2018" s="2">
        <v>2</v>
      </c>
      <c r="H2018" s="3" t="s">
        <v>233</v>
      </c>
    </row>
    <row r="2019" spans="1:8" x14ac:dyDescent="0.25">
      <c r="A2019">
        <v>2018</v>
      </c>
      <c r="B2019" s="4">
        <v>1</v>
      </c>
      <c r="C2019" s="2">
        <v>2</v>
      </c>
      <c r="H2019" s="3" t="s">
        <v>233</v>
      </c>
    </row>
    <row r="2020" spans="1:8" x14ac:dyDescent="0.25">
      <c r="A2020">
        <v>2019</v>
      </c>
      <c r="B2020" s="4">
        <v>1</v>
      </c>
      <c r="C2020" s="2">
        <v>2</v>
      </c>
      <c r="H2020" s="3" t="s">
        <v>233</v>
      </c>
    </row>
    <row r="2021" spans="1:8" x14ac:dyDescent="0.25">
      <c r="A2021">
        <v>2020</v>
      </c>
      <c r="B2021" s="4">
        <v>1</v>
      </c>
      <c r="C2021" s="2">
        <v>2</v>
      </c>
      <c r="H2021" s="3" t="s">
        <v>233</v>
      </c>
    </row>
    <row r="2022" spans="1:8" x14ac:dyDescent="0.25">
      <c r="A2022">
        <v>2021</v>
      </c>
      <c r="B2022" s="4">
        <v>1</v>
      </c>
      <c r="C2022" s="2">
        <v>2</v>
      </c>
      <c r="H2022" s="3" t="s">
        <v>233</v>
      </c>
    </row>
    <row r="2023" spans="1:8" x14ac:dyDescent="0.25">
      <c r="A2023">
        <v>2022</v>
      </c>
      <c r="C2023" s="2">
        <v>2</v>
      </c>
      <c r="H2023" s="3" t="s">
        <v>233</v>
      </c>
    </row>
    <row r="2024" spans="1:8" x14ac:dyDescent="0.25">
      <c r="A2024">
        <v>2023</v>
      </c>
      <c r="C2024" s="2">
        <v>2</v>
      </c>
      <c r="H2024" s="3" t="s">
        <v>233</v>
      </c>
    </row>
    <row r="2025" spans="1:8" x14ac:dyDescent="0.25">
      <c r="A2025">
        <v>2024</v>
      </c>
      <c r="C2025" s="2">
        <v>2</v>
      </c>
      <c r="G2025" s="5" t="s">
        <v>234</v>
      </c>
      <c r="H2025" s="3" t="s">
        <v>233</v>
      </c>
    </row>
    <row r="2026" spans="1:8" x14ac:dyDescent="0.25">
      <c r="A2026">
        <v>2025</v>
      </c>
      <c r="C2026" s="2">
        <v>2</v>
      </c>
      <c r="G2026" s="5" t="s">
        <v>234</v>
      </c>
      <c r="H2026" s="3" t="s">
        <v>233</v>
      </c>
    </row>
    <row r="2027" spans="1:8" x14ac:dyDescent="0.25">
      <c r="A2027">
        <v>2026</v>
      </c>
      <c r="C2027" s="2">
        <v>2</v>
      </c>
      <c r="G2027" s="5" t="s">
        <v>234</v>
      </c>
      <c r="H2027" s="3" t="s">
        <v>233</v>
      </c>
    </row>
    <row r="2028" spans="1:8" x14ac:dyDescent="0.25">
      <c r="A2028">
        <v>2027</v>
      </c>
      <c r="C2028" s="2">
        <v>2</v>
      </c>
      <c r="G2028" s="5" t="s">
        <v>234</v>
      </c>
      <c r="H2028" s="3" t="s">
        <v>233</v>
      </c>
    </row>
    <row r="2029" spans="1:8" x14ac:dyDescent="0.25">
      <c r="A2029">
        <v>2028</v>
      </c>
      <c r="C2029" s="2">
        <v>2</v>
      </c>
      <c r="G2029" s="5" t="s">
        <v>234</v>
      </c>
      <c r="H2029" s="3" t="s">
        <v>233</v>
      </c>
    </row>
    <row r="2030" spans="1:8" x14ac:dyDescent="0.25">
      <c r="A2030">
        <v>2029</v>
      </c>
      <c r="C2030" s="2">
        <v>2</v>
      </c>
      <c r="G2030" s="5" t="s">
        <v>234</v>
      </c>
    </row>
    <row r="2031" spans="1:8" x14ac:dyDescent="0.25">
      <c r="A2031">
        <v>2030</v>
      </c>
      <c r="C2031" s="2">
        <v>2</v>
      </c>
      <c r="G2031" s="5" t="s">
        <v>234</v>
      </c>
    </row>
    <row r="2032" spans="1:8" x14ac:dyDescent="0.25">
      <c r="A2032">
        <v>2031</v>
      </c>
      <c r="C2032" s="2">
        <v>2</v>
      </c>
      <c r="G2032" s="5" t="s">
        <v>234</v>
      </c>
    </row>
    <row r="2033" spans="1:7" x14ac:dyDescent="0.25">
      <c r="A2033">
        <v>2032</v>
      </c>
      <c r="C2033" s="2">
        <v>2</v>
      </c>
      <c r="G2033" s="5" t="s">
        <v>234</v>
      </c>
    </row>
    <row r="2034" spans="1:7" x14ac:dyDescent="0.25">
      <c r="A2034">
        <v>2033</v>
      </c>
      <c r="C2034" s="2">
        <v>2</v>
      </c>
      <c r="G2034" s="5" t="s">
        <v>234</v>
      </c>
    </row>
    <row r="2035" spans="1:7" x14ac:dyDescent="0.25">
      <c r="A2035">
        <v>2034</v>
      </c>
      <c r="C2035" s="2">
        <v>2</v>
      </c>
      <c r="G2035" s="5" t="s">
        <v>234</v>
      </c>
    </row>
    <row r="2036" spans="1:7" x14ac:dyDescent="0.25">
      <c r="A2036">
        <v>2035</v>
      </c>
      <c r="B2036" s="4">
        <v>1</v>
      </c>
      <c r="C2036" s="2">
        <v>2</v>
      </c>
      <c r="G2036" s="5" t="s">
        <v>234</v>
      </c>
    </row>
    <row r="2037" spans="1:7" x14ac:dyDescent="0.25">
      <c r="A2037">
        <v>2036</v>
      </c>
      <c r="B2037" s="4">
        <v>1</v>
      </c>
      <c r="C2037" s="2">
        <v>2</v>
      </c>
      <c r="G2037" s="5" t="s">
        <v>234</v>
      </c>
    </row>
    <row r="2038" spans="1:7" x14ac:dyDescent="0.25">
      <c r="A2038">
        <v>2037</v>
      </c>
      <c r="B2038" s="4">
        <v>1</v>
      </c>
      <c r="C2038" s="2">
        <v>2</v>
      </c>
      <c r="G2038" s="5" t="s">
        <v>234</v>
      </c>
    </row>
    <row r="2039" spans="1:7" x14ac:dyDescent="0.25">
      <c r="A2039">
        <v>2038</v>
      </c>
      <c r="B2039" s="4">
        <v>1</v>
      </c>
      <c r="C2039" s="2">
        <v>2</v>
      </c>
      <c r="G2039" s="5" t="s">
        <v>234</v>
      </c>
    </row>
    <row r="2040" spans="1:7" x14ac:dyDescent="0.25">
      <c r="A2040">
        <v>2039</v>
      </c>
      <c r="B2040" s="4">
        <v>1</v>
      </c>
      <c r="C2040" s="2">
        <v>2</v>
      </c>
      <c r="G2040" s="5" t="s">
        <v>234</v>
      </c>
    </row>
    <row r="2041" spans="1:7" x14ac:dyDescent="0.25">
      <c r="A2041">
        <v>2040</v>
      </c>
      <c r="B2041" s="4">
        <v>1</v>
      </c>
      <c r="C2041" s="2">
        <v>2</v>
      </c>
      <c r="G2041" s="5" t="s">
        <v>234</v>
      </c>
    </row>
    <row r="2042" spans="1:7" x14ac:dyDescent="0.25">
      <c r="A2042">
        <v>2041</v>
      </c>
      <c r="B2042" s="4">
        <v>1</v>
      </c>
      <c r="G2042" s="5" t="s">
        <v>234</v>
      </c>
    </row>
    <row r="2043" spans="1:7" x14ac:dyDescent="0.25">
      <c r="A2043">
        <v>2042</v>
      </c>
      <c r="B2043" s="4">
        <v>1</v>
      </c>
      <c r="G2043" s="5" t="s">
        <v>234</v>
      </c>
    </row>
    <row r="2044" spans="1:7" x14ac:dyDescent="0.25">
      <c r="A2044">
        <v>2043</v>
      </c>
      <c r="B2044" s="4">
        <v>1</v>
      </c>
      <c r="G2044" s="5" t="s">
        <v>234</v>
      </c>
    </row>
    <row r="2045" spans="1:7" x14ac:dyDescent="0.25">
      <c r="A2045">
        <v>2044</v>
      </c>
      <c r="B2045" s="4">
        <v>1</v>
      </c>
      <c r="G2045" s="5" t="s">
        <v>234</v>
      </c>
    </row>
    <row r="2046" spans="1:7" x14ac:dyDescent="0.25">
      <c r="A2046">
        <v>2045</v>
      </c>
      <c r="B2046" s="4">
        <v>1</v>
      </c>
      <c r="E2046" s="3">
        <v>4</v>
      </c>
      <c r="G2046" s="5" t="s">
        <v>234</v>
      </c>
    </row>
    <row r="2047" spans="1:7" x14ac:dyDescent="0.25">
      <c r="A2047">
        <v>2046</v>
      </c>
      <c r="B2047" s="4">
        <v>1</v>
      </c>
      <c r="E2047" s="3">
        <v>4</v>
      </c>
      <c r="G2047" s="5" t="s">
        <v>234</v>
      </c>
    </row>
    <row r="2048" spans="1:7" x14ac:dyDescent="0.25">
      <c r="A2048">
        <v>2047</v>
      </c>
      <c r="B2048" s="4">
        <v>1</v>
      </c>
      <c r="E2048" s="3">
        <v>4</v>
      </c>
      <c r="G2048" s="5" t="s">
        <v>234</v>
      </c>
    </row>
    <row r="2049" spans="1:7" x14ac:dyDescent="0.25">
      <c r="A2049">
        <v>2048</v>
      </c>
      <c r="B2049" s="4">
        <v>1</v>
      </c>
      <c r="E2049" s="3">
        <v>4</v>
      </c>
      <c r="G2049" s="5" t="s">
        <v>234</v>
      </c>
    </row>
    <row r="2050" spans="1:7" x14ac:dyDescent="0.25">
      <c r="A2050">
        <v>2049</v>
      </c>
      <c r="B2050" s="4">
        <v>1</v>
      </c>
      <c r="E2050" s="3">
        <v>4</v>
      </c>
    </row>
    <row r="2051" spans="1:7" x14ac:dyDescent="0.25">
      <c r="A2051">
        <v>2050</v>
      </c>
      <c r="B2051" s="4">
        <v>1</v>
      </c>
      <c r="E2051" s="3">
        <v>4</v>
      </c>
    </row>
    <row r="2052" spans="1:7" x14ac:dyDescent="0.25">
      <c r="A2052">
        <v>2051</v>
      </c>
      <c r="B2052" s="4">
        <v>1</v>
      </c>
      <c r="E2052" s="3">
        <v>4</v>
      </c>
    </row>
    <row r="2053" spans="1:7" x14ac:dyDescent="0.25">
      <c r="A2053">
        <v>2052</v>
      </c>
      <c r="B2053" s="4">
        <v>1</v>
      </c>
      <c r="E2053" s="3">
        <v>4</v>
      </c>
    </row>
    <row r="2054" spans="1:7" x14ac:dyDescent="0.25">
      <c r="A2054">
        <v>2053</v>
      </c>
      <c r="B2054" s="4">
        <v>1</v>
      </c>
      <c r="C2054" s="2">
        <v>2</v>
      </c>
      <c r="E2054" s="3">
        <v>4</v>
      </c>
    </row>
    <row r="2055" spans="1:7" x14ac:dyDescent="0.25">
      <c r="A2055">
        <v>2054</v>
      </c>
      <c r="B2055" s="4">
        <v>1</v>
      </c>
      <c r="C2055" s="2">
        <v>2</v>
      </c>
      <c r="E2055" s="3">
        <v>4</v>
      </c>
    </row>
    <row r="2056" spans="1:7" x14ac:dyDescent="0.25">
      <c r="A2056">
        <v>2055</v>
      </c>
      <c r="B2056" s="4">
        <v>1</v>
      </c>
      <c r="C2056" s="2">
        <v>2</v>
      </c>
      <c r="E2056" s="3">
        <v>4</v>
      </c>
    </row>
    <row r="2057" spans="1:7" x14ac:dyDescent="0.25">
      <c r="A2057">
        <v>2056</v>
      </c>
      <c r="B2057" s="4">
        <v>1</v>
      </c>
      <c r="C2057" s="2">
        <v>2</v>
      </c>
      <c r="E2057" s="3">
        <v>4</v>
      </c>
    </row>
    <row r="2058" spans="1:7" x14ac:dyDescent="0.25">
      <c r="A2058">
        <v>2057</v>
      </c>
      <c r="B2058" s="4">
        <v>1</v>
      </c>
      <c r="C2058" s="2">
        <v>2</v>
      </c>
      <c r="E2058" s="3">
        <v>4</v>
      </c>
    </row>
    <row r="2059" spans="1:7" x14ac:dyDescent="0.25">
      <c r="A2059">
        <v>2058</v>
      </c>
      <c r="B2059" s="4">
        <v>1</v>
      </c>
      <c r="C2059" s="2">
        <v>2</v>
      </c>
      <c r="E2059" s="3">
        <v>4</v>
      </c>
    </row>
    <row r="2060" spans="1:7" x14ac:dyDescent="0.25">
      <c r="A2060">
        <v>2059</v>
      </c>
      <c r="B2060" s="4">
        <v>1</v>
      </c>
      <c r="C2060" s="2">
        <v>2</v>
      </c>
      <c r="E2060" s="3">
        <v>4</v>
      </c>
    </row>
    <row r="2061" spans="1:7" x14ac:dyDescent="0.25">
      <c r="A2061">
        <v>2060</v>
      </c>
      <c r="B2061" s="4">
        <v>1</v>
      </c>
      <c r="C2061" s="2">
        <v>2</v>
      </c>
      <c r="E2061" s="3">
        <v>4</v>
      </c>
    </row>
    <row r="2062" spans="1:7" x14ac:dyDescent="0.25">
      <c r="A2062">
        <v>2061</v>
      </c>
      <c r="B2062" s="4">
        <v>1</v>
      </c>
      <c r="C2062" s="2">
        <v>2</v>
      </c>
      <c r="E2062" s="3">
        <v>4</v>
      </c>
    </row>
    <row r="2063" spans="1:7" x14ac:dyDescent="0.25">
      <c r="A2063">
        <v>2062</v>
      </c>
      <c r="B2063" s="4">
        <v>1</v>
      </c>
      <c r="C2063" s="2">
        <v>2</v>
      </c>
      <c r="E2063" s="3">
        <v>4</v>
      </c>
    </row>
    <row r="2064" spans="1:7" x14ac:dyDescent="0.25">
      <c r="A2064">
        <v>2063</v>
      </c>
      <c r="C2064" s="2">
        <v>2</v>
      </c>
      <c r="E2064" s="3">
        <v>4</v>
      </c>
    </row>
    <row r="2065" spans="1:5" x14ac:dyDescent="0.25">
      <c r="A2065">
        <v>2064</v>
      </c>
      <c r="C2065" s="2">
        <v>2</v>
      </c>
      <c r="E2065" s="3">
        <v>4</v>
      </c>
    </row>
    <row r="2066" spans="1:5" x14ac:dyDescent="0.25">
      <c r="A2066">
        <v>2065</v>
      </c>
      <c r="C2066" s="2">
        <v>2</v>
      </c>
      <c r="D2066" s="5">
        <v>3</v>
      </c>
      <c r="E2066" s="3">
        <v>4</v>
      </c>
    </row>
    <row r="2067" spans="1:5" x14ac:dyDescent="0.25">
      <c r="A2067">
        <v>2066</v>
      </c>
      <c r="C2067" s="2">
        <v>2</v>
      </c>
      <c r="D2067" s="5">
        <v>3</v>
      </c>
      <c r="E2067" s="3">
        <v>4</v>
      </c>
    </row>
    <row r="2068" spans="1:5" x14ac:dyDescent="0.25">
      <c r="A2068">
        <v>2067</v>
      </c>
      <c r="C2068" s="2">
        <v>2</v>
      </c>
      <c r="D2068" s="5">
        <v>3</v>
      </c>
      <c r="E2068" s="3">
        <v>4</v>
      </c>
    </row>
    <row r="2069" spans="1:5" x14ac:dyDescent="0.25">
      <c r="A2069">
        <v>2068</v>
      </c>
      <c r="C2069" s="2">
        <v>2</v>
      </c>
      <c r="D2069" s="5">
        <v>3</v>
      </c>
      <c r="E2069" s="3">
        <v>4</v>
      </c>
    </row>
    <row r="2070" spans="1:5" x14ac:dyDescent="0.25">
      <c r="A2070">
        <v>2069</v>
      </c>
      <c r="C2070" s="2">
        <v>2</v>
      </c>
      <c r="D2070" s="5">
        <v>3</v>
      </c>
      <c r="E2070" s="3">
        <v>4</v>
      </c>
    </row>
    <row r="2071" spans="1:5" x14ac:dyDescent="0.25">
      <c r="A2071">
        <v>2070</v>
      </c>
      <c r="C2071" s="2">
        <v>2</v>
      </c>
      <c r="D2071" s="5">
        <v>3</v>
      </c>
      <c r="E2071" s="3">
        <v>4</v>
      </c>
    </row>
    <row r="2072" spans="1:5" x14ac:dyDescent="0.25">
      <c r="A2072">
        <v>2071</v>
      </c>
      <c r="C2072" s="2">
        <v>2</v>
      </c>
      <c r="D2072" s="5">
        <v>3</v>
      </c>
      <c r="E2072" s="3">
        <v>4</v>
      </c>
    </row>
    <row r="2073" spans="1:5" x14ac:dyDescent="0.25">
      <c r="A2073">
        <v>2072</v>
      </c>
      <c r="C2073" s="2">
        <v>2</v>
      </c>
      <c r="D2073" s="5">
        <v>3</v>
      </c>
      <c r="E2073" s="3">
        <v>4</v>
      </c>
    </row>
    <row r="2074" spans="1:5" x14ac:dyDescent="0.25">
      <c r="A2074">
        <v>2073</v>
      </c>
      <c r="C2074" s="2">
        <v>2</v>
      </c>
      <c r="D2074" s="5">
        <v>3</v>
      </c>
      <c r="E2074" s="3">
        <v>4</v>
      </c>
    </row>
    <row r="2075" spans="1:5" x14ac:dyDescent="0.25">
      <c r="A2075">
        <v>2074</v>
      </c>
      <c r="C2075" s="2">
        <v>2</v>
      </c>
      <c r="D2075" s="5">
        <v>3</v>
      </c>
      <c r="E2075" s="3">
        <v>4</v>
      </c>
    </row>
    <row r="2076" spans="1:5" x14ac:dyDescent="0.25">
      <c r="A2076">
        <v>2075</v>
      </c>
      <c r="C2076" s="2">
        <v>2</v>
      </c>
      <c r="D2076" s="5">
        <v>3</v>
      </c>
      <c r="E2076" s="3">
        <v>4</v>
      </c>
    </row>
    <row r="2077" spans="1:5" x14ac:dyDescent="0.25">
      <c r="A2077">
        <v>2076</v>
      </c>
      <c r="C2077" s="2">
        <v>2</v>
      </c>
      <c r="D2077" s="5">
        <v>3</v>
      </c>
      <c r="E2077" s="3">
        <v>4</v>
      </c>
    </row>
    <row r="2078" spans="1:5" x14ac:dyDescent="0.25">
      <c r="A2078">
        <v>2077</v>
      </c>
      <c r="C2078" s="2">
        <v>2</v>
      </c>
      <c r="D2078" s="5">
        <v>3</v>
      </c>
      <c r="E2078" s="3">
        <v>4</v>
      </c>
    </row>
    <row r="2079" spans="1:5" x14ac:dyDescent="0.25">
      <c r="A2079">
        <v>2078</v>
      </c>
      <c r="B2079" s="4">
        <v>1</v>
      </c>
      <c r="C2079" s="2">
        <v>2</v>
      </c>
      <c r="D2079" s="5">
        <v>3</v>
      </c>
      <c r="E2079" s="3">
        <v>4</v>
      </c>
    </row>
    <row r="2080" spans="1:5" x14ac:dyDescent="0.25">
      <c r="A2080">
        <v>2079</v>
      </c>
      <c r="B2080" s="4">
        <v>1</v>
      </c>
      <c r="C2080" s="2">
        <v>2</v>
      </c>
      <c r="D2080" s="5">
        <v>3</v>
      </c>
      <c r="E2080" s="3">
        <v>4</v>
      </c>
    </row>
    <row r="2081" spans="1:6" x14ac:dyDescent="0.25">
      <c r="A2081">
        <v>2080</v>
      </c>
      <c r="B2081" s="4">
        <v>1</v>
      </c>
      <c r="C2081" s="2">
        <v>2</v>
      </c>
      <c r="D2081" s="5">
        <v>3</v>
      </c>
      <c r="E2081" s="3">
        <v>4</v>
      </c>
    </row>
    <row r="2082" spans="1:6" x14ac:dyDescent="0.25">
      <c r="A2082">
        <v>2081</v>
      </c>
      <c r="B2082" s="4">
        <v>1</v>
      </c>
      <c r="C2082" s="2">
        <v>2</v>
      </c>
      <c r="D2082" s="5">
        <v>3</v>
      </c>
      <c r="E2082" s="3">
        <v>4</v>
      </c>
    </row>
    <row r="2083" spans="1:6" x14ac:dyDescent="0.25">
      <c r="A2083">
        <v>2082</v>
      </c>
      <c r="B2083" s="4">
        <v>1</v>
      </c>
      <c r="C2083" s="2">
        <v>2</v>
      </c>
      <c r="D2083" s="5">
        <v>3</v>
      </c>
      <c r="E2083" s="3">
        <v>4</v>
      </c>
    </row>
    <row r="2084" spans="1:6" x14ac:dyDescent="0.25">
      <c r="A2084">
        <v>2083</v>
      </c>
      <c r="B2084" s="4">
        <v>1</v>
      </c>
      <c r="C2084" s="2">
        <v>2</v>
      </c>
      <c r="D2084" s="5">
        <v>3</v>
      </c>
      <c r="E2084" s="3">
        <v>4</v>
      </c>
    </row>
    <row r="2085" spans="1:6" x14ac:dyDescent="0.25">
      <c r="A2085">
        <v>2084</v>
      </c>
      <c r="B2085" s="4">
        <v>1</v>
      </c>
      <c r="C2085" s="2">
        <v>2</v>
      </c>
      <c r="D2085" s="5">
        <v>3</v>
      </c>
    </row>
    <row r="2086" spans="1:6" x14ac:dyDescent="0.25">
      <c r="A2086">
        <v>2085</v>
      </c>
      <c r="B2086" s="4">
        <v>1</v>
      </c>
      <c r="D2086" s="5">
        <v>3</v>
      </c>
    </row>
    <row r="2087" spans="1:6" x14ac:dyDescent="0.25">
      <c r="A2087">
        <v>2086</v>
      </c>
      <c r="B2087" s="4">
        <v>1</v>
      </c>
      <c r="D2087" s="5">
        <v>3</v>
      </c>
      <c r="F2087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Data</vt:lpstr>
      <vt:lpstr>Cycle</vt:lpstr>
      <vt:lpstr>Coordination</vt:lpstr>
      <vt:lpstr>Graph</vt:lpstr>
      <vt:lpstr>catRange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McKenzie</dc:creator>
  <cp:lastModifiedBy>Bell, McKenzie</cp:lastModifiedBy>
  <dcterms:created xsi:type="dcterms:W3CDTF">2025-07-07T19:14:23Z</dcterms:created>
  <dcterms:modified xsi:type="dcterms:W3CDTF">2025-08-12T18:12:39Z</dcterms:modified>
</cp:coreProperties>
</file>